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19\Oprava výhybek v uzlu UL hl.n\ZD na VŘ\SP a rozpočty\"/>
    </mc:Choice>
  </mc:AlternateContent>
  <bookViews>
    <workbookView xWindow="-120" yWindow="-120" windowWidth="29040" windowHeight="15840" tabRatio="914" firstSheet="6" activeTab="7"/>
  </bookViews>
  <sheets>
    <sheet name="Rekapitulace zakázky" sheetId="1" r:id="rId1"/>
    <sheet name="PS 01-11-01 Úpravy zab zař." sheetId="64" r:id="rId2"/>
    <sheet name="SO 101 - Železniční ..." sheetId="2" r:id="rId3"/>
    <sheet name="SO 102 - Železniční spodek" sheetId="4" r:id="rId4"/>
    <sheet name="SO 103 Kab šachta 14" sheetId="6" r:id="rId5"/>
    <sheet name="SO 104 Úprava nástupiště" sheetId="18" r:id="rId6"/>
    <sheet name="SO 104 URS" sheetId="63" r:id="rId7"/>
    <sheet name="SO 105 TV" sheetId="66" r:id="rId8"/>
    <sheet name="SO 106 Osvětlení" sheetId="65" r:id="rId9"/>
    <sheet name="SO 107 EOV" sheetId="67" r:id="rId10"/>
    <sheet name="SO 108 Ukolejnění" sheetId="60" r:id="rId11"/>
    <sheet name="SO 109 kab šachta Š 15" sheetId="69" r:id="rId12"/>
    <sheet name="VRN - VRN " sheetId="61" r:id="rId13"/>
  </sheets>
  <externalReferences>
    <externalReference r:id="rId14"/>
    <externalReference r:id="rId15"/>
    <externalReference r:id="rId16"/>
  </externalReferences>
  <definedNames>
    <definedName name="_xlnm._FilterDatabase" localSheetId="2" hidden="1">'SO 101 - Železniční ...'!$C$45:$K$203</definedName>
    <definedName name="_xlnm._FilterDatabase" localSheetId="3" hidden="1">'SO 102 - Železniční spodek'!$C$46:$K$67</definedName>
    <definedName name="_xlnm._FilterDatabase" localSheetId="4" hidden="1">'SO 103 Kab šachta 14'!$C$53:$K$75</definedName>
    <definedName name="_xlnm._FilterDatabase" localSheetId="5" hidden="1">'SO 104 Úprava nástupiště'!$C$46:$K$63</definedName>
    <definedName name="_xlnm._FilterDatabase" localSheetId="10" hidden="1">'SO 108 Ukolejnění'!$C$82:$K$103</definedName>
    <definedName name="_xlnm._FilterDatabase" localSheetId="12" hidden="1">'VRN - VRN '!$C$80:$K$95</definedName>
    <definedName name="_xlnm.Print_Titles" localSheetId="0">'Rekapitulace zakázky'!$51:$51</definedName>
    <definedName name="_xlnm.Print_Titles" localSheetId="2">'SO 101 - Železniční ...'!$45:$45</definedName>
    <definedName name="_xlnm.Print_Titles" localSheetId="3">'SO 102 - Železniční spodek'!$46:$46</definedName>
    <definedName name="_xlnm.Print_Titles" localSheetId="4">'SO 103 Kab šachta 14'!$53:$53</definedName>
    <definedName name="_xlnm.Print_Titles" localSheetId="5">'SO 104 Úprava nástupiště'!$46:$46</definedName>
    <definedName name="_xlnm.Print_Titles" localSheetId="10">'SO 108 Ukolejnění'!$82:$82</definedName>
    <definedName name="_xlnm.Print_Titles" localSheetId="12">'VRN - VRN '!$80:$80</definedName>
    <definedName name="_xlnm.Print_Area" localSheetId="1">'PS 01-11-01 Úpravy zab zař.'!$A$1:$K$472</definedName>
    <definedName name="_xlnm.Print_Area" localSheetId="0">'Rekapitulace zakázky'!$D$4:$AQ$36,'Rekapitulace zakázky'!$C$41:$AT$66</definedName>
    <definedName name="_xlnm.Print_Area" localSheetId="2">'SO 101 - Železniční ...'!$A$1:$L$205</definedName>
    <definedName name="_xlnm.Print_Area" localSheetId="3">'SO 102 - Železniční spodek'!$A$1:$K$126</definedName>
    <definedName name="_xlnm.Print_Area" localSheetId="4">'SO 103 Kab šachta 14'!$A$1:$K$388</definedName>
    <definedName name="_xlnm.Print_Area" localSheetId="5">'SO 104 Úprava nástupiště'!$A$1:$K$150</definedName>
    <definedName name="_xlnm.Print_Area" localSheetId="6">'SO 104 URS'!$A$1:$K$98</definedName>
    <definedName name="_xlnm.Print_Area" localSheetId="7">'SO 105 TV'!$A$1:$K$191</definedName>
    <definedName name="_xlnm.Print_Area" localSheetId="8">'SO 106 Osvětlení'!$A$1:$K$161</definedName>
    <definedName name="_xlnm.Print_Area" localSheetId="9">'SO 107 EOV'!$A$1:$K$169</definedName>
    <definedName name="_xlnm.Print_Area" localSheetId="10">'SO 108 Ukolejnění'!$A$1:$K$93</definedName>
    <definedName name="_xlnm.Print_Area" localSheetId="11">'SO 109 kab šachta Š 15'!$A$1:$K$221</definedName>
    <definedName name="_xlnm.Print_Area" localSheetId="12">'VRN - VRN '!$A$1:$K$97</definedName>
  </definedNames>
  <calcPr calcId="162913"/>
</workbook>
</file>

<file path=xl/calcChain.xml><?xml version="1.0" encoding="utf-8"?>
<calcChain xmlns="http://schemas.openxmlformats.org/spreadsheetml/2006/main">
  <c r="J134" i="66" l="1"/>
  <c r="C172" i="66" l="1"/>
  <c r="J171" i="66"/>
  <c r="J170" i="66"/>
  <c r="J169" i="66"/>
  <c r="J168" i="66"/>
  <c r="J167" i="66"/>
  <c r="J166" i="66"/>
  <c r="J165" i="66"/>
  <c r="J164" i="66"/>
  <c r="J132" i="66"/>
  <c r="J131" i="66"/>
  <c r="J130" i="66"/>
  <c r="J123" i="66"/>
  <c r="J122" i="66"/>
  <c r="J120" i="66"/>
  <c r="J119" i="66"/>
  <c r="J118" i="66"/>
  <c r="J92" i="66"/>
  <c r="J94" i="61" l="1"/>
  <c r="J86" i="60"/>
  <c r="J87" i="60"/>
  <c r="J89" i="60"/>
  <c r="J90" i="60"/>
  <c r="J91" i="60"/>
  <c r="J92" i="60"/>
  <c r="J86" i="66"/>
  <c r="J87" i="66"/>
  <c r="J88" i="66"/>
  <c r="J89" i="66"/>
  <c r="J90" i="66"/>
  <c r="J91" i="66"/>
  <c r="J93" i="66"/>
  <c r="J94" i="66"/>
  <c r="J95" i="66"/>
  <c r="J96" i="66"/>
  <c r="J97" i="66"/>
  <c r="J98" i="66"/>
  <c r="J99" i="66"/>
  <c r="J100" i="66"/>
  <c r="J101" i="66"/>
  <c r="J102" i="66"/>
  <c r="J103" i="66"/>
  <c r="J104" i="66"/>
  <c r="J105" i="66"/>
  <c r="J106" i="66"/>
  <c r="J107" i="66"/>
  <c r="J108" i="66"/>
  <c r="J109" i="66"/>
  <c r="J110" i="66"/>
  <c r="J111" i="66"/>
  <c r="J112" i="66"/>
  <c r="J113" i="66"/>
  <c r="J114" i="66"/>
  <c r="J115" i="66"/>
  <c r="J116" i="66"/>
  <c r="J117" i="66"/>
  <c r="J121" i="66"/>
  <c r="J124" i="66"/>
  <c r="J125" i="66"/>
  <c r="J126" i="66"/>
  <c r="J127" i="66"/>
  <c r="J128" i="66"/>
  <c r="J129" i="66"/>
  <c r="J135" i="66"/>
  <c r="J136" i="66"/>
  <c r="J137" i="66"/>
  <c r="J138" i="66"/>
  <c r="J139" i="66"/>
  <c r="J140" i="66"/>
  <c r="J141" i="66"/>
  <c r="J142" i="66"/>
  <c r="J143" i="66"/>
  <c r="J144" i="66"/>
  <c r="J145" i="66"/>
  <c r="J146" i="66"/>
  <c r="J147" i="66"/>
  <c r="J148" i="66"/>
  <c r="J149" i="66"/>
  <c r="J150" i="66"/>
  <c r="J151" i="66"/>
  <c r="J152" i="66"/>
  <c r="J153" i="66"/>
  <c r="J154" i="66"/>
  <c r="J155" i="66"/>
  <c r="J156" i="66"/>
  <c r="J157" i="66"/>
  <c r="J158" i="66"/>
  <c r="J159" i="66"/>
  <c r="J160" i="66"/>
  <c r="J161" i="66"/>
  <c r="J162" i="66"/>
  <c r="J163" i="66"/>
  <c r="J172" i="66"/>
  <c r="J173" i="66"/>
  <c r="J174" i="66"/>
  <c r="J175" i="66"/>
  <c r="J176" i="66"/>
  <c r="J177" i="66"/>
  <c r="J178" i="66"/>
  <c r="J179" i="66"/>
  <c r="J180" i="66"/>
  <c r="J181" i="66"/>
  <c r="J182" i="66"/>
  <c r="J183" i="66"/>
  <c r="J184" i="66"/>
  <c r="J185" i="66"/>
  <c r="J186" i="66"/>
  <c r="J187" i="66"/>
  <c r="J188" i="66"/>
  <c r="J189" i="66"/>
  <c r="J190" i="66"/>
  <c r="J98" i="6"/>
  <c r="J102" i="6"/>
  <c r="J111" i="6"/>
  <c r="J113" i="6"/>
  <c r="J116" i="6"/>
  <c r="J124" i="6"/>
  <c r="J130" i="6"/>
  <c r="J138" i="6"/>
  <c r="J141" i="6"/>
  <c r="J144" i="6"/>
  <c r="J152" i="6"/>
  <c r="J160" i="6"/>
  <c r="J165" i="6"/>
  <c r="J168" i="6"/>
  <c r="J170" i="6"/>
  <c r="J175" i="6"/>
  <c r="J179" i="6"/>
  <c r="J182" i="6"/>
  <c r="J186" i="6"/>
  <c r="J189" i="6"/>
  <c r="J198" i="6"/>
  <c r="J203" i="6"/>
  <c r="J210" i="6"/>
  <c r="J213" i="6"/>
  <c r="J221" i="6"/>
  <c r="J226" i="6"/>
  <c r="J230" i="6"/>
  <c r="J232" i="6"/>
  <c r="J237" i="6"/>
  <c r="J242" i="6"/>
  <c r="J246" i="6"/>
  <c r="J249" i="6"/>
  <c r="J256" i="6"/>
  <c r="J262" i="6"/>
  <c r="J266" i="6"/>
  <c r="J278" i="6"/>
  <c r="J280" i="6"/>
  <c r="J285" i="6"/>
  <c r="J289" i="6"/>
  <c r="J291" i="6"/>
  <c r="J295" i="6"/>
  <c r="J297" i="6"/>
  <c r="J303" i="6"/>
  <c r="J309" i="6"/>
  <c r="J313" i="6"/>
  <c r="J316" i="6"/>
  <c r="J322" i="6"/>
  <c r="J324" i="6"/>
  <c r="J326" i="6"/>
  <c r="J330" i="6"/>
  <c r="J334" i="6"/>
  <c r="J340" i="6"/>
  <c r="J347" i="6"/>
  <c r="J352" i="6"/>
  <c r="J354" i="6"/>
  <c r="J357" i="6"/>
  <c r="J359" i="6"/>
  <c r="J362" i="6"/>
  <c r="J364" i="6"/>
  <c r="J368" i="6"/>
  <c r="J375" i="6"/>
  <c r="J378" i="6"/>
  <c r="J385" i="6"/>
  <c r="C94" i="2" l="1"/>
  <c r="C91" i="2"/>
  <c r="J91" i="2" l="1"/>
  <c r="F113" i="2" l="1"/>
  <c r="J97" i="2"/>
  <c r="J94" i="2" l="1"/>
  <c r="J157" i="2"/>
  <c r="J103" i="2"/>
  <c r="H196" i="2" l="1"/>
  <c r="J138" i="2"/>
  <c r="J173" i="2"/>
  <c r="J169" i="2"/>
  <c r="J101" i="2" l="1"/>
  <c r="J99" i="2"/>
  <c r="J124" i="2"/>
  <c r="J122" i="2"/>
  <c r="J120" i="2"/>
  <c r="J159" i="2"/>
  <c r="J126" i="2" l="1"/>
  <c r="J119" i="2"/>
  <c r="J118" i="2"/>
  <c r="BK219" i="69" l="1"/>
  <c r="BI219" i="69"/>
  <c r="BH219" i="69"/>
  <c r="BG219" i="69"/>
  <c r="BF219" i="69"/>
  <c r="T219" i="69"/>
  <c r="R219" i="69"/>
  <c r="P219" i="69"/>
  <c r="J219" i="69"/>
  <c r="BE219" i="69" s="1"/>
  <c r="BK215" i="69"/>
  <c r="BI215" i="69"/>
  <c r="BH215" i="69"/>
  <c r="BG215" i="69"/>
  <c r="BF215" i="69"/>
  <c r="T215" i="69"/>
  <c r="R215" i="69"/>
  <c r="P215" i="69"/>
  <c r="J215" i="69"/>
  <c r="BE215" i="69" s="1"/>
  <c r="BK212" i="69"/>
  <c r="BI212" i="69"/>
  <c r="BH212" i="69"/>
  <c r="BG212" i="69"/>
  <c r="BF212" i="69"/>
  <c r="T212" i="69"/>
  <c r="R212" i="69"/>
  <c r="P212" i="69"/>
  <c r="J212" i="69"/>
  <c r="BE212" i="69" s="1"/>
  <c r="BK207" i="69"/>
  <c r="BI207" i="69"/>
  <c r="BH207" i="69"/>
  <c r="BG207" i="69"/>
  <c r="BF207" i="69"/>
  <c r="T207" i="69"/>
  <c r="R207" i="69"/>
  <c r="P207" i="69"/>
  <c r="J207" i="69"/>
  <c r="BE207" i="69" s="1"/>
  <c r="BK198" i="69"/>
  <c r="BI198" i="69"/>
  <c r="BH198" i="69"/>
  <c r="BG198" i="69"/>
  <c r="BF198" i="69"/>
  <c r="T198" i="69"/>
  <c r="R198" i="69"/>
  <c r="R197" i="69" s="1"/>
  <c r="R196" i="69" s="1"/>
  <c r="P198" i="69"/>
  <c r="J198" i="69"/>
  <c r="BE198" i="69" s="1"/>
  <c r="T197" i="69"/>
  <c r="T196" i="69" s="1"/>
  <c r="P197" i="69"/>
  <c r="P196" i="69" s="1"/>
  <c r="BK194" i="69"/>
  <c r="BI194" i="69"/>
  <c r="BH194" i="69"/>
  <c r="BG194" i="69"/>
  <c r="BF194" i="69"/>
  <c r="T194" i="69"/>
  <c r="R194" i="69"/>
  <c r="P194" i="69"/>
  <c r="P191" i="69" s="1"/>
  <c r="J194" i="69"/>
  <c r="BE194" i="69" s="1"/>
  <c r="BK192" i="69"/>
  <c r="BK191" i="69" s="1"/>
  <c r="J191" i="69" s="1"/>
  <c r="J70" i="69" s="1"/>
  <c r="BI192" i="69"/>
  <c r="BH192" i="69"/>
  <c r="BG192" i="69"/>
  <c r="BF192" i="69"/>
  <c r="T192" i="69"/>
  <c r="R192" i="69"/>
  <c r="R191" i="69" s="1"/>
  <c r="P192" i="69"/>
  <c r="J192" i="69"/>
  <c r="BE192" i="69" s="1"/>
  <c r="T191" i="69"/>
  <c r="BK189" i="69"/>
  <c r="BI189" i="69"/>
  <c r="BH189" i="69"/>
  <c r="BG189" i="69"/>
  <c r="BF189" i="69"/>
  <c r="T189" i="69"/>
  <c r="R189" i="69"/>
  <c r="P189" i="69"/>
  <c r="J189" i="69"/>
  <c r="BE189" i="69" s="1"/>
  <c r="BK187" i="69"/>
  <c r="BI187" i="69"/>
  <c r="BH187" i="69"/>
  <c r="BG187" i="69"/>
  <c r="BF187" i="69"/>
  <c r="T187" i="69"/>
  <c r="R187" i="69"/>
  <c r="P187" i="69"/>
  <c r="J187" i="69"/>
  <c r="BE187" i="69" s="1"/>
  <c r="BK184" i="69"/>
  <c r="BI184" i="69"/>
  <c r="BH184" i="69"/>
  <c r="BG184" i="69"/>
  <c r="BF184" i="69"/>
  <c r="T184" i="69"/>
  <c r="R184" i="69"/>
  <c r="P184" i="69"/>
  <c r="J184" i="69"/>
  <c r="BE184" i="69" s="1"/>
  <c r="BK182" i="69"/>
  <c r="BK181" i="69" s="1"/>
  <c r="J181" i="69" s="1"/>
  <c r="J69" i="69" s="1"/>
  <c r="BI182" i="69"/>
  <c r="BH182" i="69"/>
  <c r="BG182" i="69"/>
  <c r="BF182" i="69"/>
  <c r="T182" i="69"/>
  <c r="R182" i="69"/>
  <c r="P182" i="69"/>
  <c r="J182" i="69"/>
  <c r="BE182" i="69" s="1"/>
  <c r="R181" i="69"/>
  <c r="BK177" i="69"/>
  <c r="BI177" i="69"/>
  <c r="BH177" i="69"/>
  <c r="BG177" i="69"/>
  <c r="BF177" i="69"/>
  <c r="T177" i="69"/>
  <c r="R177" i="69"/>
  <c r="P177" i="69"/>
  <c r="J177" i="69"/>
  <c r="BE177" i="69" s="1"/>
  <c r="BK175" i="69"/>
  <c r="BI175" i="69"/>
  <c r="BH175" i="69"/>
  <c r="BG175" i="69"/>
  <c r="BF175" i="69"/>
  <c r="T175" i="69"/>
  <c r="R175" i="69"/>
  <c r="P175" i="69"/>
  <c r="J175" i="69"/>
  <c r="BE175" i="69" s="1"/>
  <c r="BK172" i="69"/>
  <c r="BI172" i="69"/>
  <c r="BH172" i="69"/>
  <c r="BG172" i="69"/>
  <c r="BF172" i="69"/>
  <c r="T172" i="69"/>
  <c r="R172" i="69"/>
  <c r="P172" i="69"/>
  <c r="J172" i="69"/>
  <c r="BE172" i="69" s="1"/>
  <c r="BK170" i="69"/>
  <c r="BI170" i="69"/>
  <c r="BH170" i="69"/>
  <c r="BG170" i="69"/>
  <c r="BF170" i="69"/>
  <c r="T170" i="69"/>
  <c r="R170" i="69"/>
  <c r="P170" i="69"/>
  <c r="J170" i="69"/>
  <c r="BE170" i="69" s="1"/>
  <c r="BK167" i="69"/>
  <c r="BI167" i="69"/>
  <c r="BH167" i="69"/>
  <c r="BG167" i="69"/>
  <c r="BF167" i="69"/>
  <c r="T167" i="69"/>
  <c r="R167" i="69"/>
  <c r="P167" i="69"/>
  <c r="J167" i="69"/>
  <c r="BE167" i="69" s="1"/>
  <c r="BK165" i="69"/>
  <c r="BI165" i="69"/>
  <c r="BH165" i="69"/>
  <c r="BG165" i="69"/>
  <c r="BF165" i="69"/>
  <c r="T165" i="69"/>
  <c r="R165" i="69"/>
  <c r="P165" i="69"/>
  <c r="J165" i="69"/>
  <c r="BE165" i="69" s="1"/>
  <c r="BK163" i="69"/>
  <c r="BI163" i="69"/>
  <c r="BH163" i="69"/>
  <c r="BG163" i="69"/>
  <c r="BF163" i="69"/>
  <c r="T163" i="69"/>
  <c r="R163" i="69"/>
  <c r="P163" i="69"/>
  <c r="J163" i="69"/>
  <c r="BE163" i="69" s="1"/>
  <c r="BK158" i="69"/>
  <c r="BI158" i="69"/>
  <c r="BH158" i="69"/>
  <c r="BG158" i="69"/>
  <c r="BF158" i="69"/>
  <c r="T158" i="69"/>
  <c r="R158" i="69"/>
  <c r="P158" i="69"/>
  <c r="P149" i="69" s="1"/>
  <c r="J158" i="69"/>
  <c r="BE158" i="69" s="1"/>
  <c r="BK150" i="69"/>
  <c r="BK149" i="69" s="1"/>
  <c r="J149" i="69" s="1"/>
  <c r="J68" i="69" s="1"/>
  <c r="BI150" i="69"/>
  <c r="BH150" i="69"/>
  <c r="BG150" i="69"/>
  <c r="BF150" i="69"/>
  <c r="T150" i="69"/>
  <c r="R150" i="69"/>
  <c r="R149" i="69" s="1"/>
  <c r="P150" i="69"/>
  <c r="J150" i="69"/>
  <c r="BE150" i="69" s="1"/>
  <c r="T149" i="69"/>
  <c r="BK146" i="69"/>
  <c r="BI146" i="69"/>
  <c r="BH146" i="69"/>
  <c r="BG146" i="69"/>
  <c r="BF146" i="69"/>
  <c r="T146" i="69"/>
  <c r="R146" i="69"/>
  <c r="P146" i="69"/>
  <c r="J146" i="69"/>
  <c r="BE146" i="69" s="1"/>
  <c r="BK144" i="69"/>
  <c r="BK141" i="69" s="1"/>
  <c r="J141" i="69" s="1"/>
  <c r="J67" i="69" s="1"/>
  <c r="BI144" i="69"/>
  <c r="BH144" i="69"/>
  <c r="BG144" i="69"/>
  <c r="BF144" i="69"/>
  <c r="T144" i="69"/>
  <c r="R144" i="69"/>
  <c r="R141" i="69" s="1"/>
  <c r="P144" i="69"/>
  <c r="J144" i="69"/>
  <c r="BE144" i="69" s="1"/>
  <c r="BK142" i="69"/>
  <c r="BI142" i="69"/>
  <c r="BH142" i="69"/>
  <c r="BG142" i="69"/>
  <c r="BF142" i="69"/>
  <c r="T142" i="69"/>
  <c r="T141" i="69" s="1"/>
  <c r="R142" i="69"/>
  <c r="P142" i="69"/>
  <c r="P141" i="69" s="1"/>
  <c r="J142" i="69"/>
  <c r="BE142" i="69" s="1"/>
  <c r="BK137" i="69"/>
  <c r="BI137" i="69"/>
  <c r="BH137" i="69"/>
  <c r="BG137" i="69"/>
  <c r="BF137" i="69"/>
  <c r="T137" i="69"/>
  <c r="R137" i="69"/>
  <c r="P137" i="69"/>
  <c r="J137" i="69"/>
  <c r="BE137" i="69" s="1"/>
  <c r="BK134" i="69"/>
  <c r="BI134" i="69"/>
  <c r="BH134" i="69"/>
  <c r="BG134" i="69"/>
  <c r="BF134" i="69"/>
  <c r="T134" i="69"/>
  <c r="R134" i="69"/>
  <c r="P134" i="69"/>
  <c r="J134" i="69"/>
  <c r="BE134" i="69" s="1"/>
  <c r="BK131" i="69"/>
  <c r="BI131" i="69"/>
  <c r="BH131" i="69"/>
  <c r="BG131" i="69"/>
  <c r="BF131" i="69"/>
  <c r="T131" i="69"/>
  <c r="R131" i="69"/>
  <c r="P131" i="69"/>
  <c r="J131" i="69"/>
  <c r="BE131" i="69" s="1"/>
  <c r="BK129" i="69"/>
  <c r="BK124" i="69" s="1"/>
  <c r="J124" i="69" s="1"/>
  <c r="J66" i="69" s="1"/>
  <c r="BI129" i="69"/>
  <c r="BH129" i="69"/>
  <c r="BG129" i="69"/>
  <c r="BF129" i="69"/>
  <c r="T129" i="69"/>
  <c r="R129" i="69"/>
  <c r="P129" i="69"/>
  <c r="J129" i="69"/>
  <c r="BE129" i="69" s="1"/>
  <c r="BK125" i="69"/>
  <c r="BI125" i="69"/>
  <c r="BH125" i="69"/>
  <c r="BG125" i="69"/>
  <c r="BF125" i="69"/>
  <c r="T125" i="69"/>
  <c r="T124" i="69" s="1"/>
  <c r="R125" i="69"/>
  <c r="P125" i="69"/>
  <c r="J125" i="69"/>
  <c r="BE125" i="69" s="1"/>
  <c r="P124" i="69"/>
  <c r="BK119" i="69"/>
  <c r="BI119" i="69"/>
  <c r="BH119" i="69"/>
  <c r="BG119" i="69"/>
  <c r="BF119" i="69"/>
  <c r="T119" i="69"/>
  <c r="R119" i="69"/>
  <c r="P119" i="69"/>
  <c r="J119" i="69"/>
  <c r="BE119" i="69" s="1"/>
  <c r="BK117" i="69"/>
  <c r="BI117" i="69"/>
  <c r="BH117" i="69"/>
  <c r="BG117" i="69"/>
  <c r="BF117" i="69"/>
  <c r="T117" i="69"/>
  <c r="R117" i="69"/>
  <c r="P117" i="69"/>
  <c r="J117" i="69"/>
  <c r="BE117" i="69" s="1"/>
  <c r="BK111" i="69"/>
  <c r="BI111" i="69"/>
  <c r="BH111" i="69"/>
  <c r="BG111" i="69"/>
  <c r="BF111" i="69"/>
  <c r="T111" i="69"/>
  <c r="R111" i="69"/>
  <c r="P111" i="69"/>
  <c r="J111" i="69"/>
  <c r="BE111" i="69" s="1"/>
  <c r="BK107" i="69"/>
  <c r="BI107" i="69"/>
  <c r="BH107" i="69"/>
  <c r="BG107" i="69"/>
  <c r="BF107" i="69"/>
  <c r="T107" i="69"/>
  <c r="R107" i="69"/>
  <c r="P107" i="69"/>
  <c r="J107" i="69"/>
  <c r="BE107" i="69" s="1"/>
  <c r="BK100" i="69"/>
  <c r="BI100" i="69"/>
  <c r="BH100" i="69"/>
  <c r="BG100" i="69"/>
  <c r="BF100" i="69"/>
  <c r="T100" i="69"/>
  <c r="R100" i="69"/>
  <c r="P100" i="69"/>
  <c r="J100" i="69"/>
  <c r="BE100" i="69" s="1"/>
  <c r="R99" i="69"/>
  <c r="BK95" i="69"/>
  <c r="BK94" i="69" s="1"/>
  <c r="BI95" i="69"/>
  <c r="BH95" i="69"/>
  <c r="BG95" i="69"/>
  <c r="BF95" i="69"/>
  <c r="T95" i="69"/>
  <c r="R95" i="69"/>
  <c r="R94" i="69" s="1"/>
  <c r="P95" i="69"/>
  <c r="J95" i="69"/>
  <c r="BE95" i="69" s="1"/>
  <c r="T94" i="69"/>
  <c r="P94" i="69"/>
  <c r="F86" i="69"/>
  <c r="E84" i="69"/>
  <c r="F55" i="69"/>
  <c r="E53" i="69"/>
  <c r="J37" i="69"/>
  <c r="J36" i="69"/>
  <c r="J35" i="69"/>
  <c r="J24" i="69"/>
  <c r="E24" i="69"/>
  <c r="J58" i="69" s="1"/>
  <c r="J23" i="69"/>
  <c r="J21" i="69"/>
  <c r="E21" i="69"/>
  <c r="J57" i="69" s="1"/>
  <c r="J20" i="69"/>
  <c r="J18" i="69"/>
  <c r="E18" i="69"/>
  <c r="F89" i="69" s="1"/>
  <c r="J17" i="69"/>
  <c r="J15" i="69"/>
  <c r="E15" i="69"/>
  <c r="F88" i="69" s="1"/>
  <c r="J14" i="69"/>
  <c r="J12" i="69"/>
  <c r="J55" i="69" s="1"/>
  <c r="E7" i="69"/>
  <c r="E82" i="69" s="1"/>
  <c r="BK385" i="6"/>
  <c r="BI385" i="6"/>
  <c r="BH385" i="6"/>
  <c r="BG385" i="6"/>
  <c r="BF385" i="6"/>
  <c r="T385" i="6"/>
  <c r="T377" i="6" s="1"/>
  <c r="R385" i="6"/>
  <c r="P385" i="6"/>
  <c r="P377" i="6" s="1"/>
  <c r="BE385" i="6"/>
  <c r="BK378" i="6"/>
  <c r="BK377" i="6" s="1"/>
  <c r="J377" i="6" s="1"/>
  <c r="J75" i="6" s="1"/>
  <c r="BI378" i="6"/>
  <c r="BH378" i="6"/>
  <c r="BG378" i="6"/>
  <c r="BF378" i="6"/>
  <c r="T378" i="6"/>
  <c r="R378" i="6"/>
  <c r="R377" i="6" s="1"/>
  <c r="P378" i="6"/>
  <c r="BE378" i="6"/>
  <c r="BK375" i="6"/>
  <c r="BI375" i="6"/>
  <c r="BH375" i="6"/>
  <c r="BG375" i="6"/>
  <c r="BF375" i="6"/>
  <c r="T375" i="6"/>
  <c r="R375" i="6"/>
  <c r="P375" i="6"/>
  <c r="BE375" i="6"/>
  <c r="BK368" i="6"/>
  <c r="BI368" i="6"/>
  <c r="BH368" i="6"/>
  <c r="BG368" i="6"/>
  <c r="BF368" i="6"/>
  <c r="T368" i="6"/>
  <c r="R368" i="6"/>
  <c r="P368" i="6"/>
  <c r="BE368" i="6"/>
  <c r="R367" i="6"/>
  <c r="R366" i="6" s="1"/>
  <c r="BK364" i="6"/>
  <c r="BI364" i="6"/>
  <c r="BH364" i="6"/>
  <c r="BG364" i="6"/>
  <c r="BF364" i="6"/>
  <c r="T364" i="6"/>
  <c r="R364" i="6"/>
  <c r="P364" i="6"/>
  <c r="BE364" i="6"/>
  <c r="BK362" i="6"/>
  <c r="BK361" i="6" s="1"/>
  <c r="J361" i="6" s="1"/>
  <c r="J72" i="6" s="1"/>
  <c r="BI362" i="6"/>
  <c r="BH362" i="6"/>
  <c r="BG362" i="6"/>
  <c r="BF362" i="6"/>
  <c r="T362" i="6"/>
  <c r="R362" i="6"/>
  <c r="P362" i="6"/>
  <c r="BE362" i="6"/>
  <c r="BK359" i="6"/>
  <c r="BI359" i="6"/>
  <c r="BH359" i="6"/>
  <c r="BG359" i="6"/>
  <c r="BF359" i="6"/>
  <c r="T359" i="6"/>
  <c r="R359" i="6"/>
  <c r="P359" i="6"/>
  <c r="BE359" i="6"/>
  <c r="BK357" i="6"/>
  <c r="BI357" i="6"/>
  <c r="BH357" i="6"/>
  <c r="BG357" i="6"/>
  <c r="BF357" i="6"/>
  <c r="T357" i="6"/>
  <c r="R357" i="6"/>
  <c r="P357" i="6"/>
  <c r="BE357" i="6"/>
  <c r="BK354" i="6"/>
  <c r="BI354" i="6"/>
  <c r="BH354" i="6"/>
  <c r="BG354" i="6"/>
  <c r="BF354" i="6"/>
  <c r="T354" i="6"/>
  <c r="T351" i="6" s="1"/>
  <c r="R354" i="6"/>
  <c r="P354" i="6"/>
  <c r="P351" i="6" s="1"/>
  <c r="BE354" i="6"/>
  <c r="BK352" i="6"/>
  <c r="BI352" i="6"/>
  <c r="BH352" i="6"/>
  <c r="BG352" i="6"/>
  <c r="BF352" i="6"/>
  <c r="T352" i="6"/>
  <c r="R352" i="6"/>
  <c r="R351" i="6" s="1"/>
  <c r="P352" i="6"/>
  <c r="BE352" i="6"/>
  <c r="BK347" i="6"/>
  <c r="BI347" i="6"/>
  <c r="BH347" i="6"/>
  <c r="BG347" i="6"/>
  <c r="BF347" i="6"/>
  <c r="T347" i="6"/>
  <c r="R347" i="6"/>
  <c r="P347" i="6"/>
  <c r="BE347" i="6"/>
  <c r="BK340" i="6"/>
  <c r="BI340" i="6"/>
  <c r="BH340" i="6"/>
  <c r="BG340" i="6"/>
  <c r="BF340" i="6"/>
  <c r="T340" i="6"/>
  <c r="R340" i="6"/>
  <c r="P340" i="6"/>
  <c r="BE340" i="6"/>
  <c r="BK334" i="6"/>
  <c r="BI334" i="6"/>
  <c r="BH334" i="6"/>
  <c r="BG334" i="6"/>
  <c r="BF334" i="6"/>
  <c r="T334" i="6"/>
  <c r="R334" i="6"/>
  <c r="P334" i="6"/>
  <c r="BE334" i="6"/>
  <c r="BK330" i="6"/>
  <c r="BI330" i="6"/>
  <c r="BH330" i="6"/>
  <c r="BG330" i="6"/>
  <c r="BF330" i="6"/>
  <c r="T330" i="6"/>
  <c r="R330" i="6"/>
  <c r="P330" i="6"/>
  <c r="BE330" i="6"/>
  <c r="R329" i="6"/>
  <c r="BK326" i="6"/>
  <c r="BI326" i="6"/>
  <c r="BH326" i="6"/>
  <c r="BG326" i="6"/>
  <c r="BF326" i="6"/>
  <c r="T326" i="6"/>
  <c r="R326" i="6"/>
  <c r="P326" i="6"/>
  <c r="BE326" i="6"/>
  <c r="BK324" i="6"/>
  <c r="BI324" i="6"/>
  <c r="BH324" i="6"/>
  <c r="BG324" i="6"/>
  <c r="BF324" i="6"/>
  <c r="T324" i="6"/>
  <c r="R324" i="6"/>
  <c r="P324" i="6"/>
  <c r="BE324" i="6"/>
  <c r="BK322" i="6"/>
  <c r="BI322" i="6"/>
  <c r="BH322" i="6"/>
  <c r="BG322" i="6"/>
  <c r="BF322" i="6"/>
  <c r="T322" i="6"/>
  <c r="R322" i="6"/>
  <c r="P322" i="6"/>
  <c r="BE322" i="6"/>
  <c r="T321" i="6"/>
  <c r="BK316" i="6"/>
  <c r="BI316" i="6"/>
  <c r="BH316" i="6"/>
  <c r="BG316" i="6"/>
  <c r="BF316" i="6"/>
  <c r="T316" i="6"/>
  <c r="R316" i="6"/>
  <c r="P316" i="6"/>
  <c r="BE316" i="6"/>
  <c r="BK313" i="6"/>
  <c r="BI313" i="6"/>
  <c r="BH313" i="6"/>
  <c r="BG313" i="6"/>
  <c r="BF313" i="6"/>
  <c r="T313" i="6"/>
  <c r="R313" i="6"/>
  <c r="P313" i="6"/>
  <c r="BE313" i="6"/>
  <c r="BK309" i="6"/>
  <c r="BI309" i="6"/>
  <c r="BH309" i="6"/>
  <c r="BG309" i="6"/>
  <c r="BF309" i="6"/>
  <c r="T309" i="6"/>
  <c r="R309" i="6"/>
  <c r="P309" i="6"/>
  <c r="BE309" i="6"/>
  <c r="BK303" i="6"/>
  <c r="BI303" i="6"/>
  <c r="BH303" i="6"/>
  <c r="BG303" i="6"/>
  <c r="BF303" i="6"/>
  <c r="T303" i="6"/>
  <c r="R303" i="6"/>
  <c r="P303" i="6"/>
  <c r="BE303" i="6"/>
  <c r="BK297" i="6"/>
  <c r="BI297" i="6"/>
  <c r="BH297" i="6"/>
  <c r="BG297" i="6"/>
  <c r="BF297" i="6"/>
  <c r="T297" i="6"/>
  <c r="R297" i="6"/>
  <c r="P297" i="6"/>
  <c r="BE297" i="6"/>
  <c r="BK295" i="6"/>
  <c r="BI295" i="6"/>
  <c r="BH295" i="6"/>
  <c r="BG295" i="6"/>
  <c r="BF295" i="6"/>
  <c r="T295" i="6"/>
  <c r="R295" i="6"/>
  <c r="P295" i="6"/>
  <c r="BE295" i="6"/>
  <c r="BK291" i="6"/>
  <c r="BI291" i="6"/>
  <c r="BH291" i="6"/>
  <c r="BG291" i="6"/>
  <c r="BF291" i="6"/>
  <c r="T291" i="6"/>
  <c r="R291" i="6"/>
  <c r="P291" i="6"/>
  <c r="BE291" i="6"/>
  <c r="BK289" i="6"/>
  <c r="BI289" i="6"/>
  <c r="BH289" i="6"/>
  <c r="BG289" i="6"/>
  <c r="BF289" i="6"/>
  <c r="T289" i="6"/>
  <c r="R289" i="6"/>
  <c r="R284" i="6" s="1"/>
  <c r="P289" i="6"/>
  <c r="BE289" i="6"/>
  <c r="BK285" i="6"/>
  <c r="BI285" i="6"/>
  <c r="BH285" i="6"/>
  <c r="BG285" i="6"/>
  <c r="BF285" i="6"/>
  <c r="T285" i="6"/>
  <c r="T284" i="6" s="1"/>
  <c r="R285" i="6"/>
  <c r="P285" i="6"/>
  <c r="P284" i="6" s="1"/>
  <c r="BE285" i="6"/>
  <c r="BK284" i="6"/>
  <c r="J284" i="6" s="1"/>
  <c r="J68" i="6" s="1"/>
  <c r="BK280" i="6"/>
  <c r="BI280" i="6"/>
  <c r="BH280" i="6"/>
  <c r="BG280" i="6"/>
  <c r="BF280" i="6"/>
  <c r="T280" i="6"/>
  <c r="R280" i="6"/>
  <c r="P280" i="6"/>
  <c r="BE280" i="6"/>
  <c r="BK278" i="6"/>
  <c r="BI278" i="6"/>
  <c r="BH278" i="6"/>
  <c r="BG278" i="6"/>
  <c r="BF278" i="6"/>
  <c r="T278" i="6"/>
  <c r="R278" i="6"/>
  <c r="P278" i="6"/>
  <c r="BE278" i="6"/>
  <c r="BK266" i="6"/>
  <c r="BI266" i="6"/>
  <c r="BH266" i="6"/>
  <c r="BG266" i="6"/>
  <c r="BF266" i="6"/>
  <c r="T266" i="6"/>
  <c r="R266" i="6"/>
  <c r="P266" i="6"/>
  <c r="BE266" i="6"/>
  <c r="BK262" i="6"/>
  <c r="BI262" i="6"/>
  <c r="BH262" i="6"/>
  <c r="BG262" i="6"/>
  <c r="BF262" i="6"/>
  <c r="T262" i="6"/>
  <c r="R262" i="6"/>
  <c r="P262" i="6"/>
  <c r="BE262" i="6"/>
  <c r="BK256" i="6"/>
  <c r="BK255" i="6" s="1"/>
  <c r="J255" i="6" s="1"/>
  <c r="J67" i="6" s="1"/>
  <c r="BI256" i="6"/>
  <c r="BH256" i="6"/>
  <c r="BG256" i="6"/>
  <c r="BF256" i="6"/>
  <c r="T256" i="6"/>
  <c r="R256" i="6"/>
  <c r="P256" i="6"/>
  <c r="BE256" i="6"/>
  <c r="P255" i="6"/>
  <c r="BK249" i="6"/>
  <c r="BI249" i="6"/>
  <c r="BH249" i="6"/>
  <c r="BG249" i="6"/>
  <c r="BF249" i="6"/>
  <c r="T249" i="6"/>
  <c r="R249" i="6"/>
  <c r="P249" i="6"/>
  <c r="BE249" i="6"/>
  <c r="BK246" i="6"/>
  <c r="BI246" i="6"/>
  <c r="BH246" i="6"/>
  <c r="BG246" i="6"/>
  <c r="BF246" i="6"/>
  <c r="T246" i="6"/>
  <c r="R246" i="6"/>
  <c r="P246" i="6"/>
  <c r="BE246" i="6"/>
  <c r="BK242" i="6"/>
  <c r="BI242" i="6"/>
  <c r="BH242" i="6"/>
  <c r="BG242" i="6"/>
  <c r="BF242" i="6"/>
  <c r="T242" i="6"/>
  <c r="R242" i="6"/>
  <c r="P242" i="6"/>
  <c r="BE242" i="6"/>
  <c r="BK237" i="6"/>
  <c r="BI237" i="6"/>
  <c r="BH237" i="6"/>
  <c r="BG237" i="6"/>
  <c r="BF237" i="6"/>
  <c r="T237" i="6"/>
  <c r="R237" i="6"/>
  <c r="P237" i="6"/>
  <c r="BE237" i="6"/>
  <c r="BK232" i="6"/>
  <c r="BI232" i="6"/>
  <c r="BH232" i="6"/>
  <c r="BG232" i="6"/>
  <c r="BF232" i="6"/>
  <c r="T232" i="6"/>
  <c r="R232" i="6"/>
  <c r="P232" i="6"/>
  <c r="BE232" i="6"/>
  <c r="BK230" i="6"/>
  <c r="BI230" i="6"/>
  <c r="BH230" i="6"/>
  <c r="BG230" i="6"/>
  <c r="BF230" i="6"/>
  <c r="T230" i="6"/>
  <c r="R230" i="6"/>
  <c r="P230" i="6"/>
  <c r="BE230" i="6"/>
  <c r="BK226" i="6"/>
  <c r="BI226" i="6"/>
  <c r="BH226" i="6"/>
  <c r="BG226" i="6"/>
  <c r="BF226" i="6"/>
  <c r="T226" i="6"/>
  <c r="R226" i="6"/>
  <c r="P226" i="6"/>
  <c r="BE226" i="6"/>
  <c r="BK221" i="6"/>
  <c r="BI221" i="6"/>
  <c r="BH221" i="6"/>
  <c r="BG221" i="6"/>
  <c r="BF221" i="6"/>
  <c r="T221" i="6"/>
  <c r="R221" i="6"/>
  <c r="P221" i="6"/>
  <c r="BE221" i="6"/>
  <c r="BK213" i="6"/>
  <c r="BI213" i="6"/>
  <c r="BH213" i="6"/>
  <c r="BG213" i="6"/>
  <c r="BF213" i="6"/>
  <c r="T213" i="6"/>
  <c r="R213" i="6"/>
  <c r="P213" i="6"/>
  <c r="BE213" i="6"/>
  <c r="BK210" i="6"/>
  <c r="BI210" i="6"/>
  <c r="BH210" i="6"/>
  <c r="BG210" i="6"/>
  <c r="BF210" i="6"/>
  <c r="T210" i="6"/>
  <c r="R210" i="6"/>
  <c r="P210" i="6"/>
  <c r="BE210" i="6"/>
  <c r="BK203" i="6"/>
  <c r="BI203" i="6"/>
  <c r="BH203" i="6"/>
  <c r="BG203" i="6"/>
  <c r="BF203" i="6"/>
  <c r="T203" i="6"/>
  <c r="R203" i="6"/>
  <c r="P203" i="6"/>
  <c r="BE203" i="6"/>
  <c r="BK198" i="6"/>
  <c r="BI198" i="6"/>
  <c r="BH198" i="6"/>
  <c r="BG198" i="6"/>
  <c r="BF198" i="6"/>
  <c r="T198" i="6"/>
  <c r="R198" i="6"/>
  <c r="P198" i="6"/>
  <c r="BE198" i="6"/>
  <c r="BK189" i="6"/>
  <c r="BI189" i="6"/>
  <c r="BH189" i="6"/>
  <c r="BG189" i="6"/>
  <c r="BF189" i="6"/>
  <c r="T189" i="6"/>
  <c r="R189" i="6"/>
  <c r="P189" i="6"/>
  <c r="BE189" i="6"/>
  <c r="BK186" i="6"/>
  <c r="BI186" i="6"/>
  <c r="BH186" i="6"/>
  <c r="BG186" i="6"/>
  <c r="BF186" i="6"/>
  <c r="T186" i="6"/>
  <c r="R186" i="6"/>
  <c r="P186" i="6"/>
  <c r="BE186" i="6"/>
  <c r="BK182" i="6"/>
  <c r="BI182" i="6"/>
  <c r="BH182" i="6"/>
  <c r="BG182" i="6"/>
  <c r="BF182" i="6"/>
  <c r="T182" i="6"/>
  <c r="R182" i="6"/>
  <c r="P182" i="6"/>
  <c r="BE182" i="6"/>
  <c r="BK179" i="6"/>
  <c r="BI179" i="6"/>
  <c r="BH179" i="6"/>
  <c r="BG179" i="6"/>
  <c r="BF179" i="6"/>
  <c r="T179" i="6"/>
  <c r="R179" i="6"/>
  <c r="P179" i="6"/>
  <c r="BE179" i="6"/>
  <c r="BK175" i="6"/>
  <c r="BI175" i="6"/>
  <c r="BH175" i="6"/>
  <c r="BG175" i="6"/>
  <c r="BF175" i="6"/>
  <c r="T175" i="6"/>
  <c r="R175" i="6"/>
  <c r="P175" i="6"/>
  <c r="BE175" i="6"/>
  <c r="BK170" i="6"/>
  <c r="BI170" i="6"/>
  <c r="BH170" i="6"/>
  <c r="BG170" i="6"/>
  <c r="BF170" i="6"/>
  <c r="T170" i="6"/>
  <c r="R170" i="6"/>
  <c r="P170" i="6"/>
  <c r="BE170" i="6"/>
  <c r="BK168" i="6"/>
  <c r="BI168" i="6"/>
  <c r="BH168" i="6"/>
  <c r="BG168" i="6"/>
  <c r="BF168" i="6"/>
  <c r="T168" i="6"/>
  <c r="R168" i="6"/>
  <c r="P168" i="6"/>
  <c r="BE168" i="6"/>
  <c r="BK165" i="6"/>
  <c r="BI165" i="6"/>
  <c r="BH165" i="6"/>
  <c r="BG165" i="6"/>
  <c r="BF165" i="6"/>
  <c r="T165" i="6"/>
  <c r="R165" i="6"/>
  <c r="P165" i="6"/>
  <c r="BE165" i="6"/>
  <c r="BK160" i="6"/>
  <c r="BI160" i="6"/>
  <c r="BH160" i="6"/>
  <c r="BG160" i="6"/>
  <c r="BF160" i="6"/>
  <c r="T160" i="6"/>
  <c r="R160" i="6"/>
  <c r="P160" i="6"/>
  <c r="BE160" i="6"/>
  <c r="BK152" i="6"/>
  <c r="BI152" i="6"/>
  <c r="BH152" i="6"/>
  <c r="BG152" i="6"/>
  <c r="BF152" i="6"/>
  <c r="T152" i="6"/>
  <c r="R152" i="6"/>
  <c r="P152" i="6"/>
  <c r="BE152" i="6"/>
  <c r="BK144" i="6"/>
  <c r="BI144" i="6"/>
  <c r="BH144" i="6"/>
  <c r="BG144" i="6"/>
  <c r="BF144" i="6"/>
  <c r="T144" i="6"/>
  <c r="R144" i="6"/>
  <c r="P144" i="6"/>
  <c r="BE144" i="6"/>
  <c r="BK141" i="6"/>
  <c r="BI141" i="6"/>
  <c r="BH141" i="6"/>
  <c r="BG141" i="6"/>
  <c r="BF141" i="6"/>
  <c r="T141" i="6"/>
  <c r="R141" i="6"/>
  <c r="P141" i="6"/>
  <c r="BE141" i="6"/>
  <c r="BK138" i="6"/>
  <c r="BI138" i="6"/>
  <c r="BH138" i="6"/>
  <c r="BG138" i="6"/>
  <c r="BF138" i="6"/>
  <c r="T138" i="6"/>
  <c r="R138" i="6"/>
  <c r="P138" i="6"/>
  <c r="BE138" i="6"/>
  <c r="BK130" i="6"/>
  <c r="BI130" i="6"/>
  <c r="BH130" i="6"/>
  <c r="BG130" i="6"/>
  <c r="BF130" i="6"/>
  <c r="T130" i="6"/>
  <c r="R130" i="6"/>
  <c r="P130" i="6"/>
  <c r="BE130" i="6"/>
  <c r="BK124" i="6"/>
  <c r="BI124" i="6"/>
  <c r="BH124" i="6"/>
  <c r="BG124" i="6"/>
  <c r="BF124" i="6"/>
  <c r="T124" i="6"/>
  <c r="R124" i="6"/>
  <c r="P124" i="6"/>
  <c r="BE124" i="6"/>
  <c r="BK116" i="6"/>
  <c r="BI116" i="6"/>
  <c r="BH116" i="6"/>
  <c r="BG116" i="6"/>
  <c r="BF116" i="6"/>
  <c r="T116" i="6"/>
  <c r="R116" i="6"/>
  <c r="P116" i="6"/>
  <c r="BE116" i="6"/>
  <c r="BK113" i="6"/>
  <c r="BI113" i="6"/>
  <c r="BH113" i="6"/>
  <c r="BG113" i="6"/>
  <c r="BF113" i="6"/>
  <c r="T113" i="6"/>
  <c r="R113" i="6"/>
  <c r="P113" i="6"/>
  <c r="BE113" i="6"/>
  <c r="BK111" i="6"/>
  <c r="BI111" i="6"/>
  <c r="BH111" i="6"/>
  <c r="BG111" i="6"/>
  <c r="BF111" i="6"/>
  <c r="T111" i="6"/>
  <c r="R111" i="6"/>
  <c r="P111" i="6"/>
  <c r="BE111" i="6"/>
  <c r="BK102" i="6"/>
  <c r="BI102" i="6"/>
  <c r="BH102" i="6"/>
  <c r="BG102" i="6"/>
  <c r="BF102" i="6"/>
  <c r="T102" i="6"/>
  <c r="T97" i="6" s="1"/>
  <c r="R102" i="6"/>
  <c r="P102" i="6"/>
  <c r="P97" i="6" s="1"/>
  <c r="BE102" i="6"/>
  <c r="BK98" i="6"/>
  <c r="BI98" i="6"/>
  <c r="BH98" i="6"/>
  <c r="BG98" i="6"/>
  <c r="BF98" i="6"/>
  <c r="T98" i="6"/>
  <c r="R98" i="6"/>
  <c r="R97" i="6" s="1"/>
  <c r="P98" i="6"/>
  <c r="BE98" i="6"/>
  <c r="F89" i="6"/>
  <c r="E87" i="6"/>
  <c r="F56" i="6"/>
  <c r="E54" i="6"/>
  <c r="J37" i="6"/>
  <c r="J36" i="6"/>
  <c r="J35" i="6"/>
  <c r="J24" i="6"/>
  <c r="E24" i="6"/>
  <c r="J59" i="6" s="1"/>
  <c r="J23" i="6"/>
  <c r="J21" i="6"/>
  <c r="E21" i="6"/>
  <c r="J58" i="6" s="1"/>
  <c r="J20" i="6"/>
  <c r="J18" i="6"/>
  <c r="E18" i="6"/>
  <c r="F92" i="6" s="1"/>
  <c r="J17" i="6"/>
  <c r="J15" i="6"/>
  <c r="E15" i="6"/>
  <c r="F91" i="6" s="1"/>
  <c r="J14" i="6"/>
  <c r="J12" i="6"/>
  <c r="J56" i="6" s="1"/>
  <c r="E7" i="6"/>
  <c r="E85" i="6" s="1"/>
  <c r="BK197" i="69" l="1"/>
  <c r="J34" i="69"/>
  <c r="BK99" i="69"/>
  <c r="J99" i="69" s="1"/>
  <c r="J65" i="69" s="1"/>
  <c r="BK351" i="6"/>
  <c r="J351" i="6" s="1"/>
  <c r="J71" i="6" s="1"/>
  <c r="BK97" i="6"/>
  <c r="J97" i="6" s="1"/>
  <c r="J65" i="6" s="1"/>
  <c r="J86" i="69"/>
  <c r="F57" i="69"/>
  <c r="J94" i="69"/>
  <c r="J64" i="69" s="1"/>
  <c r="J197" i="69"/>
  <c r="J72" i="69" s="1"/>
  <c r="BK196" i="69"/>
  <c r="J196" i="69" s="1"/>
  <c r="J71" i="69" s="1"/>
  <c r="J88" i="69"/>
  <c r="F35" i="69"/>
  <c r="F37" i="69"/>
  <c r="P99" i="69"/>
  <c r="P93" i="69" s="1"/>
  <c r="P92" i="69" s="1"/>
  <c r="T99" i="69"/>
  <c r="R124" i="69"/>
  <c r="P181" i="69"/>
  <c r="T181" i="69"/>
  <c r="T93" i="69" s="1"/>
  <c r="T92" i="69" s="1"/>
  <c r="F34" i="69"/>
  <c r="F36" i="69"/>
  <c r="F33" i="69"/>
  <c r="J33" i="69"/>
  <c r="AX64" i="1" s="1"/>
  <c r="AV64" i="1" s="1"/>
  <c r="R93" i="69"/>
  <c r="R92" i="69" s="1"/>
  <c r="E51" i="69"/>
  <c r="F58" i="69"/>
  <c r="J89" i="69"/>
  <c r="J89" i="6"/>
  <c r="R202" i="6"/>
  <c r="BK202" i="6"/>
  <c r="T255" i="6"/>
  <c r="R321" i="6"/>
  <c r="BK321" i="6"/>
  <c r="J321" i="6" s="1"/>
  <c r="J69" i="6" s="1"/>
  <c r="P321" i="6"/>
  <c r="BK329" i="6"/>
  <c r="J329" i="6" s="1"/>
  <c r="J70" i="6" s="1"/>
  <c r="P361" i="6"/>
  <c r="T361" i="6"/>
  <c r="R361" i="6"/>
  <c r="BK367" i="6"/>
  <c r="BK366" i="6" s="1"/>
  <c r="J366" i="6" s="1"/>
  <c r="J73" i="6" s="1"/>
  <c r="F34" i="6"/>
  <c r="F36" i="6"/>
  <c r="F58" i="6"/>
  <c r="J91" i="6"/>
  <c r="F35" i="6"/>
  <c r="F37" i="6"/>
  <c r="R255" i="6"/>
  <c r="R96" i="6" s="1"/>
  <c r="R95" i="6" s="1"/>
  <c r="P329" i="6"/>
  <c r="T329" i="6"/>
  <c r="P367" i="6"/>
  <c r="P366" i="6" s="1"/>
  <c r="T367" i="6"/>
  <c r="T366" i="6" s="1"/>
  <c r="F33" i="6"/>
  <c r="J33" i="6"/>
  <c r="AX57" i="1" s="1"/>
  <c r="J202" i="6"/>
  <c r="J66" i="6" s="1"/>
  <c r="J34" i="6"/>
  <c r="E52" i="6"/>
  <c r="F59" i="6"/>
  <c r="J92" i="6"/>
  <c r="P202" i="6"/>
  <c r="P96" i="6" s="1"/>
  <c r="P95" i="6" s="1"/>
  <c r="T202" i="6"/>
  <c r="T96" i="6" s="1"/>
  <c r="T95" i="6" s="1"/>
  <c r="J88" i="60"/>
  <c r="J85" i="60"/>
  <c r="J62" i="60" s="1"/>
  <c r="BK93" i="69" l="1"/>
  <c r="BK92" i="69" s="1"/>
  <c r="J92" i="69" s="1"/>
  <c r="J84" i="60"/>
  <c r="J63" i="60"/>
  <c r="J367" i="6"/>
  <c r="J74" i="6" s="1"/>
  <c r="BK96" i="6"/>
  <c r="BK95" i="6" s="1"/>
  <c r="J95" i="6" s="1"/>
  <c r="J168" i="67"/>
  <c r="J166" i="67"/>
  <c r="J164" i="67"/>
  <c r="J162" i="67"/>
  <c r="J159" i="67"/>
  <c r="J157" i="67"/>
  <c r="J155" i="67"/>
  <c r="J153" i="67"/>
  <c r="J151" i="67"/>
  <c r="J149" i="67"/>
  <c r="J147" i="67"/>
  <c r="J145" i="67"/>
  <c r="J143" i="67"/>
  <c r="J141" i="67"/>
  <c r="J139" i="67"/>
  <c r="J137" i="67"/>
  <c r="J135" i="67"/>
  <c r="J133" i="67"/>
  <c r="J131" i="67"/>
  <c r="J129" i="67"/>
  <c r="J127" i="67"/>
  <c r="J125" i="67"/>
  <c r="J123" i="67"/>
  <c r="J120" i="67"/>
  <c r="J118" i="67"/>
  <c r="J116" i="67"/>
  <c r="J114" i="67"/>
  <c r="J112" i="67"/>
  <c r="J110" i="67"/>
  <c r="J108" i="67"/>
  <c r="J106" i="67"/>
  <c r="J104" i="67"/>
  <c r="J102" i="67"/>
  <c r="J100" i="67"/>
  <c r="J98" i="67"/>
  <c r="J96" i="67"/>
  <c r="J94" i="67"/>
  <c r="J92" i="67"/>
  <c r="J90" i="67"/>
  <c r="J88" i="67"/>
  <c r="J86" i="67"/>
  <c r="J93" i="69" l="1"/>
  <c r="J63" i="69" s="1"/>
  <c r="J161" i="67"/>
  <c r="J65" i="67" s="1"/>
  <c r="J122" i="67"/>
  <c r="J64" i="67" s="1"/>
  <c r="J96" i="6"/>
  <c r="J64" i="6" s="1"/>
  <c r="J30" i="69"/>
  <c r="J62" i="69"/>
  <c r="J30" i="6"/>
  <c r="J63" i="6"/>
  <c r="J105" i="67"/>
  <c r="J63" i="67" s="1"/>
  <c r="J85" i="67"/>
  <c r="J62" i="67" s="1"/>
  <c r="J39" i="69" l="1"/>
  <c r="BB64" i="1"/>
  <c r="AG64" i="1"/>
  <c r="AN64" i="1" s="1"/>
  <c r="J61" i="67"/>
  <c r="J39" i="6"/>
  <c r="AG57" i="1"/>
  <c r="BB57" i="1"/>
  <c r="C119" i="18"/>
  <c r="C120" i="18" s="1"/>
  <c r="C116" i="18"/>
  <c r="J115" i="2" l="1"/>
  <c r="H89" i="63"/>
  <c r="F87" i="63"/>
  <c r="C101" i="18"/>
  <c r="C100" i="18"/>
  <c r="C98" i="18"/>
  <c r="C99" i="18" s="1"/>
  <c r="J98" i="18"/>
  <c r="J99" i="18"/>
  <c r="J100" i="18" l="1"/>
  <c r="H101" i="18" l="1"/>
  <c r="J82" i="63"/>
  <c r="C85" i="63"/>
  <c r="J90" i="61" l="1"/>
  <c r="J96" i="61"/>
  <c r="J95" i="61"/>
  <c r="J87" i="61"/>
  <c r="J91" i="61"/>
  <c r="J92" i="61"/>
  <c r="P83" i="61" l="1"/>
  <c r="R83" i="61"/>
  <c r="P86" i="61"/>
  <c r="R86" i="61"/>
  <c r="P88" i="61"/>
  <c r="R88" i="61"/>
  <c r="P89" i="61"/>
  <c r="R89" i="61"/>
  <c r="P90" i="61"/>
  <c r="R90" i="61"/>
  <c r="BK104" i="67" l="1"/>
  <c r="BI104" i="67"/>
  <c r="BH104" i="67"/>
  <c r="BG104" i="67"/>
  <c r="BF104" i="67"/>
  <c r="BE104" i="67"/>
  <c r="T104" i="67"/>
  <c r="R104" i="67"/>
  <c r="P104" i="67"/>
  <c r="BK103" i="67"/>
  <c r="BI103" i="67"/>
  <c r="BH103" i="67"/>
  <c r="BG103" i="67"/>
  <c r="BF103" i="67"/>
  <c r="BE103" i="67"/>
  <c r="T103" i="67"/>
  <c r="R103" i="67"/>
  <c r="P103" i="67"/>
  <c r="BK102" i="67"/>
  <c r="BI102" i="67"/>
  <c r="BH102" i="67"/>
  <c r="BG102" i="67"/>
  <c r="BF102" i="67"/>
  <c r="BE102" i="67"/>
  <c r="T102" i="67"/>
  <c r="R102" i="67"/>
  <c r="P102" i="67"/>
  <c r="BK101" i="67"/>
  <c r="BI101" i="67"/>
  <c r="BH101" i="67"/>
  <c r="BG101" i="67"/>
  <c r="BF101" i="67"/>
  <c r="BE101" i="67"/>
  <c r="T101" i="67"/>
  <c r="R101" i="67"/>
  <c r="P101" i="67"/>
  <c r="BK100" i="67"/>
  <c r="BI100" i="67"/>
  <c r="BH100" i="67"/>
  <c r="BG100" i="67"/>
  <c r="BF100" i="67"/>
  <c r="BE100" i="67"/>
  <c r="T100" i="67"/>
  <c r="R100" i="67"/>
  <c r="P100" i="67"/>
  <c r="BK96" i="67"/>
  <c r="BI96" i="67"/>
  <c r="BH96" i="67"/>
  <c r="BG96" i="67"/>
  <c r="BF96" i="67"/>
  <c r="BE96" i="67"/>
  <c r="T96" i="67"/>
  <c r="R96" i="67"/>
  <c r="P96" i="67"/>
  <c r="BK95" i="67"/>
  <c r="BI95" i="67"/>
  <c r="BH95" i="67"/>
  <c r="BG95" i="67"/>
  <c r="BF95" i="67"/>
  <c r="BE95" i="67"/>
  <c r="T95" i="67"/>
  <c r="R95" i="67"/>
  <c r="P95" i="67"/>
  <c r="BK94" i="67"/>
  <c r="BI94" i="67"/>
  <c r="BH94" i="67"/>
  <c r="BG94" i="67"/>
  <c r="BF94" i="67"/>
  <c r="BE94" i="67"/>
  <c r="T94" i="67"/>
  <c r="R94" i="67"/>
  <c r="P94" i="67"/>
  <c r="BK93" i="67"/>
  <c r="BI93" i="67"/>
  <c r="BH93" i="67"/>
  <c r="BG93" i="67"/>
  <c r="BF93" i="67"/>
  <c r="BE93" i="67"/>
  <c r="T93" i="67"/>
  <c r="R93" i="67"/>
  <c r="P93" i="67"/>
  <c r="BK92" i="67"/>
  <c r="BI92" i="67"/>
  <c r="BH92" i="67"/>
  <c r="BG92" i="67"/>
  <c r="BF92" i="67"/>
  <c r="BE92" i="67"/>
  <c r="T92" i="67"/>
  <c r="R92" i="67"/>
  <c r="P92" i="67"/>
  <c r="BK91" i="67"/>
  <c r="BI91" i="67"/>
  <c r="BH91" i="67"/>
  <c r="BG91" i="67"/>
  <c r="BF91" i="67"/>
  <c r="BE91" i="67"/>
  <c r="T91" i="67"/>
  <c r="R91" i="67"/>
  <c r="P91" i="67"/>
  <c r="BK89" i="67"/>
  <c r="BI89" i="67"/>
  <c r="BH89" i="67"/>
  <c r="BG89" i="67"/>
  <c r="BF89" i="67"/>
  <c r="BE89" i="67"/>
  <c r="T89" i="67"/>
  <c r="R89" i="67"/>
  <c r="P89" i="67"/>
  <c r="BK88" i="67"/>
  <c r="BI88" i="67"/>
  <c r="BH88" i="67"/>
  <c r="BG88" i="67"/>
  <c r="F35" i="67" s="1"/>
  <c r="BF88" i="67"/>
  <c r="BE88" i="67"/>
  <c r="T88" i="67"/>
  <c r="R88" i="67"/>
  <c r="P88" i="67"/>
  <c r="BK87" i="67"/>
  <c r="BI87" i="67"/>
  <c r="BH87" i="67"/>
  <c r="F36" i="67" s="1"/>
  <c r="BG87" i="67"/>
  <c r="BF87" i="67"/>
  <c r="BE87" i="67"/>
  <c r="T87" i="67"/>
  <c r="R87" i="67"/>
  <c r="P87" i="67"/>
  <c r="F78" i="67"/>
  <c r="E76" i="67"/>
  <c r="F53" i="67"/>
  <c r="E51" i="67"/>
  <c r="J37" i="67"/>
  <c r="J36" i="67"/>
  <c r="J35" i="67"/>
  <c r="J24" i="67"/>
  <c r="E24" i="67"/>
  <c r="J56" i="67" s="1"/>
  <c r="J23" i="67"/>
  <c r="J21" i="67"/>
  <c r="E21" i="67"/>
  <c r="J80" i="67" s="1"/>
  <c r="J20" i="67"/>
  <c r="J18" i="67"/>
  <c r="E18" i="67"/>
  <c r="F81" i="67" s="1"/>
  <c r="J17" i="67"/>
  <c r="J15" i="67"/>
  <c r="E15" i="67"/>
  <c r="F80" i="67" s="1"/>
  <c r="J14" i="67"/>
  <c r="J12" i="67"/>
  <c r="J78" i="67" s="1"/>
  <c r="E7" i="67"/>
  <c r="E74" i="67" s="1"/>
  <c r="C88" i="66"/>
  <c r="C87" i="66"/>
  <c r="C89" i="66" l="1"/>
  <c r="BK86" i="67"/>
  <c r="F37" i="67"/>
  <c r="R86" i="67"/>
  <c r="P97" i="67"/>
  <c r="T97" i="67"/>
  <c r="BK97" i="67"/>
  <c r="BK85" i="67" s="1"/>
  <c r="J81" i="67"/>
  <c r="P86" i="67"/>
  <c r="P85" i="67" s="1"/>
  <c r="P84" i="67" s="1"/>
  <c r="T86" i="67"/>
  <c r="R97" i="67"/>
  <c r="R85" i="67" s="1"/>
  <c r="R84" i="67" s="1"/>
  <c r="T85" i="67"/>
  <c r="T84" i="67" s="1"/>
  <c r="F34" i="67"/>
  <c r="J34" i="67"/>
  <c r="J53" i="67"/>
  <c r="J55" i="67"/>
  <c r="E49" i="67"/>
  <c r="F55" i="67"/>
  <c r="F56" i="67"/>
  <c r="J85" i="61"/>
  <c r="C90" i="66" l="1"/>
  <c r="C91" i="66" s="1"/>
  <c r="BK84" i="67"/>
  <c r="J471" i="64"/>
  <c r="J470" i="64" s="1"/>
  <c r="J469" i="64" s="1"/>
  <c r="J468" i="64"/>
  <c r="J467" i="64"/>
  <c r="J466" i="64"/>
  <c r="J465" i="64"/>
  <c r="J457" i="64"/>
  <c r="J456" i="64" s="1"/>
  <c r="J84" i="64" s="1"/>
  <c r="J458" i="64"/>
  <c r="J454" i="64"/>
  <c r="J453" i="64"/>
  <c r="J452" i="64"/>
  <c r="J451" i="64"/>
  <c r="J448" i="64"/>
  <c r="J447" i="64"/>
  <c r="J446" i="64"/>
  <c r="J445" i="64"/>
  <c r="J444" i="64"/>
  <c r="J443" i="64"/>
  <c r="J442" i="64"/>
  <c r="J441" i="64"/>
  <c r="J438" i="64"/>
  <c r="J437" i="64"/>
  <c r="J436" i="64"/>
  <c r="J435" i="64"/>
  <c r="J434" i="64"/>
  <c r="J433" i="64"/>
  <c r="J432" i="64"/>
  <c r="J429" i="64"/>
  <c r="J428" i="64"/>
  <c r="J427" i="64"/>
  <c r="J426" i="64"/>
  <c r="J425" i="64"/>
  <c r="J424" i="64"/>
  <c r="J423" i="64"/>
  <c r="J420" i="64"/>
  <c r="J419" i="64"/>
  <c r="J418" i="64"/>
  <c r="J415" i="64"/>
  <c r="J414" i="64"/>
  <c r="J413" i="64"/>
  <c r="J412" i="64"/>
  <c r="J411" i="64"/>
  <c r="J410" i="64"/>
  <c r="J409" i="64"/>
  <c r="J408" i="64"/>
  <c r="J407" i="64"/>
  <c r="J406" i="64"/>
  <c r="J405" i="64"/>
  <c r="J401" i="64"/>
  <c r="J400" i="64" s="1"/>
  <c r="J399" i="64" s="1"/>
  <c r="J398" i="64"/>
  <c r="J397" i="64"/>
  <c r="J396" i="64"/>
  <c r="J395" i="64"/>
  <c r="J377" i="64"/>
  <c r="J373" i="64"/>
  <c r="J368" i="64"/>
  <c r="J364" i="64"/>
  <c r="J355" i="64"/>
  <c r="J354" i="64"/>
  <c r="J353" i="64"/>
  <c r="J352" i="64"/>
  <c r="J351" i="64"/>
  <c r="J350" i="64"/>
  <c r="J348" i="64"/>
  <c r="J347" i="64" s="1"/>
  <c r="J345" i="64"/>
  <c r="J341" i="64"/>
  <c r="J336" i="64"/>
  <c r="J335" i="64"/>
  <c r="J334" i="64"/>
  <c r="J333" i="64"/>
  <c r="J317" i="64"/>
  <c r="J311" i="64"/>
  <c r="J307" i="64"/>
  <c r="J305" i="64" s="1"/>
  <c r="J304" i="64"/>
  <c r="J298" i="64"/>
  <c r="J292" i="64"/>
  <c r="J287" i="64"/>
  <c r="J286" i="64"/>
  <c r="J285" i="64"/>
  <c r="J284" i="64"/>
  <c r="J283" i="64"/>
  <c r="J282" i="64"/>
  <c r="J281" i="64"/>
  <c r="J280" i="64"/>
  <c r="J279" i="64"/>
  <c r="J278" i="64"/>
  <c r="J277" i="64"/>
  <c r="J276" i="64"/>
  <c r="J275" i="64"/>
  <c r="J274" i="64"/>
  <c r="J273" i="64"/>
  <c r="J272" i="64"/>
  <c r="J267" i="64"/>
  <c r="J266" i="64" s="1"/>
  <c r="J265" i="64" s="1"/>
  <c r="J262" i="64"/>
  <c r="J261" i="64"/>
  <c r="J260" i="64"/>
  <c r="J259" i="64"/>
  <c r="J258" i="64"/>
  <c r="J257" i="64"/>
  <c r="J256" i="64"/>
  <c r="J255" i="64"/>
  <c r="J254" i="64"/>
  <c r="J253" i="64"/>
  <c r="J252" i="64"/>
  <c r="J251" i="64"/>
  <c r="J250" i="64"/>
  <c r="J249" i="64"/>
  <c r="J248" i="64"/>
  <c r="J247" i="64"/>
  <c r="J246" i="64"/>
  <c r="J243" i="64"/>
  <c r="J242" i="64"/>
  <c r="J241" i="64"/>
  <c r="J240" i="64"/>
  <c r="J239" i="64"/>
  <c r="J238" i="64"/>
  <c r="J237" i="64"/>
  <c r="J236" i="64"/>
  <c r="J235" i="64"/>
  <c r="J233" i="64"/>
  <c r="J231" i="64"/>
  <c r="J229" i="64" s="1"/>
  <c r="J230" i="64"/>
  <c r="J224" i="64"/>
  <c r="J223" i="64" s="1"/>
  <c r="J218" i="64"/>
  <c r="J217" i="64" s="1"/>
  <c r="J216" i="64" s="1"/>
  <c r="J215" i="64"/>
  <c r="J214" i="64"/>
  <c r="J213" i="64"/>
  <c r="J212" i="64"/>
  <c r="J208" i="64"/>
  <c r="J207" i="64"/>
  <c r="J206" i="64"/>
  <c r="J205" i="64"/>
  <c r="J203" i="64"/>
  <c r="J202" i="64"/>
  <c r="J196" i="64"/>
  <c r="J195" i="64"/>
  <c r="J194" i="64"/>
  <c r="J188" i="64"/>
  <c r="J182" i="64"/>
  <c r="J179" i="64"/>
  <c r="J178" i="64" s="1"/>
  <c r="J177" i="64" s="1"/>
  <c r="J176" i="64"/>
  <c r="J170" i="64"/>
  <c r="J169" i="64"/>
  <c r="J163" i="64"/>
  <c r="J158" i="64"/>
  <c r="J157" i="64"/>
  <c r="J156" i="64"/>
  <c r="J155" i="64"/>
  <c r="J154" i="64"/>
  <c r="J153" i="64"/>
  <c r="J152" i="64"/>
  <c r="J149" i="64"/>
  <c r="J148" i="64"/>
  <c r="J147" i="64"/>
  <c r="J144" i="64"/>
  <c r="J143" i="64"/>
  <c r="J142" i="64"/>
  <c r="J141" i="64"/>
  <c r="J137" i="64"/>
  <c r="J136" i="64"/>
  <c r="J135" i="64"/>
  <c r="J134" i="64"/>
  <c r="J133" i="64"/>
  <c r="J132" i="64"/>
  <c r="J131" i="64"/>
  <c r="J130" i="64"/>
  <c r="J129" i="64"/>
  <c r="J128" i="64"/>
  <c r="J127" i="64"/>
  <c r="J126" i="64"/>
  <c r="J124" i="64"/>
  <c r="J123" i="64"/>
  <c r="J122" i="64"/>
  <c r="J121" i="64"/>
  <c r="J120" i="64"/>
  <c r="J119" i="64"/>
  <c r="J118" i="64"/>
  <c r="J117" i="64"/>
  <c r="J116" i="64"/>
  <c r="J115" i="64"/>
  <c r="J114" i="64"/>
  <c r="J113" i="64"/>
  <c r="J112" i="64"/>
  <c r="J111" i="64"/>
  <c r="J110" i="64"/>
  <c r="J109" i="64"/>
  <c r="J108" i="64"/>
  <c r="AG85" i="64"/>
  <c r="AN85" i="64" s="1"/>
  <c r="AG84" i="64"/>
  <c r="AN84" i="64" s="1"/>
  <c r="AG83" i="64"/>
  <c r="AN83" i="64" s="1"/>
  <c r="AG82" i="64"/>
  <c r="AN82" i="64" s="1"/>
  <c r="AG81" i="64"/>
  <c r="AN81" i="64" s="1"/>
  <c r="AG80" i="64"/>
  <c r="AN80" i="64" s="1"/>
  <c r="AG79" i="64"/>
  <c r="AN79" i="64" s="1"/>
  <c r="AG78" i="64"/>
  <c r="AN78" i="64" s="1"/>
  <c r="AG75" i="64"/>
  <c r="AN75" i="64" s="1"/>
  <c r="AG74" i="64"/>
  <c r="AN74" i="64" s="1"/>
  <c r="AG73" i="64"/>
  <c r="AN73" i="64" s="1"/>
  <c r="AG72" i="64"/>
  <c r="AN72" i="64" s="1"/>
  <c r="AG71" i="64"/>
  <c r="AN71" i="64" s="1"/>
  <c r="AG70" i="64"/>
  <c r="AN70" i="64" s="1"/>
  <c r="AG67" i="64"/>
  <c r="AN67" i="64" s="1"/>
  <c r="AG66" i="64"/>
  <c r="AN66" i="64" s="1"/>
  <c r="AG65" i="64"/>
  <c r="AN65" i="64" s="1"/>
  <c r="AG64" i="64"/>
  <c r="AN64" i="64" s="1"/>
  <c r="AG63" i="64"/>
  <c r="AN63" i="64" s="1"/>
  <c r="AG62" i="64"/>
  <c r="AN62" i="64" s="1"/>
  <c r="C92" i="66" l="1"/>
  <c r="J464" i="64"/>
  <c r="J463" i="64" s="1"/>
  <c r="J85" i="64" s="1"/>
  <c r="J450" i="64"/>
  <c r="J83" i="64" s="1"/>
  <c r="J431" i="64"/>
  <c r="J81" i="64" s="1"/>
  <c r="J417" i="64"/>
  <c r="J79" i="64" s="1"/>
  <c r="J394" i="64"/>
  <c r="J393" i="64" s="1"/>
  <c r="J75" i="64" s="1"/>
  <c r="J349" i="64"/>
  <c r="J346" i="64"/>
  <c r="J340" i="64"/>
  <c r="J339" i="64" s="1"/>
  <c r="J310" i="64"/>
  <c r="J291" i="64"/>
  <c r="J290" i="64" s="1"/>
  <c r="J271" i="64"/>
  <c r="J264" i="64" s="1"/>
  <c r="J72" i="64" s="1"/>
  <c r="J234" i="64"/>
  <c r="J222" i="64"/>
  <c r="J84" i="67"/>
  <c r="J245" i="64"/>
  <c r="J71" i="64" s="1"/>
  <c r="J332" i="64"/>
  <c r="J404" i="64"/>
  <c r="J78" i="64" s="1"/>
  <c r="J422" i="64"/>
  <c r="J80" i="64" s="1"/>
  <c r="J440" i="64"/>
  <c r="J82" i="64" s="1"/>
  <c r="J306" i="64"/>
  <c r="J139" i="64"/>
  <c r="J63" i="64" s="1"/>
  <c r="J146" i="64"/>
  <c r="J64" i="64" s="1"/>
  <c r="J162" i="64"/>
  <c r="J161" i="64" s="1"/>
  <c r="J204" i="64"/>
  <c r="J211" i="64"/>
  <c r="J210" i="64" s="1"/>
  <c r="J67" i="64" s="1"/>
  <c r="J151" i="64"/>
  <c r="J65" i="64" s="1"/>
  <c r="J181" i="64"/>
  <c r="AG69" i="64"/>
  <c r="AN69" i="64" s="1"/>
  <c r="J107" i="64"/>
  <c r="AG61" i="64"/>
  <c r="AN61" i="64" s="1"/>
  <c r="AG77" i="64"/>
  <c r="AN77" i="64" s="1"/>
  <c r="C93" i="66" l="1"/>
  <c r="C94" i="66"/>
  <c r="J77" i="64"/>
  <c r="J338" i="64"/>
  <c r="J74" i="64" s="1"/>
  <c r="J309" i="64"/>
  <c r="J289" i="64" s="1"/>
  <c r="J73" i="64" s="1"/>
  <c r="J221" i="64"/>
  <c r="J70" i="64" s="1"/>
  <c r="J60" i="67"/>
  <c r="J30" i="67"/>
  <c r="J403" i="64"/>
  <c r="J180" i="64"/>
  <c r="J160" i="64" s="1"/>
  <c r="J66" i="64" s="1"/>
  <c r="J62" i="64"/>
  <c r="C95" i="66" l="1"/>
  <c r="C96" i="66" s="1"/>
  <c r="C97" i="66" s="1"/>
  <c r="AG62" i="1"/>
  <c r="BB62" i="1"/>
  <c r="J69" i="64"/>
  <c r="J220" i="64"/>
  <c r="J106" i="64"/>
  <c r="F33" i="67"/>
  <c r="J33" i="67" s="1"/>
  <c r="AX62" i="1" s="1"/>
  <c r="J61" i="64"/>
  <c r="C98" i="66" l="1"/>
  <c r="C99" i="66" s="1"/>
  <c r="C100" i="66" s="1"/>
  <c r="J39" i="67"/>
  <c r="J59" i="64"/>
  <c r="J30" i="64" s="1"/>
  <c r="J105" i="64"/>
  <c r="J104" i="64" s="1"/>
  <c r="C101" i="66"/>
  <c r="C102" i="66" s="1"/>
  <c r="J160" i="65"/>
  <c r="J158" i="65"/>
  <c r="J156" i="65"/>
  <c r="J154" i="65"/>
  <c r="J152" i="65"/>
  <c r="J149" i="65"/>
  <c r="J147" i="65"/>
  <c r="J145" i="65"/>
  <c r="J143" i="65"/>
  <c r="J141" i="65"/>
  <c r="J139" i="65"/>
  <c r="J137" i="65"/>
  <c r="J135" i="65"/>
  <c r="J133" i="65"/>
  <c r="J131" i="65"/>
  <c r="J129" i="65"/>
  <c r="J126" i="65"/>
  <c r="J124" i="65"/>
  <c r="J122" i="65"/>
  <c r="J120" i="65"/>
  <c r="J118" i="65"/>
  <c r="J116" i="65"/>
  <c r="J114" i="65"/>
  <c r="J111" i="65"/>
  <c r="J109" i="65"/>
  <c r="J107" i="65"/>
  <c r="J105" i="65"/>
  <c r="J103" i="65"/>
  <c r="J101" i="65"/>
  <c r="J99" i="65"/>
  <c r="J97" i="65"/>
  <c r="J95" i="65"/>
  <c r="J93" i="65"/>
  <c r="J91" i="65"/>
  <c r="J89" i="65"/>
  <c r="J87" i="65"/>
  <c r="J151" i="65" l="1"/>
  <c r="J65" i="65" s="1"/>
  <c r="J128" i="65"/>
  <c r="J64" i="65" s="1"/>
  <c r="J86" i="65"/>
  <c r="J62" i="65" s="1"/>
  <c r="C103" i="66"/>
  <c r="J113" i="65"/>
  <c r="J63" i="65" s="1"/>
  <c r="J85" i="65" l="1"/>
  <c r="C104" i="66"/>
  <c r="C105" i="66" s="1"/>
  <c r="J85" i="66"/>
  <c r="F77" i="66"/>
  <c r="E75" i="66"/>
  <c r="F53" i="66"/>
  <c r="BK51" i="66"/>
  <c r="BI51" i="66"/>
  <c r="BH51" i="66"/>
  <c r="BG51" i="66"/>
  <c r="BF51" i="66"/>
  <c r="BE51" i="66"/>
  <c r="T51" i="66"/>
  <c r="T50" i="66" s="1"/>
  <c r="T49" i="66" s="1"/>
  <c r="T48" i="66" s="1"/>
  <c r="R51" i="66"/>
  <c r="P51" i="66"/>
  <c r="P50" i="66" s="1"/>
  <c r="P49" i="66" s="1"/>
  <c r="P48" i="66" s="1"/>
  <c r="E51" i="66"/>
  <c r="BK50" i="66"/>
  <c r="R50" i="66"/>
  <c r="BK49" i="66"/>
  <c r="BK48" i="66" s="1"/>
  <c r="R49" i="66"/>
  <c r="R48" i="66" s="1"/>
  <c r="J37" i="66"/>
  <c r="F37" i="66"/>
  <c r="J36" i="66"/>
  <c r="F36" i="66"/>
  <c r="J35" i="66"/>
  <c r="F35" i="66"/>
  <c r="J34" i="66"/>
  <c r="F34" i="66"/>
  <c r="J24" i="66"/>
  <c r="E24" i="66"/>
  <c r="J80" i="66" s="1"/>
  <c r="J23" i="66"/>
  <c r="J21" i="66"/>
  <c r="E21" i="66"/>
  <c r="J79" i="66" s="1"/>
  <c r="J20" i="66"/>
  <c r="J18" i="66"/>
  <c r="E18" i="66"/>
  <c r="F80" i="66" s="1"/>
  <c r="J17" i="66"/>
  <c r="J15" i="66"/>
  <c r="E15" i="66"/>
  <c r="F79" i="66" s="1"/>
  <c r="J14" i="66"/>
  <c r="J77" i="66"/>
  <c r="E7" i="66"/>
  <c r="E73" i="66" s="1"/>
  <c r="J84" i="66" l="1"/>
  <c r="J83" i="66" s="1"/>
  <c r="J60" i="66" s="1"/>
  <c r="C106" i="66"/>
  <c r="J53" i="66"/>
  <c r="J55" i="66"/>
  <c r="E49" i="66"/>
  <c r="J56" i="66"/>
  <c r="F55" i="66"/>
  <c r="F56" i="66"/>
  <c r="J149" i="18"/>
  <c r="H144" i="18"/>
  <c r="F143" i="18"/>
  <c r="J132" i="18"/>
  <c r="C89" i="63"/>
  <c r="C92" i="63" s="1"/>
  <c r="C107" i="66" l="1"/>
  <c r="C108" i="66" s="1"/>
  <c r="J61" i="66"/>
  <c r="F33" i="66" s="1"/>
  <c r="J33" i="66" s="1"/>
  <c r="AX60" i="1" s="1"/>
  <c r="J30" i="66"/>
  <c r="BB60" i="1" s="1"/>
  <c r="C95" i="63"/>
  <c r="C86" i="18"/>
  <c r="C89" i="18" s="1"/>
  <c r="F147" i="18"/>
  <c r="C109" i="66" l="1"/>
  <c r="C110" i="66" s="1"/>
  <c r="C111" i="66" s="1"/>
  <c r="J39" i="66"/>
  <c r="AG60" i="1"/>
  <c r="C93" i="18"/>
  <c r="J95" i="63"/>
  <c r="J92" i="63"/>
  <c r="J89" i="63"/>
  <c r="J85" i="63"/>
  <c r="F74" i="63"/>
  <c r="E72" i="63"/>
  <c r="F52" i="63"/>
  <c r="E50" i="63"/>
  <c r="J37" i="63"/>
  <c r="F37" i="63"/>
  <c r="J36" i="63"/>
  <c r="F36" i="63"/>
  <c r="J35" i="63"/>
  <c r="F35" i="63"/>
  <c r="J34" i="63"/>
  <c r="F34" i="63"/>
  <c r="J24" i="63"/>
  <c r="E24" i="63"/>
  <c r="J77" i="63" s="1"/>
  <c r="J23" i="63"/>
  <c r="J21" i="63"/>
  <c r="E21" i="63"/>
  <c r="J76" i="63" s="1"/>
  <c r="J20" i="63"/>
  <c r="J18" i="63"/>
  <c r="E18" i="63"/>
  <c r="F77" i="63" s="1"/>
  <c r="J17" i="63"/>
  <c r="J15" i="63"/>
  <c r="E15" i="63"/>
  <c r="F54" i="63" s="1"/>
  <c r="J14" i="63"/>
  <c r="J12" i="63"/>
  <c r="J74" i="63" s="1"/>
  <c r="E7" i="63"/>
  <c r="E70" i="63" s="1"/>
  <c r="J145" i="18"/>
  <c r="J138" i="18"/>
  <c r="J128" i="18"/>
  <c r="J124" i="18"/>
  <c r="J120" i="18"/>
  <c r="J119" i="18"/>
  <c r="J118" i="18"/>
  <c r="J116" i="18"/>
  <c r="J115" i="18"/>
  <c r="J114" i="18"/>
  <c r="J113" i="18"/>
  <c r="J112" i="18"/>
  <c r="J111" i="18"/>
  <c r="J108" i="18"/>
  <c r="J105" i="18"/>
  <c r="J101" i="18"/>
  <c r="J97" i="18"/>
  <c r="J96" i="18"/>
  <c r="J95" i="18"/>
  <c r="J94" i="18"/>
  <c r="J93" i="18"/>
  <c r="J89" i="18"/>
  <c r="J86" i="18"/>
  <c r="F77" i="18"/>
  <c r="E75" i="18"/>
  <c r="F53" i="18"/>
  <c r="E51" i="18"/>
  <c r="J37" i="18"/>
  <c r="F37" i="18"/>
  <c r="J36" i="18"/>
  <c r="F36" i="18"/>
  <c r="J35" i="18"/>
  <c r="F35" i="18"/>
  <c r="J34" i="18"/>
  <c r="F34" i="18"/>
  <c r="J24" i="18"/>
  <c r="E24" i="18"/>
  <c r="J80" i="18" s="1"/>
  <c r="J23" i="18"/>
  <c r="J21" i="18"/>
  <c r="E21" i="18"/>
  <c r="J79" i="18" s="1"/>
  <c r="J20" i="18"/>
  <c r="J18" i="18"/>
  <c r="E18" i="18"/>
  <c r="F80" i="18" s="1"/>
  <c r="J17" i="18"/>
  <c r="J15" i="18"/>
  <c r="E15" i="18"/>
  <c r="F79" i="18" s="1"/>
  <c r="J14" i="18"/>
  <c r="J77" i="18"/>
  <c r="E7" i="18"/>
  <c r="E73" i="18" s="1"/>
  <c r="J123" i="4"/>
  <c r="F121" i="4"/>
  <c r="J119" i="4"/>
  <c r="J115" i="4"/>
  <c r="J113" i="4"/>
  <c r="J111" i="4"/>
  <c r="J108" i="4"/>
  <c r="J104" i="4"/>
  <c r="J101" i="4"/>
  <c r="J100" i="4"/>
  <c r="J98" i="4"/>
  <c r="J97" i="4"/>
  <c r="J93" i="4"/>
  <c r="J90" i="4"/>
  <c r="J87" i="4"/>
  <c r="C87" i="4"/>
  <c r="C90" i="4" s="1"/>
  <c r="C93" i="4" s="1"/>
  <c r="C97" i="4" s="1"/>
  <c r="F78" i="4"/>
  <c r="E76" i="4"/>
  <c r="F54" i="4"/>
  <c r="E52" i="4"/>
  <c r="J37" i="4"/>
  <c r="F37" i="4"/>
  <c r="J36" i="4"/>
  <c r="F36" i="4"/>
  <c r="F35" i="4"/>
  <c r="J34" i="4"/>
  <c r="F34" i="4"/>
  <c r="J24" i="4"/>
  <c r="E24" i="4"/>
  <c r="J57" i="4" s="1"/>
  <c r="J23" i="4"/>
  <c r="J21" i="4"/>
  <c r="E21" i="4"/>
  <c r="J80" i="4" s="1"/>
  <c r="J20" i="4"/>
  <c r="J18" i="4"/>
  <c r="E18" i="4"/>
  <c r="F81" i="4" s="1"/>
  <c r="J17" i="4"/>
  <c r="J15" i="4"/>
  <c r="E15" i="4"/>
  <c r="F80" i="4" s="1"/>
  <c r="J14" i="4"/>
  <c r="J78" i="4"/>
  <c r="E7" i="4"/>
  <c r="E74" i="4" s="1"/>
  <c r="J201" i="2"/>
  <c r="J199" i="2"/>
  <c r="J197" i="2"/>
  <c r="J193" i="2"/>
  <c r="J190" i="2"/>
  <c r="J186" i="2"/>
  <c r="J182" i="2"/>
  <c r="J178" i="2"/>
  <c r="J165" i="2"/>
  <c r="J164" i="2"/>
  <c r="J160" i="2"/>
  <c r="J155" i="2"/>
  <c r="J152" i="2"/>
  <c r="J151" i="2"/>
  <c r="J150" i="2"/>
  <c r="J147" i="2"/>
  <c r="J146" i="2"/>
  <c r="J145" i="2"/>
  <c r="J142" i="2"/>
  <c r="J141" i="2"/>
  <c r="J140" i="2"/>
  <c r="J139" i="2"/>
  <c r="J137" i="2"/>
  <c r="J134" i="2"/>
  <c r="J131" i="2"/>
  <c r="J128" i="2"/>
  <c r="J112" i="2"/>
  <c r="J110" i="2"/>
  <c r="J108" i="2"/>
  <c r="J106" i="2"/>
  <c r="J104" i="2"/>
  <c r="J89" i="2"/>
  <c r="J86" i="2"/>
  <c r="C86" i="2"/>
  <c r="F77" i="2"/>
  <c r="E75" i="2"/>
  <c r="F53" i="2"/>
  <c r="E51" i="2"/>
  <c r="J37" i="2"/>
  <c r="J36" i="2"/>
  <c r="J24" i="2"/>
  <c r="E24" i="2"/>
  <c r="J80" i="2" s="1"/>
  <c r="J23" i="2"/>
  <c r="J21" i="2"/>
  <c r="E21" i="2"/>
  <c r="J79" i="2" s="1"/>
  <c r="J20" i="2"/>
  <c r="J18" i="2"/>
  <c r="E18" i="2"/>
  <c r="F80" i="2" s="1"/>
  <c r="J17" i="2"/>
  <c r="J15" i="2"/>
  <c r="E15" i="2"/>
  <c r="F79" i="2" s="1"/>
  <c r="J14" i="2"/>
  <c r="J77" i="2"/>
  <c r="E7" i="2"/>
  <c r="E73" i="2" s="1"/>
  <c r="J114" i="4" l="1"/>
  <c r="J64" i="4" s="1"/>
  <c r="J86" i="4"/>
  <c r="J63" i="4" s="1"/>
  <c r="J177" i="2"/>
  <c r="J63" i="2" s="1"/>
  <c r="C112" i="66"/>
  <c r="C113" i="66" s="1"/>
  <c r="J85" i="2"/>
  <c r="J84" i="2" s="1"/>
  <c r="J81" i="63"/>
  <c r="J60" i="63" s="1"/>
  <c r="F33" i="63" s="1"/>
  <c r="J33" i="63" s="1"/>
  <c r="C94" i="18"/>
  <c r="C95" i="18"/>
  <c r="J85" i="18"/>
  <c r="J84" i="18" s="1"/>
  <c r="J61" i="18" s="1"/>
  <c r="J81" i="4"/>
  <c r="F76" i="63"/>
  <c r="F56" i="2"/>
  <c r="F55" i="18"/>
  <c r="E48" i="63"/>
  <c r="F55" i="63"/>
  <c r="J52" i="63"/>
  <c r="J54" i="63"/>
  <c r="J55" i="63"/>
  <c r="J137" i="18"/>
  <c r="J63" i="18" s="1"/>
  <c r="E49" i="18"/>
  <c r="F56" i="18"/>
  <c r="J53" i="18"/>
  <c r="J55" i="18"/>
  <c r="J56" i="18"/>
  <c r="C98" i="4"/>
  <c r="J54" i="4"/>
  <c r="J56" i="4"/>
  <c r="E50" i="4"/>
  <c r="F56" i="4"/>
  <c r="F57" i="4"/>
  <c r="E49" i="2"/>
  <c r="F55" i="2"/>
  <c r="J53" i="2"/>
  <c r="J55" i="2"/>
  <c r="J56" i="2"/>
  <c r="C89" i="2"/>
  <c r="J85" i="4" l="1"/>
  <c r="J62" i="4" s="1"/>
  <c r="C97" i="2"/>
  <c r="C99" i="2" s="1"/>
  <c r="J62" i="2"/>
  <c r="J83" i="18"/>
  <c r="J60" i="18" s="1"/>
  <c r="J62" i="18"/>
  <c r="C114" i="66"/>
  <c r="J61" i="2"/>
  <c r="J83" i="2"/>
  <c r="J30" i="2" s="1"/>
  <c r="J80" i="63"/>
  <c r="J30" i="63" s="1"/>
  <c r="J39" i="63" s="1"/>
  <c r="C96" i="18"/>
  <c r="C100" i="4"/>
  <c r="C115" i="66" l="1"/>
  <c r="J59" i="63"/>
  <c r="J84" i="4"/>
  <c r="J61" i="4" s="1"/>
  <c r="C101" i="2"/>
  <c r="C103" i="2" s="1"/>
  <c r="C104" i="2"/>
  <c r="C106" i="2" s="1"/>
  <c r="C108" i="2" s="1"/>
  <c r="J60" i="2"/>
  <c r="J30" i="18"/>
  <c r="F33" i="18" s="1"/>
  <c r="J33" i="18" s="1"/>
  <c r="J39" i="18" s="1"/>
  <c r="C97" i="18"/>
  <c r="C105" i="18" s="1"/>
  <c r="C101" i="4"/>
  <c r="C104" i="4" s="1"/>
  <c r="C108" i="4" s="1"/>
  <c r="C111" i="4" s="1"/>
  <c r="C113" i="4" s="1"/>
  <c r="C115" i="4" s="1"/>
  <c r="C119" i="4" s="1"/>
  <c r="C123" i="4" s="1"/>
  <c r="F33" i="2"/>
  <c r="J33" i="2" s="1"/>
  <c r="C116" i="66" l="1"/>
  <c r="J30" i="4"/>
  <c r="F33" i="4" s="1"/>
  <c r="J33" i="4" s="1"/>
  <c r="J39" i="4" s="1"/>
  <c r="C110" i="2"/>
  <c r="C108" i="18"/>
  <c r="C111" i="18"/>
  <c r="C112" i="18" s="1"/>
  <c r="C117" i="66" l="1"/>
  <c r="C112" i="2"/>
  <c r="C115" i="2" s="1"/>
  <c r="C113" i="18"/>
  <c r="C118" i="66" l="1"/>
  <c r="C118" i="2"/>
  <c r="C114" i="18"/>
  <c r="C119" i="66" l="1"/>
  <c r="C119" i="2"/>
  <c r="C120" i="2" s="1"/>
  <c r="C115" i="18"/>
  <c r="C120" i="66" l="1"/>
  <c r="C121" i="66" s="1"/>
  <c r="C122" i="2"/>
  <c r="C124" i="2" s="1"/>
  <c r="C122" i="66" l="1"/>
  <c r="C123" i="66"/>
  <c r="C126" i="2"/>
  <c r="C128" i="2" s="1"/>
  <c r="C118" i="18"/>
  <c r="C124" i="66" l="1"/>
  <c r="C125" i="66"/>
  <c r="C131" i="2"/>
  <c r="C124" i="18"/>
  <c r="C126" i="66" l="1"/>
  <c r="C127" i="66"/>
  <c r="C128" i="66"/>
  <c r="C129" i="66"/>
  <c r="C134" i="2"/>
  <c r="C137" i="2" s="1"/>
  <c r="C128" i="18"/>
  <c r="C132" i="18" s="1"/>
  <c r="C138" i="18" s="1"/>
  <c r="C130" i="66" l="1"/>
  <c r="C138" i="2"/>
  <c r="C139" i="2" s="1"/>
  <c r="C140" i="2" s="1"/>
  <c r="C145" i="18"/>
  <c r="C149" i="18" s="1"/>
  <c r="C131" i="66" l="1"/>
  <c r="C132" i="66"/>
  <c r="C141" i="2"/>
  <c r="C142" i="2" s="1"/>
  <c r="C135" i="66" l="1"/>
  <c r="C136" i="66"/>
  <c r="C137" i="66" s="1"/>
  <c r="C145" i="2"/>
  <c r="C146" i="2" s="1"/>
  <c r="C147" i="2" s="1"/>
  <c r="C150" i="2" s="1"/>
  <c r="C151" i="2" s="1"/>
  <c r="C152" i="2" s="1"/>
  <c r="C138" i="66" l="1"/>
  <c r="C155" i="2"/>
  <c r="C157" i="2" s="1"/>
  <c r="C159" i="2" s="1"/>
  <c r="C139" i="66" l="1"/>
  <c r="C160" i="2"/>
  <c r="C164" i="2" s="1"/>
  <c r="C165" i="2" s="1"/>
  <c r="C169" i="2" s="1"/>
  <c r="C173" i="2" s="1"/>
  <c r="C140" i="66" l="1"/>
  <c r="C178" i="2"/>
  <c r="C182" i="2" s="1"/>
  <c r="C186" i="2" s="1"/>
  <c r="C141" i="66" l="1"/>
  <c r="C190" i="2"/>
  <c r="C193" i="2" s="1"/>
  <c r="C197" i="2" s="1"/>
  <c r="C142" i="66" l="1"/>
  <c r="C143" i="66"/>
  <c r="C144" i="66"/>
  <c r="C199" i="2"/>
  <c r="C145" i="66" l="1"/>
  <c r="C146" i="66"/>
  <c r="C147" i="66" s="1"/>
  <c r="C201" i="2"/>
  <c r="C148" i="66" l="1"/>
  <c r="C149" i="66"/>
  <c r="E50" i="64"/>
  <c r="BK154" i="65"/>
  <c r="BI154" i="65"/>
  <c r="BH154" i="65"/>
  <c r="BG154" i="65"/>
  <c r="BF154" i="65"/>
  <c r="BE154" i="65"/>
  <c r="T154" i="65"/>
  <c r="R154" i="65"/>
  <c r="P154" i="65"/>
  <c r="BK147" i="65"/>
  <c r="BI147" i="65"/>
  <c r="BH147" i="65"/>
  <c r="BG147" i="65"/>
  <c r="BF147" i="65"/>
  <c r="BE147" i="65"/>
  <c r="T147" i="65"/>
  <c r="R147" i="65"/>
  <c r="P147" i="65"/>
  <c r="BK143" i="65"/>
  <c r="BI143" i="65"/>
  <c r="BH143" i="65"/>
  <c r="BG143" i="65"/>
  <c r="BF143" i="65"/>
  <c r="BE143" i="65"/>
  <c r="T143" i="65"/>
  <c r="R143" i="65"/>
  <c r="P143" i="65"/>
  <c r="BK139" i="65"/>
  <c r="BI139" i="65"/>
  <c r="BH139" i="65"/>
  <c r="BG139" i="65"/>
  <c r="BF139" i="65"/>
  <c r="BE139" i="65"/>
  <c r="T139" i="65"/>
  <c r="R139" i="65"/>
  <c r="P139" i="65"/>
  <c r="BK136" i="65"/>
  <c r="BI136" i="65"/>
  <c r="BH136" i="65"/>
  <c r="BG136" i="65"/>
  <c r="BF136" i="65"/>
  <c r="BE136" i="65"/>
  <c r="T136" i="65"/>
  <c r="R136" i="65"/>
  <c r="P136" i="65"/>
  <c r="BK133" i="65"/>
  <c r="BI133" i="65"/>
  <c r="BH133" i="65"/>
  <c r="BG133" i="65"/>
  <c r="BF133" i="65"/>
  <c r="BE133" i="65"/>
  <c r="T133" i="65"/>
  <c r="R133" i="65"/>
  <c r="P133" i="65"/>
  <c r="BK130" i="65"/>
  <c r="BI130" i="65"/>
  <c r="BH130" i="65"/>
  <c r="BG130" i="65"/>
  <c r="BF130" i="65"/>
  <c r="BE130" i="65"/>
  <c r="T130" i="65"/>
  <c r="R130" i="65"/>
  <c r="P130" i="65"/>
  <c r="BK121" i="65"/>
  <c r="BI121" i="65"/>
  <c r="BH121" i="65"/>
  <c r="BG121" i="65"/>
  <c r="BF121" i="65"/>
  <c r="BE121" i="65"/>
  <c r="T121" i="65"/>
  <c r="R121" i="65"/>
  <c r="P121" i="65"/>
  <c r="BK118" i="65"/>
  <c r="BI118" i="65"/>
  <c r="BH118" i="65"/>
  <c r="BG118" i="65"/>
  <c r="BF118" i="65"/>
  <c r="BE118" i="65"/>
  <c r="T118" i="65"/>
  <c r="R118" i="65"/>
  <c r="P118" i="65"/>
  <c r="BK115" i="65"/>
  <c r="BI115" i="65"/>
  <c r="BH115" i="65"/>
  <c r="BG115" i="65"/>
  <c r="BF115" i="65"/>
  <c r="BE115" i="65"/>
  <c r="T115" i="65"/>
  <c r="R115" i="65"/>
  <c r="P115" i="65"/>
  <c r="BK102" i="65"/>
  <c r="BI102" i="65"/>
  <c r="BH102" i="65"/>
  <c r="BG102" i="65"/>
  <c r="BF102" i="65"/>
  <c r="BE102" i="65"/>
  <c r="T102" i="65"/>
  <c r="R102" i="65"/>
  <c r="P102" i="65"/>
  <c r="BK101" i="65"/>
  <c r="BI101" i="65"/>
  <c r="BH101" i="65"/>
  <c r="BG101" i="65"/>
  <c r="BF101" i="65"/>
  <c r="BE101" i="65"/>
  <c r="T101" i="65"/>
  <c r="R101" i="65"/>
  <c r="P101" i="65"/>
  <c r="BK95" i="65"/>
  <c r="BI95" i="65"/>
  <c r="BH95" i="65"/>
  <c r="BG95" i="65"/>
  <c r="BF95" i="65"/>
  <c r="BE95" i="65"/>
  <c r="T95" i="65"/>
  <c r="R95" i="65"/>
  <c r="P95" i="65"/>
  <c r="BK91" i="65"/>
  <c r="BI91" i="65"/>
  <c r="BH91" i="65"/>
  <c r="BG91" i="65"/>
  <c r="BF91" i="65"/>
  <c r="BE91" i="65"/>
  <c r="T91" i="65"/>
  <c r="R91" i="65"/>
  <c r="P91" i="65"/>
  <c r="BK87" i="65"/>
  <c r="BI87" i="65"/>
  <c r="BH87" i="65"/>
  <c r="BG87" i="65"/>
  <c r="BF87" i="65"/>
  <c r="BE87" i="65"/>
  <c r="T87" i="65"/>
  <c r="R87" i="65"/>
  <c r="P87" i="65"/>
  <c r="F78" i="65"/>
  <c r="E76" i="65"/>
  <c r="F53" i="65"/>
  <c r="E51" i="65"/>
  <c r="J37" i="65"/>
  <c r="J36" i="65"/>
  <c r="J35" i="65"/>
  <c r="J24" i="65"/>
  <c r="E24" i="65"/>
  <c r="J81" i="65" s="1"/>
  <c r="J23" i="65"/>
  <c r="J21" i="65"/>
  <c r="E21" i="65"/>
  <c r="J80" i="65" s="1"/>
  <c r="J20" i="65"/>
  <c r="J18" i="65"/>
  <c r="E18" i="65"/>
  <c r="F81" i="65" s="1"/>
  <c r="J17" i="65"/>
  <c r="J15" i="65"/>
  <c r="E15" i="65"/>
  <c r="F80" i="65" s="1"/>
  <c r="J14" i="65"/>
  <c r="J12" i="65"/>
  <c r="J78" i="65" s="1"/>
  <c r="E7" i="65"/>
  <c r="E74" i="65" s="1"/>
  <c r="C150" i="66" l="1"/>
  <c r="C151" i="66" s="1"/>
  <c r="C152" i="66"/>
  <c r="C153" i="66" s="1"/>
  <c r="P86" i="65"/>
  <c r="T86" i="65"/>
  <c r="T85" i="65" s="1"/>
  <c r="T84" i="65" s="1"/>
  <c r="F34" i="65"/>
  <c r="F36" i="65"/>
  <c r="BK86" i="65"/>
  <c r="BK85" i="65" s="1"/>
  <c r="BK84" i="65" s="1"/>
  <c r="R86" i="65"/>
  <c r="R85" i="65" s="1"/>
  <c r="R84" i="65" s="1"/>
  <c r="F35" i="65"/>
  <c r="F37" i="65"/>
  <c r="J34" i="65"/>
  <c r="P85" i="65"/>
  <c r="P84" i="65" s="1"/>
  <c r="F55" i="65"/>
  <c r="E49" i="65"/>
  <c r="F56" i="65"/>
  <c r="J53" i="65"/>
  <c r="J55" i="65"/>
  <c r="J56" i="65"/>
  <c r="C154" i="66" l="1"/>
  <c r="C155" i="66"/>
  <c r="C156" i="66" s="1"/>
  <c r="J84" i="65"/>
  <c r="J61" i="65"/>
  <c r="C157" i="66" l="1"/>
  <c r="J30" i="65"/>
  <c r="J60" i="65"/>
  <c r="BK245" i="64"/>
  <c r="BI245" i="64"/>
  <c r="BH245" i="64"/>
  <c r="BG245" i="64"/>
  <c r="BF245" i="64"/>
  <c r="T245" i="64"/>
  <c r="R245" i="64"/>
  <c r="P245" i="64"/>
  <c r="BE245" i="64"/>
  <c r="BK242" i="64"/>
  <c r="BI242" i="64"/>
  <c r="BH242" i="64"/>
  <c r="BG242" i="64"/>
  <c r="BF242" i="64"/>
  <c r="T242" i="64"/>
  <c r="R242" i="64"/>
  <c r="P242" i="64"/>
  <c r="BE242" i="64"/>
  <c r="BK240" i="64"/>
  <c r="BI240" i="64"/>
  <c r="BH240" i="64"/>
  <c r="BG240" i="64"/>
  <c r="BF240" i="64"/>
  <c r="T240" i="64"/>
  <c r="R240" i="64"/>
  <c r="P240" i="64"/>
  <c r="BE240" i="64"/>
  <c r="BK238" i="64"/>
  <c r="BI238" i="64"/>
  <c r="BH238" i="64"/>
  <c r="BG238" i="64"/>
  <c r="BF238" i="64"/>
  <c r="T238" i="64"/>
  <c r="R238" i="64"/>
  <c r="P238" i="64"/>
  <c r="BE238" i="64"/>
  <c r="BK232" i="64"/>
  <c r="BI232" i="64"/>
  <c r="BH232" i="64"/>
  <c r="BG232" i="64"/>
  <c r="BF232" i="64"/>
  <c r="T232" i="64"/>
  <c r="R232" i="64"/>
  <c r="P232" i="64"/>
  <c r="BE232" i="64"/>
  <c r="BK228" i="64"/>
  <c r="BI228" i="64"/>
  <c r="BH228" i="64"/>
  <c r="BG228" i="64"/>
  <c r="BF228" i="64"/>
  <c r="T228" i="64"/>
  <c r="R228" i="64"/>
  <c r="P228" i="64"/>
  <c r="BE228" i="64"/>
  <c r="BK222" i="64"/>
  <c r="BI222" i="64"/>
  <c r="BH222" i="64"/>
  <c r="BG222" i="64"/>
  <c r="BF222" i="64"/>
  <c r="T222" i="64"/>
  <c r="R222" i="64"/>
  <c r="P222" i="64"/>
  <c r="BE222" i="64"/>
  <c r="BK214" i="64"/>
  <c r="BI214" i="64"/>
  <c r="BH214" i="64"/>
  <c r="BG214" i="64"/>
  <c r="BF214" i="64"/>
  <c r="T214" i="64"/>
  <c r="R214" i="64"/>
  <c r="P214" i="64"/>
  <c r="BE214" i="64"/>
  <c r="BK204" i="64"/>
  <c r="BI204" i="64"/>
  <c r="BH204" i="64"/>
  <c r="BG204" i="64"/>
  <c r="BF204" i="64"/>
  <c r="T204" i="64"/>
  <c r="R204" i="64"/>
  <c r="P204" i="64"/>
  <c r="BE204" i="64"/>
  <c r="BK201" i="64"/>
  <c r="BI201" i="64"/>
  <c r="BH201" i="64"/>
  <c r="BG201" i="64"/>
  <c r="BF201" i="64"/>
  <c r="T201" i="64"/>
  <c r="R201" i="64"/>
  <c r="P201" i="64"/>
  <c r="BE201" i="64"/>
  <c r="BK197" i="64"/>
  <c r="BI197" i="64"/>
  <c r="BH197" i="64"/>
  <c r="BG197" i="64"/>
  <c r="BF197" i="64"/>
  <c r="T197" i="64"/>
  <c r="R197" i="64"/>
  <c r="P197" i="64"/>
  <c r="BE197" i="64"/>
  <c r="BK193" i="64"/>
  <c r="BI193" i="64"/>
  <c r="BH193" i="64"/>
  <c r="BG193" i="64"/>
  <c r="BF193" i="64"/>
  <c r="T193" i="64"/>
  <c r="R193" i="64"/>
  <c r="P193" i="64"/>
  <c r="BE193" i="64"/>
  <c r="BK189" i="64"/>
  <c r="BI189" i="64"/>
  <c r="BH189" i="64"/>
  <c r="BG189" i="64"/>
  <c r="BF189" i="64"/>
  <c r="T189" i="64"/>
  <c r="R189" i="64"/>
  <c r="P189" i="64"/>
  <c r="BE189" i="64"/>
  <c r="BK179" i="64"/>
  <c r="BI179" i="64"/>
  <c r="BH179" i="64"/>
  <c r="BG179" i="64"/>
  <c r="BF179" i="64"/>
  <c r="T179" i="64"/>
  <c r="R179" i="64"/>
  <c r="P179" i="64"/>
  <c r="BE179" i="64"/>
  <c r="BK175" i="64"/>
  <c r="BI175" i="64"/>
  <c r="BH175" i="64"/>
  <c r="BG175" i="64"/>
  <c r="BF175" i="64"/>
  <c r="T175" i="64"/>
  <c r="R175" i="64"/>
  <c r="P175" i="64"/>
  <c r="BE175" i="64"/>
  <c r="BK171" i="64"/>
  <c r="BI171" i="64"/>
  <c r="BH171" i="64"/>
  <c r="BG171" i="64"/>
  <c r="BF171" i="64"/>
  <c r="T171" i="64"/>
  <c r="R171" i="64"/>
  <c r="P171" i="64"/>
  <c r="BE171" i="64"/>
  <c r="BK167" i="64"/>
  <c r="BI167" i="64"/>
  <c r="BH167" i="64"/>
  <c r="BG167" i="64"/>
  <c r="BF167" i="64"/>
  <c r="T167" i="64"/>
  <c r="R167" i="64"/>
  <c r="P167" i="64"/>
  <c r="BE167" i="64"/>
  <c r="BK163" i="64"/>
  <c r="BI163" i="64"/>
  <c r="BH163" i="64"/>
  <c r="BG163" i="64"/>
  <c r="BF163" i="64"/>
  <c r="T163" i="64"/>
  <c r="R163" i="64"/>
  <c r="P163" i="64"/>
  <c r="BE163" i="64"/>
  <c r="BK159" i="64"/>
  <c r="BI159" i="64"/>
  <c r="BH159" i="64"/>
  <c r="BG159" i="64"/>
  <c r="BF159" i="64"/>
  <c r="T159" i="64"/>
  <c r="R159" i="64"/>
  <c r="P159" i="64"/>
  <c r="BE159" i="64"/>
  <c r="BK156" i="64"/>
  <c r="BI156" i="64"/>
  <c r="BH156" i="64"/>
  <c r="BG156" i="64"/>
  <c r="BF156" i="64"/>
  <c r="T156" i="64"/>
  <c r="R156" i="64"/>
  <c r="P156" i="64"/>
  <c r="BE156" i="64"/>
  <c r="BK153" i="64"/>
  <c r="BI153" i="64"/>
  <c r="BH153" i="64"/>
  <c r="BG153" i="64"/>
  <c r="BF153" i="64"/>
  <c r="T153" i="64"/>
  <c r="R153" i="64"/>
  <c r="P153" i="64"/>
  <c r="BE153" i="64"/>
  <c r="BK150" i="64"/>
  <c r="BI150" i="64"/>
  <c r="BH150" i="64"/>
  <c r="BG150" i="64"/>
  <c r="BF150" i="64"/>
  <c r="T150" i="64"/>
  <c r="R150" i="64"/>
  <c r="P150" i="64"/>
  <c r="BE150" i="64"/>
  <c r="BK141" i="64"/>
  <c r="BI141" i="64"/>
  <c r="BH141" i="64"/>
  <c r="BG141" i="64"/>
  <c r="BF141" i="64"/>
  <c r="T141" i="64"/>
  <c r="R141" i="64"/>
  <c r="P141" i="64"/>
  <c r="BE141" i="64"/>
  <c r="BK138" i="64"/>
  <c r="BI138" i="64"/>
  <c r="BH138" i="64"/>
  <c r="BG138" i="64"/>
  <c r="BF138" i="64"/>
  <c r="T138" i="64"/>
  <c r="R138" i="64"/>
  <c r="P138" i="64"/>
  <c r="BE138" i="64"/>
  <c r="BK135" i="64"/>
  <c r="BI135" i="64"/>
  <c r="BH135" i="64"/>
  <c r="BG135" i="64"/>
  <c r="BF135" i="64"/>
  <c r="T135" i="64"/>
  <c r="R135" i="64"/>
  <c r="P135" i="64"/>
  <c r="BE135" i="64"/>
  <c r="BK121" i="64"/>
  <c r="BI121" i="64"/>
  <c r="BH121" i="64"/>
  <c r="BG121" i="64"/>
  <c r="BF121" i="64"/>
  <c r="T121" i="64"/>
  <c r="R121" i="64"/>
  <c r="P121" i="64"/>
  <c r="BE121" i="64"/>
  <c r="BK120" i="64"/>
  <c r="BI120" i="64"/>
  <c r="BH120" i="64"/>
  <c r="BG120" i="64"/>
  <c r="BF120" i="64"/>
  <c r="T120" i="64"/>
  <c r="R120" i="64"/>
  <c r="P120" i="64"/>
  <c r="BE120" i="64"/>
  <c r="BK114" i="64"/>
  <c r="BI114" i="64"/>
  <c r="BH114" i="64"/>
  <c r="BG114" i="64"/>
  <c r="BF114" i="64"/>
  <c r="T114" i="64"/>
  <c r="R114" i="64"/>
  <c r="P114" i="64"/>
  <c r="BE114" i="64"/>
  <c r="BK110" i="64"/>
  <c r="BI110" i="64"/>
  <c r="BH110" i="64"/>
  <c r="BG110" i="64"/>
  <c r="BF110" i="64"/>
  <c r="T110" i="64"/>
  <c r="R110" i="64"/>
  <c r="P110" i="64"/>
  <c r="BE110" i="64"/>
  <c r="F98" i="64"/>
  <c r="E96" i="64"/>
  <c r="F52" i="64"/>
  <c r="J37" i="64"/>
  <c r="J36" i="64"/>
  <c r="J35" i="64"/>
  <c r="J24" i="64"/>
  <c r="E24" i="64"/>
  <c r="J101" i="64" s="1"/>
  <c r="J23" i="64"/>
  <c r="J21" i="64"/>
  <c r="E21" i="64"/>
  <c r="J100" i="64" s="1"/>
  <c r="J20" i="64"/>
  <c r="J18" i="64"/>
  <c r="E18" i="64"/>
  <c r="F101" i="64" s="1"/>
  <c r="J17" i="64"/>
  <c r="J15" i="64"/>
  <c r="E15" i="64"/>
  <c r="F100" i="64" s="1"/>
  <c r="J14" i="64"/>
  <c r="J12" i="64"/>
  <c r="J98" i="64" s="1"/>
  <c r="E7" i="64"/>
  <c r="E94" i="64" s="1"/>
  <c r="C158" i="66" l="1"/>
  <c r="F33" i="65"/>
  <c r="J33" i="65" s="1"/>
  <c r="BB61" i="1"/>
  <c r="AG61" i="1"/>
  <c r="BK218" i="64"/>
  <c r="P218" i="64"/>
  <c r="T218" i="64"/>
  <c r="R218" i="64"/>
  <c r="F34" i="64"/>
  <c r="R107" i="64"/>
  <c r="R105" i="64" s="1"/>
  <c r="R104" i="64" s="1"/>
  <c r="F36" i="64"/>
  <c r="P107" i="64"/>
  <c r="P105" i="64" s="1"/>
  <c r="P104" i="64" s="1"/>
  <c r="F35" i="64"/>
  <c r="F37" i="64"/>
  <c r="T107" i="64"/>
  <c r="T105" i="64" s="1"/>
  <c r="T104" i="64" s="1"/>
  <c r="J55" i="64"/>
  <c r="J34" i="64"/>
  <c r="BK107" i="64"/>
  <c r="J52" i="64"/>
  <c r="J54" i="64"/>
  <c r="E48" i="64"/>
  <c r="F54" i="64"/>
  <c r="F55" i="64"/>
  <c r="J93" i="61"/>
  <c r="BK93" i="61"/>
  <c r="C159" i="66" l="1"/>
  <c r="BK105" i="64"/>
  <c r="BK104" i="64" s="1"/>
  <c r="J39" i="65"/>
  <c r="AX61" i="1"/>
  <c r="J84" i="61"/>
  <c r="C160" i="66" l="1"/>
  <c r="BB54" i="1"/>
  <c r="C161" i="66" l="1"/>
  <c r="C162" i="66"/>
  <c r="C163" i="66"/>
  <c r="AG54" i="1"/>
  <c r="F33" i="64"/>
  <c r="J33" i="64" s="1"/>
  <c r="AX54" i="1" s="1"/>
  <c r="BE113" i="2"/>
  <c r="BK113" i="2"/>
  <c r="BI113" i="2"/>
  <c r="BH113" i="2"/>
  <c r="BG113" i="2"/>
  <c r="BF113" i="2"/>
  <c r="T113" i="2"/>
  <c r="R113" i="2"/>
  <c r="P113" i="2"/>
  <c r="C164" i="66" l="1"/>
  <c r="AN54" i="1"/>
  <c r="J39" i="64"/>
  <c r="BK81" i="2"/>
  <c r="BI81" i="2"/>
  <c r="BH81" i="2"/>
  <c r="BG81" i="2"/>
  <c r="BF81" i="2"/>
  <c r="T81" i="2"/>
  <c r="R81" i="2"/>
  <c r="P81" i="2"/>
  <c r="BE81" i="2"/>
  <c r="C165" i="66" l="1"/>
  <c r="C166" i="66"/>
  <c r="C167" i="66"/>
  <c r="BK105" i="2"/>
  <c r="BI105" i="2"/>
  <c r="BH105" i="2"/>
  <c r="BG105" i="2"/>
  <c r="BF105" i="2"/>
  <c r="T105" i="2"/>
  <c r="R105" i="2"/>
  <c r="P105" i="2"/>
  <c r="BE105" i="2"/>
  <c r="C169" i="66" l="1"/>
  <c r="C168" i="66"/>
  <c r="C83" i="61"/>
  <c r="C84" i="61" s="1"/>
  <c r="C170" i="66" l="1"/>
  <c r="C171" i="66" s="1"/>
  <c r="C173" i="66" s="1"/>
  <c r="C85" i="61"/>
  <c r="C86" i="61"/>
  <c r="BK50" i="63"/>
  <c r="BI50" i="63"/>
  <c r="BH50" i="63"/>
  <c r="BG50" i="63"/>
  <c r="BF50" i="63"/>
  <c r="T50" i="63"/>
  <c r="R50" i="63"/>
  <c r="P50" i="63"/>
  <c r="BE50" i="63"/>
  <c r="C174" i="66" l="1"/>
  <c r="C175" i="66" s="1"/>
  <c r="C87" i="61"/>
  <c r="P49" i="63"/>
  <c r="P48" i="63" s="1"/>
  <c r="P47" i="63" s="1"/>
  <c r="T49" i="63"/>
  <c r="T48" i="63" s="1"/>
  <c r="T47" i="63" s="1"/>
  <c r="R49" i="63"/>
  <c r="R48" i="63" s="1"/>
  <c r="R47" i="63" s="1"/>
  <c r="BK49" i="63"/>
  <c r="BK48" i="63" s="1"/>
  <c r="BK47" i="63" s="1"/>
  <c r="AX59" i="1"/>
  <c r="C176" i="66" l="1"/>
  <c r="C88" i="61"/>
  <c r="AG59" i="1"/>
  <c r="BB59" i="1"/>
  <c r="C177" i="66" l="1"/>
  <c r="C89" i="61"/>
  <c r="J37" i="61"/>
  <c r="J36" i="61"/>
  <c r="J35" i="61"/>
  <c r="BI90" i="61"/>
  <c r="BH90" i="61"/>
  <c r="BG90" i="61"/>
  <c r="BF90" i="61"/>
  <c r="T90" i="61"/>
  <c r="BK90" i="61"/>
  <c r="BE90" i="61"/>
  <c r="BI89" i="61"/>
  <c r="BH89" i="61"/>
  <c r="BG89" i="61"/>
  <c r="BF89" i="61"/>
  <c r="T89" i="61"/>
  <c r="BK89" i="61"/>
  <c r="J89" i="61"/>
  <c r="BE89" i="61" s="1"/>
  <c r="BI88" i="61"/>
  <c r="BH88" i="61"/>
  <c r="BG88" i="61"/>
  <c r="BF88" i="61"/>
  <c r="T88" i="61"/>
  <c r="BK88" i="61"/>
  <c r="J88" i="61"/>
  <c r="BI86" i="61"/>
  <c r="BH86" i="61"/>
  <c r="BG86" i="61"/>
  <c r="BF86" i="61"/>
  <c r="T86" i="61"/>
  <c r="BK86" i="61"/>
  <c r="J86" i="61"/>
  <c r="BE86" i="61" s="1"/>
  <c r="BI83" i="61"/>
  <c r="BH83" i="61"/>
  <c r="BG83" i="61"/>
  <c r="BF83" i="61"/>
  <c r="T83" i="61"/>
  <c r="BK83" i="61"/>
  <c r="J83" i="61"/>
  <c r="F75" i="61"/>
  <c r="E73" i="61"/>
  <c r="F53" i="61"/>
  <c r="E51" i="61"/>
  <c r="J24" i="61"/>
  <c r="E24" i="61"/>
  <c r="J78" i="61" s="1"/>
  <c r="J23" i="61"/>
  <c r="J21" i="61"/>
  <c r="E21" i="61"/>
  <c r="J77" i="61" s="1"/>
  <c r="J20" i="61"/>
  <c r="J18" i="61"/>
  <c r="E18" i="61"/>
  <c r="F78" i="61" s="1"/>
  <c r="J17" i="61"/>
  <c r="J15" i="61"/>
  <c r="E15" i="61"/>
  <c r="J14" i="61"/>
  <c r="J12" i="61"/>
  <c r="J75" i="61" s="1"/>
  <c r="E7" i="61"/>
  <c r="E71" i="61" s="1"/>
  <c r="J37" i="60"/>
  <c r="J36" i="60"/>
  <c r="J35" i="60"/>
  <c r="BI102" i="60"/>
  <c r="BH102" i="60"/>
  <c r="BG102" i="60"/>
  <c r="BF102" i="60"/>
  <c r="T102" i="60"/>
  <c r="R102" i="60"/>
  <c r="P102" i="60"/>
  <c r="BK102" i="60"/>
  <c r="BE102" i="60"/>
  <c r="BI101" i="60"/>
  <c r="BH101" i="60"/>
  <c r="BG101" i="60"/>
  <c r="BF101" i="60"/>
  <c r="T101" i="60"/>
  <c r="R101" i="60"/>
  <c r="P101" i="60"/>
  <c r="BK101" i="60"/>
  <c r="BE101" i="60"/>
  <c r="BI100" i="60"/>
  <c r="BH100" i="60"/>
  <c r="BG100" i="60"/>
  <c r="BF100" i="60"/>
  <c r="T100" i="60"/>
  <c r="R100" i="60"/>
  <c r="P100" i="60"/>
  <c r="BK100" i="60"/>
  <c r="BE100" i="60"/>
  <c r="BI99" i="60"/>
  <c r="BH99" i="60"/>
  <c r="BG99" i="60"/>
  <c r="BF99" i="60"/>
  <c r="T99" i="60"/>
  <c r="R99" i="60"/>
  <c r="P99" i="60"/>
  <c r="BK99" i="60"/>
  <c r="BE99" i="60"/>
  <c r="BI98" i="60"/>
  <c r="BH98" i="60"/>
  <c r="BG98" i="60"/>
  <c r="BF98" i="60"/>
  <c r="T98" i="60"/>
  <c r="R98" i="60"/>
  <c r="P98" i="60"/>
  <c r="BK98" i="60"/>
  <c r="BE98" i="60"/>
  <c r="BI97" i="60"/>
  <c r="BH97" i="60"/>
  <c r="BG97" i="60"/>
  <c r="BF97" i="60"/>
  <c r="T97" i="60"/>
  <c r="R97" i="60"/>
  <c r="P97" i="60"/>
  <c r="BK97" i="60"/>
  <c r="BI93" i="60"/>
  <c r="BH93" i="60"/>
  <c r="BG93" i="60"/>
  <c r="BF93" i="60"/>
  <c r="T93" i="60"/>
  <c r="R93" i="60"/>
  <c r="P93" i="60"/>
  <c r="BK93" i="60"/>
  <c r="BI92" i="60"/>
  <c r="BH92" i="60"/>
  <c r="BG92" i="60"/>
  <c r="BF92" i="60"/>
  <c r="T92" i="60"/>
  <c r="R92" i="60"/>
  <c r="P92" i="60"/>
  <c r="BK92" i="60"/>
  <c r="BE92" i="60"/>
  <c r="BI91" i="60"/>
  <c r="BH91" i="60"/>
  <c r="BG91" i="60"/>
  <c r="BF91" i="60"/>
  <c r="T91" i="60"/>
  <c r="R91" i="60"/>
  <c r="P91" i="60"/>
  <c r="BK91" i="60"/>
  <c r="BE91" i="60"/>
  <c r="BI90" i="60"/>
  <c r="BH90" i="60"/>
  <c r="BG90" i="60"/>
  <c r="BF90" i="60"/>
  <c r="T90" i="60"/>
  <c r="R90" i="60"/>
  <c r="P90" i="60"/>
  <c r="BK90" i="60"/>
  <c r="BE90" i="60"/>
  <c r="BI88" i="60"/>
  <c r="BH88" i="60"/>
  <c r="BG88" i="60"/>
  <c r="BF88" i="60"/>
  <c r="T88" i="60"/>
  <c r="R88" i="60"/>
  <c r="P88" i="60"/>
  <c r="BK88" i="60"/>
  <c r="BE88" i="60"/>
  <c r="BI87" i="60"/>
  <c r="BH87" i="60"/>
  <c r="BG87" i="60"/>
  <c r="BF87" i="60"/>
  <c r="T87" i="60"/>
  <c r="R87" i="60"/>
  <c r="P87" i="60"/>
  <c r="BK87" i="60"/>
  <c r="BE87" i="60"/>
  <c r="BI86" i="60"/>
  <c r="BH86" i="60"/>
  <c r="BG86" i="60"/>
  <c r="BF86" i="60"/>
  <c r="T86" i="60"/>
  <c r="R86" i="60"/>
  <c r="P86" i="60"/>
  <c r="BK86" i="60"/>
  <c r="F77" i="60"/>
  <c r="E75" i="60"/>
  <c r="F53" i="60"/>
  <c r="E51" i="60"/>
  <c r="J24" i="60"/>
  <c r="E24" i="60"/>
  <c r="J23" i="60"/>
  <c r="J21" i="60"/>
  <c r="E21" i="60"/>
  <c r="J79" i="60" s="1"/>
  <c r="J20" i="60"/>
  <c r="J18" i="60"/>
  <c r="E18" i="60"/>
  <c r="F80" i="60" s="1"/>
  <c r="J17" i="60"/>
  <c r="J15" i="60"/>
  <c r="E15" i="60"/>
  <c r="F79" i="60" s="1"/>
  <c r="J14" i="60"/>
  <c r="J12" i="60"/>
  <c r="J77" i="60" s="1"/>
  <c r="E7" i="60"/>
  <c r="BI60" i="18"/>
  <c r="BH60" i="18"/>
  <c r="BG60" i="18"/>
  <c r="BF60" i="18"/>
  <c r="T60" i="18"/>
  <c r="R60" i="18"/>
  <c r="P60" i="18"/>
  <c r="BK60" i="18"/>
  <c r="BE60" i="18"/>
  <c r="BI56" i="18"/>
  <c r="BH56" i="18"/>
  <c r="BG56" i="18"/>
  <c r="BF56" i="18"/>
  <c r="T56" i="18"/>
  <c r="R56" i="18"/>
  <c r="P56" i="18"/>
  <c r="BK56" i="18"/>
  <c r="BI66" i="4"/>
  <c r="BH66" i="4"/>
  <c r="BG66" i="4"/>
  <c r="BF66" i="4"/>
  <c r="T66" i="4"/>
  <c r="R66" i="4"/>
  <c r="P66" i="4"/>
  <c r="BK66" i="4"/>
  <c r="BE66" i="4"/>
  <c r="BI64" i="4"/>
  <c r="BH64" i="4"/>
  <c r="BG64" i="4"/>
  <c r="BF64" i="4"/>
  <c r="T64" i="4"/>
  <c r="R64" i="4"/>
  <c r="P64" i="4"/>
  <c r="BK64" i="4"/>
  <c r="BI60" i="4"/>
  <c r="BH60" i="4"/>
  <c r="BG60" i="4"/>
  <c r="BF60" i="4"/>
  <c r="T60" i="4"/>
  <c r="R60" i="4"/>
  <c r="P60" i="4"/>
  <c r="BK60" i="4"/>
  <c r="BI198" i="2"/>
  <c r="BH198" i="2"/>
  <c r="BG198" i="2"/>
  <c r="BF198" i="2"/>
  <c r="T198" i="2"/>
  <c r="R198" i="2"/>
  <c r="P198" i="2"/>
  <c r="BK198" i="2"/>
  <c r="BE198" i="2"/>
  <c r="BI192" i="2"/>
  <c r="BH192" i="2"/>
  <c r="BG192" i="2"/>
  <c r="BF192" i="2"/>
  <c r="T192" i="2"/>
  <c r="R192" i="2"/>
  <c r="P192" i="2"/>
  <c r="BK192" i="2"/>
  <c r="BI183" i="2"/>
  <c r="BH183" i="2"/>
  <c r="BG183" i="2"/>
  <c r="BF183" i="2"/>
  <c r="T183" i="2"/>
  <c r="R183" i="2"/>
  <c r="P183" i="2"/>
  <c r="BK183" i="2"/>
  <c r="BE183" i="2"/>
  <c r="BI166" i="2"/>
  <c r="BH166" i="2"/>
  <c r="BG166" i="2"/>
  <c r="BF166" i="2"/>
  <c r="T166" i="2"/>
  <c r="R166" i="2"/>
  <c r="P166" i="2"/>
  <c r="BK166" i="2"/>
  <c r="BE166" i="2"/>
  <c r="BI163" i="2"/>
  <c r="BH163" i="2"/>
  <c r="BG163" i="2"/>
  <c r="BF163" i="2"/>
  <c r="T163" i="2"/>
  <c r="R163" i="2"/>
  <c r="P163" i="2"/>
  <c r="BK163" i="2"/>
  <c r="BE163" i="2"/>
  <c r="BI155" i="2"/>
  <c r="BH155" i="2"/>
  <c r="BG155" i="2"/>
  <c r="BF155" i="2"/>
  <c r="T155" i="2"/>
  <c r="R155" i="2"/>
  <c r="P155" i="2"/>
  <c r="BK155" i="2"/>
  <c r="BE155" i="2"/>
  <c r="BI151" i="2"/>
  <c r="BH151" i="2"/>
  <c r="BG151" i="2"/>
  <c r="BF151" i="2"/>
  <c r="T151" i="2"/>
  <c r="R151" i="2"/>
  <c r="P151" i="2"/>
  <c r="BK151" i="2"/>
  <c r="BE151" i="2"/>
  <c r="BI147" i="2"/>
  <c r="BH147" i="2"/>
  <c r="BG147" i="2"/>
  <c r="BF147" i="2"/>
  <c r="T147" i="2"/>
  <c r="R147" i="2"/>
  <c r="P147" i="2"/>
  <c r="BK147" i="2"/>
  <c r="BE147" i="2"/>
  <c r="BI134" i="2"/>
  <c r="BH134" i="2"/>
  <c r="BG134" i="2"/>
  <c r="BF134" i="2"/>
  <c r="T134" i="2"/>
  <c r="R134" i="2"/>
  <c r="P134" i="2"/>
  <c r="BK134" i="2"/>
  <c r="BE134" i="2"/>
  <c r="BI130" i="2"/>
  <c r="BH130" i="2"/>
  <c r="BG130" i="2"/>
  <c r="BF130" i="2"/>
  <c r="T130" i="2"/>
  <c r="R130" i="2"/>
  <c r="P130" i="2"/>
  <c r="BK130" i="2"/>
  <c r="BE130" i="2"/>
  <c r="BI108" i="2"/>
  <c r="BH108" i="2"/>
  <c r="BG108" i="2"/>
  <c r="BF108" i="2"/>
  <c r="T108" i="2"/>
  <c r="R108" i="2"/>
  <c r="P108" i="2"/>
  <c r="BK108" i="2"/>
  <c r="BE108" i="2"/>
  <c r="BI83" i="2"/>
  <c r="BH83" i="2"/>
  <c r="BG83" i="2"/>
  <c r="BF83" i="2"/>
  <c r="T83" i="2"/>
  <c r="R83" i="2"/>
  <c r="P83" i="2"/>
  <c r="BK83" i="2"/>
  <c r="BE83" i="2"/>
  <c r="BI78" i="2"/>
  <c r="BH78" i="2"/>
  <c r="BG78" i="2"/>
  <c r="BF78" i="2"/>
  <c r="T78" i="2"/>
  <c r="R78" i="2"/>
  <c r="P78" i="2"/>
  <c r="BK78" i="2"/>
  <c r="BE78" i="2"/>
  <c r="BI64" i="2"/>
  <c r="BH64" i="2"/>
  <c r="BG64" i="2"/>
  <c r="BF64" i="2"/>
  <c r="T64" i="2"/>
  <c r="R64" i="2"/>
  <c r="P64" i="2"/>
  <c r="BK64" i="2"/>
  <c r="BE64" i="2"/>
  <c r="BI63" i="2"/>
  <c r="BH63" i="2"/>
  <c r="BG63" i="2"/>
  <c r="BF63" i="2"/>
  <c r="T63" i="2"/>
  <c r="R63" i="2"/>
  <c r="P63" i="2"/>
  <c r="BK63" i="2"/>
  <c r="BE63" i="2"/>
  <c r="BI57" i="2"/>
  <c r="BH57" i="2"/>
  <c r="BG57" i="2"/>
  <c r="BF57" i="2"/>
  <c r="T57" i="2"/>
  <c r="R57" i="2"/>
  <c r="P57" i="2"/>
  <c r="BK57" i="2"/>
  <c r="BE57" i="2"/>
  <c r="BI53" i="2"/>
  <c r="BH53" i="2"/>
  <c r="BG53" i="2"/>
  <c r="BF53" i="2"/>
  <c r="T53" i="2"/>
  <c r="R53" i="2"/>
  <c r="P53" i="2"/>
  <c r="BK53" i="2"/>
  <c r="BE53" i="2"/>
  <c r="BI49" i="2"/>
  <c r="BH49" i="2"/>
  <c r="BG49" i="2"/>
  <c r="BF49" i="2"/>
  <c r="T49" i="2"/>
  <c r="R49" i="2"/>
  <c r="P49" i="2"/>
  <c r="BK49" i="2"/>
  <c r="AU53" i="1"/>
  <c r="L49" i="1"/>
  <c r="AM49" i="1"/>
  <c r="AM48" i="1"/>
  <c r="L48" i="1"/>
  <c r="AM46" i="1"/>
  <c r="L46" i="1"/>
  <c r="L44" i="1"/>
  <c r="L43" i="1"/>
  <c r="C178" i="66" l="1"/>
  <c r="AV62" i="1"/>
  <c r="AN62" i="1" s="1"/>
  <c r="F36" i="2"/>
  <c r="BE88" i="61"/>
  <c r="J82" i="61"/>
  <c r="J81" i="61" s="1"/>
  <c r="C90" i="61"/>
  <c r="C91" i="61" s="1"/>
  <c r="J34" i="2"/>
  <c r="J39" i="2" s="1"/>
  <c r="F34" i="2"/>
  <c r="F35" i="2"/>
  <c r="F37" i="2"/>
  <c r="AV60" i="1"/>
  <c r="AN60" i="1" s="1"/>
  <c r="BE97" i="60"/>
  <c r="BK94" i="60"/>
  <c r="R94" i="60"/>
  <c r="T85" i="60"/>
  <c r="P85" i="60"/>
  <c r="BE56" i="18"/>
  <c r="BE64" i="4"/>
  <c r="BK49" i="4"/>
  <c r="BK48" i="4" s="1"/>
  <c r="R49" i="4"/>
  <c r="R48" i="4" s="1"/>
  <c r="R47" i="4" s="1"/>
  <c r="BE86" i="60"/>
  <c r="P49" i="18"/>
  <c r="BE60" i="4"/>
  <c r="F55" i="60"/>
  <c r="BE83" i="61"/>
  <c r="F36" i="61"/>
  <c r="R82" i="61"/>
  <c r="R81" i="61" s="1"/>
  <c r="J34" i="61"/>
  <c r="F37" i="61"/>
  <c r="F34" i="61"/>
  <c r="J56" i="61"/>
  <c r="BE192" i="2"/>
  <c r="F37" i="60"/>
  <c r="P94" i="60"/>
  <c r="T94" i="60"/>
  <c r="F35" i="60"/>
  <c r="R85" i="60"/>
  <c r="BE93" i="60"/>
  <c r="J53" i="60"/>
  <c r="F56" i="60"/>
  <c r="J55" i="60"/>
  <c r="E49" i="61"/>
  <c r="T49" i="18"/>
  <c r="T48" i="18" s="1"/>
  <c r="T47" i="18" s="1"/>
  <c r="R49" i="18"/>
  <c r="R48" i="18" s="1"/>
  <c r="R47" i="18" s="1"/>
  <c r="BE49" i="2"/>
  <c r="P187" i="2"/>
  <c r="T187" i="2"/>
  <c r="R48" i="2"/>
  <c r="BK187" i="2"/>
  <c r="R187" i="2"/>
  <c r="P48" i="2"/>
  <c r="T48" i="2"/>
  <c r="J53" i="61"/>
  <c r="F56" i="61"/>
  <c r="P49" i="4"/>
  <c r="P48" i="4" s="1"/>
  <c r="P47" i="4" s="1"/>
  <c r="T49" i="4"/>
  <c r="T48" i="4" s="1"/>
  <c r="T47" i="4" s="1"/>
  <c r="BK49" i="18"/>
  <c r="J55" i="61"/>
  <c r="BK82" i="61"/>
  <c r="BK48" i="2"/>
  <c r="J80" i="60"/>
  <c r="J56" i="60"/>
  <c r="E73" i="60"/>
  <c r="E49" i="60"/>
  <c r="F77" i="61"/>
  <c r="F55" i="61"/>
  <c r="F35" i="61"/>
  <c r="BK85" i="60"/>
  <c r="J34" i="60"/>
  <c r="F34" i="60"/>
  <c r="F36" i="60"/>
  <c r="P82" i="61"/>
  <c r="P81" i="61" s="1"/>
  <c r="T82" i="61"/>
  <c r="T81" i="61" s="1"/>
  <c r="C179" i="66" l="1"/>
  <c r="C180" i="66" s="1"/>
  <c r="C181" i="66" s="1"/>
  <c r="C92" i="61"/>
  <c r="C93" i="61"/>
  <c r="T47" i="2"/>
  <c r="T46" i="2" s="1"/>
  <c r="P47" i="2"/>
  <c r="P46" i="2" s="1"/>
  <c r="J83" i="60"/>
  <c r="P48" i="18"/>
  <c r="P47" i="18" s="1"/>
  <c r="T84" i="60"/>
  <c r="T83" i="60" s="1"/>
  <c r="R84" i="60"/>
  <c r="R83" i="60" s="1"/>
  <c r="P84" i="60"/>
  <c r="R47" i="2"/>
  <c r="R46" i="2" s="1"/>
  <c r="BK48" i="18"/>
  <c r="BK81" i="61"/>
  <c r="J61" i="61"/>
  <c r="BF53" i="1"/>
  <c r="W33" i="1" s="1"/>
  <c r="BC53" i="1"/>
  <c r="BK47" i="2"/>
  <c r="BK84" i="60"/>
  <c r="BK47" i="4"/>
  <c r="C182" i="66" l="1"/>
  <c r="C94" i="61"/>
  <c r="BD53" i="1"/>
  <c r="W31" i="1" s="1"/>
  <c r="BE53" i="1"/>
  <c r="W32" i="1" s="1"/>
  <c r="P83" i="60"/>
  <c r="J60" i="61"/>
  <c r="J30" i="61"/>
  <c r="F33" i="61" s="1"/>
  <c r="BK47" i="18"/>
  <c r="BK83" i="60"/>
  <c r="J61" i="60"/>
  <c r="J60" i="60" s="1"/>
  <c r="J30" i="60" s="1"/>
  <c r="W30" i="1"/>
  <c r="AY53" i="1"/>
  <c r="AK30" i="1" s="1"/>
  <c r="AZ53" i="1"/>
  <c r="AV57" i="1"/>
  <c r="BK46" i="2"/>
  <c r="C183" i="66" l="1"/>
  <c r="C184" i="66" s="1"/>
  <c r="C95" i="61"/>
  <c r="C96" i="61" s="1"/>
  <c r="AG63" i="1"/>
  <c r="BB63" i="1"/>
  <c r="BA53" i="1"/>
  <c r="AW53" i="1"/>
  <c r="J33" i="61"/>
  <c r="AX65" i="1" s="1"/>
  <c r="AV65" i="1" s="1"/>
  <c r="BB65" i="1"/>
  <c r="AX56" i="1"/>
  <c r="AV56" i="1" s="1"/>
  <c r="BB56" i="1"/>
  <c r="AG65" i="1"/>
  <c r="AN57" i="1"/>
  <c r="AG56" i="1"/>
  <c r="F33" i="60"/>
  <c r="C185" i="66" l="1"/>
  <c r="C186" i="66" s="1"/>
  <c r="AN65" i="1"/>
  <c r="J39" i="61"/>
  <c r="AV54" i="1"/>
  <c r="AX55" i="1"/>
  <c r="AV55" i="1" s="1"/>
  <c r="BB55" i="1"/>
  <c r="J33" i="60"/>
  <c r="BB58" i="1"/>
  <c r="AN56" i="1"/>
  <c r="AG58" i="1"/>
  <c r="J39" i="60"/>
  <c r="AG55" i="1"/>
  <c r="C187" i="66" l="1"/>
  <c r="C188" i="66" s="1"/>
  <c r="C189" i="66" s="1"/>
  <c r="C190" i="66" s="1"/>
  <c r="AV61" i="1"/>
  <c r="AN61" i="1" s="1"/>
  <c r="AX63" i="1"/>
  <c r="AV63" i="1" s="1"/>
  <c r="AN63" i="1" s="1"/>
  <c r="AG53" i="1"/>
  <c r="BB53" i="1"/>
  <c r="W29" i="1" s="1"/>
  <c r="AV59" i="1"/>
  <c r="AN59" i="1" s="1"/>
  <c r="AX58" i="1"/>
  <c r="AV58" i="1" s="1"/>
  <c r="AN58" i="1" s="1"/>
  <c r="AN55" i="1"/>
  <c r="AU72" i="1" s="1"/>
  <c r="AX53" i="1" l="1"/>
  <c r="AK29" i="1" s="1"/>
  <c r="AK26" i="1"/>
  <c r="AK35" i="1" l="1"/>
  <c r="AV53" i="1"/>
  <c r="AN53" i="1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F117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21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2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<sst xmlns="http://schemas.openxmlformats.org/spreadsheetml/2006/main" count="10211" uniqueCount="1697">
  <si>
    <t>Export Komplet</t>
  </si>
  <si>
    <t/>
  </si>
  <si>
    <t>2.0</t>
  </si>
  <si>
    <t>False</t>
  </si>
  <si>
    <t>{783365b1-8be8-44f9-85e2-1e0a7bdaece8}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</si>
  <si>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</si>
  <si>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</si>
  <si>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</si>
  <si>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</si>
  <si>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</si>
  <si>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</si>
  <si>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</si>
  <si>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</si>
  <si>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0</t>
  </si>
  <si>
    <t>Zakázka: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</si>
  <si>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</si>
  <si>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</si>
  <si>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</si>
  <si>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</si>
  <si>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</si>
  <si>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</si>
  <si>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</si>
  <si>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</si>
  <si>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</si>
  <si>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</si>
  <si>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</si>
  <si>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</si>
  <si>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</si>
  <si>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</si>
  <si>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</si>
  <si>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</si>
  <si>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</si>
  <si>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</si>
  <si>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</si>
  <si>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</si>
  <si>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</si>
  <si>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</si>
  <si>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</si>
  <si>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</si>
  <si>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</si>
  <si>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</si>
  <si>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</si>
  <si>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</si>
  <si>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</si>
  <si>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</si>
  <si>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</si>
  <si>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</si>
  <si>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</si>
  <si>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</si>
  <si>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</si>
  <si>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</si>
  <si>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</si>
  <si>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</si>
  <si>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</si>
  <si>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</si>
  <si>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</si>
  <si>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</si>
  <si>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</si>
  <si>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</si>
  <si>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</si>
  <si>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</si>
  <si>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</si>
  <si>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</si>
  <si>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</si>
  <si>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</si>
  <si>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</si>
  <si>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STA</t>
  </si>
  <si>
    <t>1</t>
  </si>
  <si>
    <t>{fc0365b6-2fbe-461d-b323-a2d31421c016}</t>
  </si>
  <si>
    <t>2</t>
  </si>
  <si>
    <t>{fadf9fde-b768-4c3d-89c8-3df7654e58b7}</t>
  </si>
  <si>
    <t>{18772a01-f5f8-42f8-bb64-fe6e038432bb}</t>
  </si>
  <si>
    <t>{e3de1529-7aa9-4af4-835c-4a56d6adf85c}</t>
  </si>
  <si>
    <t>{103987a8-b214-4c47-a25b-c307429267fb}</t>
  </si>
  <si>
    <t>VRN</t>
  </si>
  <si>
    <t xml:space="preserve">VRN </t>
  </si>
  <si>
    <t>{312fc206-6e62-451a-98ce-8f7f67ff30cc}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</si>
  <si>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</si>
  <si>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</si>
  <si>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</si>
  <si>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</si>
  <si>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</si>
  <si>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</si>
  <si>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</si>
  <si>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</si>
  <si>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</si>
  <si>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 xml:space="preserve">    9 -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</si>
  <si>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</si>
  <si>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</si>
  <si>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</si>
  <si>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</si>
  <si>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</si>
  <si>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</si>
  <si>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</si>
  <si>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</si>
  <si>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</si>
  <si>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</si>
  <si>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</si>
  <si>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</si>
  <si>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</si>
  <si>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</si>
  <si>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</si>
  <si>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</si>
  <si>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</si>
  <si>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</si>
  <si>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M</t>
  </si>
  <si>
    <t>5955101005</t>
  </si>
  <si>
    <t>Kamenivo drcené štěrk frakce 31,5/63 třídy  BI</t>
  </si>
  <si>
    <t>t</t>
  </si>
  <si>
    <t>Sborník UOŽI 01 2019</t>
  </si>
  <si>
    <t>8</t>
  </si>
  <si>
    <t>4</t>
  </si>
  <si>
    <t>VV</t>
  </si>
  <si>
    <t>Součet</t>
  </si>
  <si>
    <t>5955101020</t>
  </si>
  <si>
    <t>Kamenivo drcené štěrkodrť frakce 0/32</t>
  </si>
  <si>
    <t>m3</t>
  </si>
  <si>
    <t>6</t>
  </si>
  <si>
    <t>kus</t>
  </si>
  <si>
    <t>10</t>
  </si>
  <si>
    <t>12</t>
  </si>
  <si>
    <t>14</t>
  </si>
  <si>
    <t>16</t>
  </si>
  <si>
    <t>9</t>
  </si>
  <si>
    <t>18</t>
  </si>
  <si>
    <t>20</t>
  </si>
  <si>
    <t>22</t>
  </si>
  <si>
    <t>24</t>
  </si>
  <si>
    <t>26</t>
  </si>
  <si>
    <t>5958158005</t>
  </si>
  <si>
    <t>Podložka pryžová pod patu kolejnice S49 183/126/6</t>
  </si>
  <si>
    <t>28</t>
  </si>
  <si>
    <t>30</t>
  </si>
  <si>
    <t>m2</t>
  </si>
  <si>
    <t>32</t>
  </si>
  <si>
    <t>34</t>
  </si>
  <si>
    <t>36</t>
  </si>
  <si>
    <t>K</t>
  </si>
  <si>
    <t>5907050020</t>
  </si>
  <si>
    <t>Dělení kolejnic řezáním nebo rozbroušením tv. S49</t>
  </si>
  <si>
    <t>38</t>
  </si>
  <si>
    <t>P</t>
  </si>
  <si>
    <t>km</t>
  </si>
  <si>
    <t>40</t>
  </si>
  <si>
    <t>42</t>
  </si>
  <si>
    <t>5905025110</t>
  </si>
  <si>
    <t>Doplněné stezky štěrkodrtí souvisle</t>
  </si>
  <si>
    <t>46</t>
  </si>
  <si>
    <t>52</t>
  </si>
  <si>
    <t>54</t>
  </si>
  <si>
    <t>5906125380</t>
  </si>
  <si>
    <t>56</t>
  </si>
  <si>
    <t>m</t>
  </si>
  <si>
    <t>60</t>
  </si>
  <si>
    <t>62</t>
  </si>
  <si>
    <t>599010020</t>
  </si>
  <si>
    <t>Vyjmutí a snesení konstrukcí nebo dílů hmotnosti přes  10 do 20t</t>
  </si>
  <si>
    <t>74</t>
  </si>
  <si>
    <t>76</t>
  </si>
  <si>
    <t>5999015020.1</t>
  </si>
  <si>
    <t>Vložení konstrukcí nebo dílů hmotnosti přes 10 do 20 t</t>
  </si>
  <si>
    <t>78</t>
  </si>
  <si>
    <t>5909030020</t>
  </si>
  <si>
    <t>Následná úprava GPK koleje pražce  betonové</t>
  </si>
  <si>
    <t>80</t>
  </si>
  <si>
    <t>84</t>
  </si>
  <si>
    <t>86</t>
  </si>
  <si>
    <t>88</t>
  </si>
  <si>
    <t>5910020030</t>
  </si>
  <si>
    <t>svar</t>
  </si>
  <si>
    <t>90</t>
  </si>
  <si>
    <t>5910040030</t>
  </si>
  <si>
    <t>Umožnění volné dilatace kolejnice demontáž upevňovadel bez osazení kluzných podložek rozdělení pražců "u"</t>
  </si>
  <si>
    <t>92</t>
  </si>
  <si>
    <t>5911655040</t>
  </si>
  <si>
    <t>96</t>
  </si>
  <si>
    <t>Ostatní</t>
  </si>
  <si>
    <t>98</t>
  </si>
  <si>
    <t>NOVÝ MATERIÁL Kamenivo + štěrkodrť</t>
  </si>
  <si>
    <t>106</t>
  </si>
  <si>
    <t>112</t>
  </si>
  <si>
    <t>9903200100</t>
  </si>
  <si>
    <t>Přeprava mechanizace na místo prováděných prací o hmotnosti přes 12 t přes 50 do 100 km</t>
  </si>
  <si>
    <t>114</t>
  </si>
  <si>
    <t>Poznámka k položce:_x000D_
MHS</t>
  </si>
  <si>
    <t>9903200200</t>
  </si>
  <si>
    <t>Přeprava mechanizace na místo prováděných prací o hmotnosti přes 12 t do 200 km</t>
  </si>
  <si>
    <t>116</t>
  </si>
  <si>
    <t>Poznámka k položce:_x000D_
PKP.ASP,ASPv,VKL</t>
  </si>
  <si>
    <t>9909000100</t>
  </si>
  <si>
    <t>Poplatek za uložení suti nebo hmot na oficiální skládku</t>
  </si>
  <si>
    <t>118</t>
  </si>
  <si>
    <t>120</t>
  </si>
  <si>
    <t xml:space="preserve">    5 - Komunikace pozemní</t>
  </si>
  <si>
    <t>Komunikace pozemní</t>
  </si>
  <si>
    <t>Uložení sypaniny do násypů zhutněných</t>
  </si>
  <si>
    <t>OST - Ostatní</t>
  </si>
  <si>
    <t>5915010010</t>
  </si>
  <si>
    <t>OST</t>
  </si>
  <si>
    <t>5909032020</t>
  </si>
  <si>
    <t xml:space="preserve">VRN - VRN </t>
  </si>
  <si>
    <t>VRN - Vedlejší rozpočtové náklady  SO</t>
  </si>
  <si>
    <t>Vedlejší rozpočtové náklady  SO</t>
  </si>
  <si>
    <t>021102001</t>
  </si>
  <si>
    <t>soub.</t>
  </si>
  <si>
    <t>022101021</t>
  </si>
  <si>
    <t>023101041</t>
  </si>
  <si>
    <t>023131001</t>
  </si>
  <si>
    <t>Projektové práce Dokumentace skutečného provedení železničního svršku a spodku</t>
  </si>
  <si>
    <t>Zařízení a vybavení staveniště</t>
  </si>
  <si>
    <t>Montáž kolejového roštu na uložišti pražce betonové, vystrojené tv.S49 rozděl "u"</t>
  </si>
  <si>
    <t>5909031020</t>
  </si>
  <si>
    <t>Úprava GPK koleje směrové a výškové uspořádání pražce betonové</t>
  </si>
  <si>
    <t>Přesná úprava GPK koleje směrové a výškové uspořádání pražce betonové</t>
  </si>
  <si>
    <t>ÚRS</t>
  </si>
  <si>
    <t>,</t>
  </si>
  <si>
    <t>;;</t>
  </si>
  <si>
    <t>9902100200</t>
  </si>
  <si>
    <t>Doprava dodávek zhotovitele, dodávek objednatele nebo výzisku mechanizací přes 3,5 t sypanin  do 20 km</t>
  </si>
  <si>
    <t>Zemní práce</t>
  </si>
  <si>
    <t>031101041</t>
  </si>
  <si>
    <t>022111011</t>
  </si>
  <si>
    <t xml:space="preserve">Geodetické práce Kontrola PPK při směrové a výškové úpravě koleje zaměřením APK </t>
  </si>
  <si>
    <t>022101001</t>
  </si>
  <si>
    <t>012101301</t>
  </si>
  <si>
    <t>KUS</t>
  </si>
  <si>
    <t>3</t>
  </si>
  <si>
    <t>M3</t>
  </si>
  <si>
    <t>7</t>
  </si>
  <si>
    <t>M2</t>
  </si>
  <si>
    <t>11</t>
  </si>
  <si>
    <t>13</t>
  </si>
  <si>
    <t>17</t>
  </si>
  <si>
    <t>19</t>
  </si>
  <si>
    <t>23</t>
  </si>
  <si>
    <t>25</t>
  </si>
  <si>
    <t>HOD</t>
  </si>
  <si>
    <t>27</t>
  </si>
  <si>
    <t>29</t>
  </si>
  <si>
    <t>31</t>
  </si>
  <si>
    <t>33</t>
  </si>
  <si>
    <t>35</t>
  </si>
  <si>
    <t>9902201200</t>
  </si>
  <si>
    <t>PS 01-11-01</t>
  </si>
  <si>
    <t>Úprava SZZ</t>
  </si>
  <si>
    <t>SO 101</t>
  </si>
  <si>
    <t>SO 102</t>
  </si>
  <si>
    <t>SO 103</t>
  </si>
  <si>
    <t>Kabelová šachta Š 14</t>
  </si>
  <si>
    <t>SO 104</t>
  </si>
  <si>
    <t>Úprava nástupiště</t>
  </si>
  <si>
    <t>SO 104 URS</t>
  </si>
  <si>
    <t>Úprava nástupiště URS</t>
  </si>
  <si>
    <t xml:space="preserve"> Úprava trakčního vedení</t>
  </si>
  <si>
    <t xml:space="preserve">SO 105 </t>
  </si>
  <si>
    <t>SO 106</t>
  </si>
  <si>
    <t>Osvětlení</t>
  </si>
  <si>
    <t>SO 108</t>
  </si>
  <si>
    <t>Ukolejnění kovových konstrukcí</t>
  </si>
  <si>
    <t>PS  01-11-01 - Úpravy SZZ</t>
  </si>
  <si>
    <t>SO 104 Úprava nástupiště</t>
  </si>
  <si>
    <t>SO 106 Osvětlení</t>
  </si>
  <si>
    <t>SO 108 Ukolejnění kovových konstrukcí</t>
  </si>
  <si>
    <t>Sborník UOŽI 01 2020</t>
  </si>
  <si>
    <t>Stezky</t>
  </si>
  <si>
    <t>Výhybka oboustranná smontovaná, pr beton O49 1:9-300</t>
  </si>
  <si>
    <t>5961116050R</t>
  </si>
  <si>
    <t>Výhybka oblouková smontovaná, pr beton O49 1:12-500</t>
  </si>
  <si>
    <t>Výh. 10  ( vč žl.pr.)</t>
  </si>
  <si>
    <t>5961116060R</t>
  </si>
  <si>
    <t>Výhybka oblouková smontovaná, pr beton O49 1:14-760</t>
  </si>
  <si>
    <t>Kolejová křižovatka 1:4,5 , pr beton,S 49</t>
  </si>
  <si>
    <t>5905055010</t>
  </si>
  <si>
    <t>Odstranění stávajícího kolejového lože odtěžením</t>
  </si>
  <si>
    <t>KP + 3 výhybky</t>
  </si>
  <si>
    <t>KP + výhybky</t>
  </si>
  <si>
    <t>5909040020</t>
  </si>
  <si>
    <t>Následná úprava GPK výhybky pražce betonové</t>
  </si>
  <si>
    <t>2*49,846+62,391+81,324</t>
  </si>
  <si>
    <t>Úprava GPK výhybky směrové a výškové uspořádání</t>
  </si>
  <si>
    <t>5909042020</t>
  </si>
  <si>
    <t>Přesná úprava GPK výhybky směrové a výškové uspořádání pražce betonové</t>
  </si>
  <si>
    <t>Svařování kolejnic termitem plný předehřev standardní spára svar sériový tv. S49</t>
  </si>
  <si>
    <t>Umožnění volné dilatace kolejnice montáž upevňovadel bez osazení kluzných podložek rozdělení pražců "u"</t>
  </si>
  <si>
    <t>5910050020</t>
  </si>
  <si>
    <t>Umožnění volné dilatace dílů výhybek demontáž upevňovadel výhybka II. generace</t>
  </si>
  <si>
    <t>5910050120</t>
  </si>
  <si>
    <t>Umožnění volné dilatace dílů výhybek montáž upevňovadel výhybka II. generace</t>
  </si>
  <si>
    <t>5911629120</t>
  </si>
  <si>
    <t>Montáž jednoduché výhybky na uložišti bet pražce S49</t>
  </si>
  <si>
    <t>5911639110</t>
  </si>
  <si>
    <t>Montáž  kolejové křižovatky beton pražce soustavy S49</t>
  </si>
  <si>
    <t>Demontáž jednoduché výhybky na uložišti bet pražce S49</t>
  </si>
  <si>
    <t>Výh 10,12</t>
  </si>
  <si>
    <t>49,846+43,753</t>
  </si>
  <si>
    <t>9902300400</t>
  </si>
  <si>
    <t>Doprava dodávek zhotovitele, dodávek objednatele nebo výzisku mechanizací přes 3,5 t sypanin  do 40 km</t>
  </si>
  <si>
    <t>VÝZISK - kol štěrk na skládku</t>
  </si>
  <si>
    <t>9902401200</t>
  </si>
  <si>
    <t>Doprava dodávek zhotovitele, dodávek objednatele nebo výzisku mechanizací o nosnosti přes 3,5 t objemnějšího kusového materiálu do 350 km</t>
  </si>
  <si>
    <t>9902409100</t>
  </si>
  <si>
    <t>Doprava dodávek zhotovitele, dodávek objednatele nebo výzisku mechanizací o nosnosti přes 3,5 t objemnějšího kusového materiálu příplatek za KD 1 km</t>
  </si>
  <si>
    <t>9902900200</t>
  </si>
  <si>
    <t>Naložení  objemnějšího kusového materiálu, vybouraných hmot</t>
  </si>
  <si>
    <t>KP a výhybky na MZ</t>
  </si>
  <si>
    <t>2*40*1,8</t>
  </si>
  <si>
    <t>5955101030</t>
  </si>
  <si>
    <t>Kamenivo drcené , štěrkodrť fr 0/32</t>
  </si>
  <si>
    <t>(2,63+3,34)/2*35+2,7*59+(6,2+4,4)/2*50+(1,4+1,8)/2*20</t>
  </si>
  <si>
    <t>Kamenivo drcené , drť fr 8/16</t>
  </si>
  <si>
    <t>33,475*1,8</t>
  </si>
  <si>
    <t>5964133005</t>
  </si>
  <si>
    <t>Geotextilie separační</t>
  </si>
  <si>
    <t>Opláštění tativodu</t>
  </si>
  <si>
    <t>103*3</t>
  </si>
  <si>
    <t>5964103035</t>
  </si>
  <si>
    <t>Drenážní plastové díly - trubka s částečnou perforací DN 200 mm</t>
  </si>
  <si>
    <t>Drenážní plastové díly -  šachta průchozí</t>
  </si>
  <si>
    <t>5914055010</t>
  </si>
  <si>
    <t>Zřízení krytých odvodňovacích zařízení- potrubí trativodu</t>
  </si>
  <si>
    <t>5914055020</t>
  </si>
  <si>
    <t>Zřízení krytých odvodňovacích zařízení- šachty trativodu</t>
  </si>
  <si>
    <t>4*1,6</t>
  </si>
  <si>
    <t>5915005020</t>
  </si>
  <si>
    <t>Hloubení rýh nebo jam na železničním spodku II. třídy</t>
  </si>
  <si>
    <t>Výkop pro trativod</t>
  </si>
  <si>
    <t>(0,45+0,85)/2*0,5*103</t>
  </si>
  <si>
    <t>5915010020</t>
  </si>
  <si>
    <t>Těžení zeminy nebo horniny železničního spodku II. třídy</t>
  </si>
  <si>
    <t>5914075020</t>
  </si>
  <si>
    <t>Zřízení konstrukční vrstvy pražcového podloží bez geomateriálu tl. do 0,30 m</t>
  </si>
  <si>
    <t>měřeno AutoCAD</t>
  </si>
  <si>
    <t>5915020010</t>
  </si>
  <si>
    <t>Povrchová úprava plochy železničního spodku</t>
  </si>
  <si>
    <t xml:space="preserve">NOVÝ MATERIÁL  - štěrkodrť </t>
  </si>
  <si>
    <t>560,775+60,255</t>
  </si>
  <si>
    <t>VÝZISK - zemina na skládku</t>
  </si>
  <si>
    <t>;</t>
  </si>
  <si>
    <t>560,775+33,475</t>
  </si>
  <si>
    <t xml:space="preserve">Komunikace </t>
  </si>
  <si>
    <t>Kamenivo drcené štěrk frakce 31,5/63 třBI</t>
  </si>
  <si>
    <t>16,74*1,8</t>
  </si>
  <si>
    <t>Pod dlažbu</t>
  </si>
  <si>
    <t>28,5*0,15*1,8</t>
  </si>
  <si>
    <t>5962107000</t>
  </si>
  <si>
    <t xml:space="preserve">Piktogram - zákaz vstupu </t>
  </si>
  <si>
    <t>5964147010</t>
  </si>
  <si>
    <t>Nástupištní díly - úložný blok U95</t>
  </si>
  <si>
    <t>5964147020</t>
  </si>
  <si>
    <t>Nástupištní díly - tvárnice Tischer</t>
  </si>
  <si>
    <t>5964147105</t>
  </si>
  <si>
    <t>Nástupištní díly - výplňová deska</t>
  </si>
  <si>
    <t>5964161020</t>
  </si>
  <si>
    <t>Beton  C 25/30</t>
  </si>
  <si>
    <t>5905105030</t>
  </si>
  <si>
    <t>Doplnění KL kamenivem souvisle strojně v koleji</t>
  </si>
  <si>
    <t>2*0,27*31</t>
  </si>
  <si>
    <t>Úprava GPK koleje pražce betonové</t>
  </si>
  <si>
    <t xml:space="preserve">2*62+40 </t>
  </si>
  <si>
    <t>5914120050</t>
  </si>
  <si>
    <t>Demontáž nástupiště Sudop K 145</t>
  </si>
  <si>
    <t>5914120080</t>
  </si>
  <si>
    <t>Demontáž nástupiště Sudop K 230</t>
  </si>
  <si>
    <t>5913280035</t>
  </si>
  <si>
    <t>Demontáž dílů komunikace ze zámkové dlažby</t>
  </si>
  <si>
    <t>5913285035</t>
  </si>
  <si>
    <t>Montáž dílů komunikace ze zámkové dlažby uložení  v podsypu</t>
  </si>
  <si>
    <t>5913335030</t>
  </si>
  <si>
    <t>Nátěr vodorového dopravního značení - souvislá čára š. 150mm</t>
  </si>
  <si>
    <t>5914075010</t>
  </si>
  <si>
    <t>Zřízení konstrukční vrstvy vozovky ze štěrkodrti tl. do 0,15m</t>
  </si>
  <si>
    <t>pod dlažbu</t>
  </si>
  <si>
    <t>5914130050</t>
  </si>
  <si>
    <t>Montáž nástupiště úrovňového SUDOP KD (KS) 145</t>
  </si>
  <si>
    <t>5914130090</t>
  </si>
  <si>
    <t>Montáž nástupiště úrovňového SUDOP KD (KS) 230</t>
  </si>
  <si>
    <t>Těžení zeminy nebo horniny žel spodku I. tř.</t>
  </si>
  <si>
    <t>odstranění stávajícího nástupiště</t>
  </si>
  <si>
    <t>74*0,75</t>
  </si>
  <si>
    <t>R5915030010</t>
  </si>
  <si>
    <t>zásyp nástupiště</t>
  </si>
  <si>
    <t>NOVÝ MATERIÁL</t>
  </si>
  <si>
    <t>Kamenivo drcené+ beton</t>
  </si>
  <si>
    <t>Doprava dodávek zhotovitele, dodávek objednatele nebo výzisku mechanizací přes 3,5 t objemnějšího kusového materiálu do 350 km</t>
  </si>
  <si>
    <t xml:space="preserve"> SO 104 URS - Nástupiště </t>
  </si>
  <si>
    <t>311321611</t>
  </si>
  <si>
    <t>Zdi z betonu železového třídy C 30/37</t>
  </si>
  <si>
    <t>Výztuž nadzákladových zdí z beton oceli B500</t>
  </si>
  <si>
    <t>0,3*1,2*(3,6+2,8)+2*0,45</t>
  </si>
  <si>
    <t>9902100300</t>
  </si>
  <si>
    <t>Doprava dodávek zhotovitele, dodávek objednatele nebo výzisku mechanizací přes 3,5 t sypanin  do 30 km</t>
  </si>
  <si>
    <t>KS 145+Tischer+U95+ výplň deska</t>
  </si>
  <si>
    <t>30,132+7,695+1,085*2,3</t>
  </si>
  <si>
    <t>)</t>
  </si>
  <si>
    <t xml:space="preserve"> zídka ukončení nástupiště</t>
  </si>
  <si>
    <t>ODPADY- bourané betony</t>
  </si>
  <si>
    <t>Poplatek za uložení suti nebo hmot na oficielní skládku</t>
  </si>
  <si>
    <t>Montáž zábradlí rovného z trubek do ocelové konstrukce hmotnosti do 30 kg</t>
  </si>
  <si>
    <t>767161220</t>
  </si>
  <si>
    <t>R59216364</t>
  </si>
  <si>
    <t>Základy trakčního vedení Hloubený základ TV - materiál</t>
  </si>
  <si>
    <t>Základy trakčního vedení Výztuž pro základ TV - jednodílná</t>
  </si>
  <si>
    <t>Základy trakčního vedení Svorník kotevní kovaný pro základ TV vč. povrch. úpravy dle TKP</t>
  </si>
  <si>
    <t>Základy trakčního vedení Kotevni sloupek TV</t>
  </si>
  <si>
    <t>Základy trakčního vedení Materiál pro obetonování stávajícího základu TV-beton,výstuže,sítě KARI</t>
  </si>
  <si>
    <t>Stožáry trakčního vedení Stožár TV - typ ( BP 9m ) vč. podlití</t>
  </si>
  <si>
    <t>Stožáry trakčního vedení Hlavička na základ TV typu HP</t>
  </si>
  <si>
    <t>Vodiče trakčního vedení Závěs na konzole</t>
  </si>
  <si>
    <t>Vodiče trakčního vedení Závěs nebo pevný bod na bráně</t>
  </si>
  <si>
    <t>Vodiče trakčního vedení Závěs SIK</t>
  </si>
  <si>
    <t>Vodiče trakčního vedení Závěs na SIK kombinovaný</t>
  </si>
  <si>
    <t>Vodiče trakčního vedení Křížení sestav</t>
  </si>
  <si>
    <t>Vodiče trakčního vedení Věšák troleje</t>
  </si>
  <si>
    <t>Vodiče trakčního vedení Proudová propojení</t>
  </si>
  <si>
    <t>Vodiče trakčního vedení Spojka 2 lan nebo TR + lana</t>
  </si>
  <si>
    <t>Vodiče trakčního vedení Sjízdná spojka troleje</t>
  </si>
  <si>
    <t>Vodiče trakčního vedení Dělič v troleji vč. tabulky</t>
  </si>
  <si>
    <t>Vodiče trakčního vedení Odtah TR a NL</t>
  </si>
  <si>
    <t>Vodiče trakčního vedení Pérové kotvení jednoho nebo dvou lan 50-70 mm2 na BP s izolací</t>
  </si>
  <si>
    <t>Vodiče trakčního vedení Kotvení lana 50-70 mm2 na T</t>
  </si>
  <si>
    <t>Vodiče trakčního vedení Proudové propojení dvou směrových lan</t>
  </si>
  <si>
    <t>Vodiče trakčního vedení Vložená izolace v podélných a příčných polích</t>
  </si>
  <si>
    <t>Vodiče trakčního vedení lano 50 mm2 Bz (lano nosné)</t>
  </si>
  <si>
    <t>Vodiče trakčního vedení lano 50 mm2 Bz (např. lano směrové, příčné, pevných bodů, odtahů)</t>
  </si>
  <si>
    <t>Vodiče trakčního vedení lano 70 mm2 Bz (lano nosné)</t>
  </si>
  <si>
    <t>Vodiče trakčního vedení Pohyb. kotvení TR nebo NL, na BP - 10kN</t>
  </si>
  <si>
    <t>Vodiče trakčního vedení Pevné kotv. sestavy TV na BP, T, 2xT, 2T/2TB - do 15kN</t>
  </si>
  <si>
    <t>Vodiče trakčního vedení Zakotvení stožáru BP, stožáru T (0 - 21kN)</t>
  </si>
  <si>
    <t>Vodiče trakčního vedení Trolejový drát 100 mm2 Cu</t>
  </si>
  <si>
    <t>Vodiče trakčního vedení lano 120 mm2 Cu ( lano - nosné)</t>
  </si>
  <si>
    <t>Vodiče trakčního vedení Trolejový drát 150 mm2 Cu</t>
  </si>
  <si>
    <t>Vodiče trakčního vedení Materiál sestavení pro upevnění 2 konzol</t>
  </si>
  <si>
    <t>Vodiče trakčního vedení Výstražné tabulky na stožáru T, P, BP, DS</t>
  </si>
  <si>
    <t>Vodiče trakčního vedení Tabulka číslování stožárů a pohonů odpojovačů 1 - 3 znaky</t>
  </si>
  <si>
    <t>Nátěry trakčního vedení Barva a řed. pro bezpečnostní černožluté pruhy na podpěře TV</t>
  </si>
  <si>
    <t>Nátěry trakčního vedení Barva a řed. pro bezpečnostní bíločervený pruh na podpěře TV</t>
  </si>
  <si>
    <t>Nátěry trakčního vedení Barva a řed. pro nátěr svorníku u stávajícího základu TV dle TKP</t>
  </si>
  <si>
    <t>MONTÁŽE</t>
  </si>
  <si>
    <t>.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</si>
  <si>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</si>
  <si>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</si>
  <si>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7497152010</t>
  </si>
  <si>
    <t>Montáž kotevního sloupku trakčního vedení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</si>
  <si>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</si>
  <si>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</si>
  <si>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7497251050</t>
  </si>
  <si>
    <t>Montáž stožárů trakčního vedení výšky do do 16 m, typ BP - včetně konečné regulace po zatížení</t>
  </si>
  <si>
    <t>7497258015</t>
  </si>
  <si>
    <t>Montáž hlavičky na základ trakčního vedení typ HP</t>
  </si>
  <si>
    <t>7497350020</t>
  </si>
  <si>
    <t>Montáž závěsu na konzole bez přídavného lana</t>
  </si>
  <si>
    <t>7497350115</t>
  </si>
  <si>
    <t>Montáž závěsu nebo pevného bodu na bráně</t>
  </si>
  <si>
    <t>7497350155</t>
  </si>
  <si>
    <t>Montáž závěsu SIK</t>
  </si>
  <si>
    <t>7497350165</t>
  </si>
  <si>
    <t>Montáž závěsu na SIK kombinovaného</t>
  </si>
  <si>
    <t>7497350190</t>
  </si>
  <si>
    <t>Montáž křížení sestav</t>
  </si>
  <si>
    <t>7497350200</t>
  </si>
  <si>
    <t>Montáž věšáku troleje</t>
  </si>
  <si>
    <t>7497350210</t>
  </si>
  <si>
    <t>Demontáž a opětovná montáž proudového propojení</t>
  </si>
  <si>
    <t>7497350230</t>
  </si>
  <si>
    <t>Montáž spojky 2 lan nebo troleje a lana</t>
  </si>
  <si>
    <t>7497350240</t>
  </si>
  <si>
    <t>Montáž spojky sjízdné trolejové</t>
  </si>
  <si>
    <t>7497350250</t>
  </si>
  <si>
    <t>Montáž děliče v troleji včetně tabulky</t>
  </si>
  <si>
    <t>7497350350</t>
  </si>
  <si>
    <t>Montáž odtahu troleje a nosného lana</t>
  </si>
  <si>
    <t>7497350365</t>
  </si>
  <si>
    <t>Kotvení lana 50-70 mm2 na stožár T</t>
  </si>
  <si>
    <t>7497350370</t>
  </si>
  <si>
    <t>Kotvení lana oboustranné nebo pevné a pérové 50-70 mm2 na stožár T</t>
  </si>
  <si>
    <t>7497350410</t>
  </si>
  <si>
    <t>Montáž proudového propojení směrových lan dvou</t>
  </si>
  <si>
    <t>7497350420</t>
  </si>
  <si>
    <t>Vložení izolace v podélných a příčných polích</t>
  </si>
  <si>
    <t>7497350430</t>
  </si>
  <si>
    <t>Tažení směrového, příčného lana do 120 mm2 Bz, Cu</t>
  </si>
  <si>
    <t>7497350462</t>
  </si>
  <si>
    <t>Montáž pohyblivého kotvení sestavy trakčního vedení troleje nebo nosného lana na stožár BP 10 kN</t>
  </si>
  <si>
    <t>7497350640</t>
  </si>
  <si>
    <t>Pevné kotvení sestavy trakčního vedení na stožár BP, T, 2xT, 2T/2TB - do 15 kN</t>
  </si>
  <si>
    <t>7497350670</t>
  </si>
  <si>
    <t>Zakotvení stožáru BP nebo T - 21 kN</t>
  </si>
  <si>
    <t>7497350700</t>
  </si>
  <si>
    <t>Tažení nosného lana do 240 mm2 Bz, Cu</t>
  </si>
  <si>
    <t>7497350710</t>
  </si>
  <si>
    <t>Tažení troleje do 150 mm2 Cu</t>
  </si>
  <si>
    <t>7497351405</t>
  </si>
  <si>
    <t>Upevnění konzol dvou konzol</t>
  </si>
  <si>
    <t>7497351770</t>
  </si>
  <si>
    <t>Montáž výstražných tabulek na stožáru T, P, BP, DS</t>
  </si>
  <si>
    <t>7497351780</t>
  </si>
  <si>
    <t>Číslování stožárů a pohonů odpojovačů 1 - 3 znaky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</si>
  <si>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</si>
  <si>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</si>
  <si>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</si>
  <si>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7497271045</t>
  </si>
  <si>
    <t>Demontáže zařízení trakčního vedení stožáru konzoly TV - demontáž stávajícího zařízení se všemi pomocnými doplňujícími úpravami , včetně upevnění</t>
  </si>
  <si>
    <t>7497271055</t>
  </si>
  <si>
    <t>Demontáže zařízení trakčního vedení stožáru SIK-K, KV, KK - demontáž stávajícího zařízení se všemi pomocnými doplňujícími úpravami , včetně závěsů</t>
  </si>
  <si>
    <t>7497371010</t>
  </si>
  <si>
    <t>Demontáže zařízení trakčního vedení závěsu na bráně - demontáž stávajícího zařízení se všemi pomocnými doplňujícími úpravami</t>
  </si>
  <si>
    <t>7497371025</t>
  </si>
  <si>
    <t>Demontáže zařízení trakčního vedení závěsu odtahu troleje, nosného lana - demontáž stávajícího zařízení se všemi pomocnými doplňujícími úpravami</t>
  </si>
  <si>
    <t>7497371030</t>
  </si>
  <si>
    <t>Demontáže zařízení trakčního vedení závěsu příčných lan směrových, nosných - demontáž stávajícího zařízení se všemi pomocnými doplňujícími úpravami , včetně kotvení</t>
  </si>
  <si>
    <t>7497371040</t>
  </si>
  <si>
    <t>Demontáže zařízení trakčního vedení závěsu věšáku - demontáž stávajícího zařízení se všemi pomocnými doplňujícími úpravami , úplná</t>
  </si>
  <si>
    <t>7497371045</t>
  </si>
  <si>
    <t>Demontáže zařízení trakčního vedení závěsu podélné nebo příčné proudové propojky - demontáž stávajícího zařízení se všemi pomocnými doplňujícími úpravami</t>
  </si>
  <si>
    <t>7497371060</t>
  </si>
  <si>
    <t>Demontáže zařízení trakčního vedení závěsu děliče - demontáž stávajícího zařízení se všemi pomocnými doplňujícími úpravami , úplná</t>
  </si>
  <si>
    <t>7497371065</t>
  </si>
  <si>
    <t>Demontáže zařízení trakčního vedení závěsu vložené izolace - demontáž stávajícího zařízení se všemi pomocnými doplňujícími úpravami</t>
  </si>
  <si>
    <t>7497371110</t>
  </si>
  <si>
    <t>Demontáže zařízení trakčního vedení troleje včetně nástavků stříhání - demontáž stávajícího zařízení se všemi pomocnými doplňujícími úpravami</t>
  </si>
  <si>
    <t>7497371210</t>
  </si>
  <si>
    <t>Demontáže zařízení trakčního vedení nosného lana včetně nástavků stříhání - demontáž stávajícího zařízení se všemi pomocnými doplňujícími úpravami</t>
  </si>
  <si>
    <t>7497371310</t>
  </si>
  <si>
    <t>Demontáže zařízení trakčního vedení kotvení troleje, nosného lana pevně - demontáž stávajícího zařízení se všemi pomocnými doplňujícími úpravami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</si>
  <si>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</si>
  <si>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</si>
  <si>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7499251010</t>
  </si>
  <si>
    <t>Montáž bezpečnostní tabulky výstražné nebo označovací</t>
  </si>
  <si>
    <t xml:space="preserve">Odvoz vybouraných materiálů vybouraných hmot nebo konstrukcí do 1 km </t>
  </si>
  <si>
    <t>Odvoz vybouraných materiálů vybouraných hmot nebo konstrukcí příplatek ZKD 1 km u odvozu</t>
  </si>
  <si>
    <t>tkm</t>
  </si>
  <si>
    <t>Poplatek za uložení odpadu na oficiální skládku</t>
  </si>
  <si>
    <t>013254000</t>
  </si>
  <si>
    <t>%</t>
  </si>
  <si>
    <t>DODÁVKY</t>
  </si>
  <si>
    <t>132212102</t>
  </si>
  <si>
    <t>Hloubení zapažených i nezapažených rýh šířky do 600 mm ručním nebo pneumatickým nářadím s urovnáním dna do předepsaného profilu a spádu v horninách tř. 3 nesoudržných</t>
  </si>
  <si>
    <t>OÚŽI  2019</t>
  </si>
  <si>
    <t>PP</t>
  </si>
  <si>
    <t>174101101</t>
  </si>
  <si>
    <t>Zásyp sypaninou z jakékoliv horniny s uložením výkopku ve vrstvách se zhutněním jam, šachet, rýh nebo kolem objektů v těchto vykopávkách</t>
  </si>
  <si>
    <t>181951102</t>
  </si>
  <si>
    <t>Úprava pláně vyrovnáním výškových rozdílů v hornině tř. 1 až 4 se zhutněním</t>
  </si>
  <si>
    <t>141721115</t>
  </si>
  <si>
    <t>Řízený zemní protlak v hornině tř. 1 až 4, včetně protlačení trub v hloubce do 6 m vnějšího průměru vrtu přes 125 do 160 mm</t>
  </si>
  <si>
    <t>28610003</t>
  </si>
  <si>
    <t>trubka PVC tlaková hrdlovaná vodovodní dl 6m DN 150</t>
  </si>
  <si>
    <t>131203102</t>
  </si>
  <si>
    <t>Hloubení zapažených i nezapažených jam ručním nebo pneumatickým nářadím s urovnáním dna do předepsaného profilu a spádu v horninách tř. 3 nesoudržných</t>
  </si>
  <si>
    <t>275321411</t>
  </si>
  <si>
    <t>Základy z betonu železového (bez výztuže) patky z betonu bez zvláštních nároků na prostředí tř. C 20/25</t>
  </si>
  <si>
    <t>953945121</t>
  </si>
  <si>
    <t>Kotvy mechanické s vyvrtáním otvoru do betonu, železobetonu nebo tvrdého kamene pro střední zatížení průvlekové, velikost M 10, délka 90 mm</t>
  </si>
  <si>
    <t>7491100130</t>
  </si>
  <si>
    <t>Trubková vedení Ohebné elektroinstalační trubky KOPOFLEX 110 rudá</t>
  </si>
  <si>
    <t>460520174</t>
  </si>
  <si>
    <t>Montáž trubek ochranných uložených volně do rýhy plastových ohebných, vnitřního průměru přes 90 do 110 mm</t>
  </si>
  <si>
    <t>7592700655</t>
  </si>
  <si>
    <t>Upozorňovadla, značky Upozorňovadla, značky Ostatní Fólie výstražná červená š34cm (HM0673909992034)</t>
  </si>
  <si>
    <t>7593505150</t>
  </si>
  <si>
    <t>Pokládka výstražné fólie do výkopu</t>
  </si>
  <si>
    <t>012303000</t>
  </si>
  <si>
    <t>Geodetické práce po ukončení opravy</t>
  </si>
  <si>
    <t>742</t>
  </si>
  <si>
    <t>Silnoproudé rozvody</t>
  </si>
  <si>
    <t>7492501930</t>
  </si>
  <si>
    <t>Kabely, vodiče, šňůry Cu - nn Kabel silový 4 a 5-žílový Cu, plastová izolace CYKY 4J6 (4Bx6)</t>
  </si>
  <si>
    <t>7492554010</t>
  </si>
  <si>
    <t>Montáž kabelů 4- a 5-žílových Cu do 16 mm2 - uložení do země, chráničky, na rošty, pod omítku apod.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</si>
  <si>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</si>
  <si>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</si>
  <si>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</si>
  <si>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7492400460</t>
  </si>
  <si>
    <t>Označovací štítek na kabel (100 ks)</t>
  </si>
  <si>
    <t>SADA</t>
  </si>
  <si>
    <t>7494758020</t>
  </si>
  <si>
    <t>označovací štítek</t>
  </si>
  <si>
    <t>7491600130</t>
  </si>
  <si>
    <t>Uzemnění Vnější Zemnící pásek stožáru TV FeZn 30x4 mm2 v délce 25 m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</si>
  <si>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</si>
  <si>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</si>
  <si>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</si>
  <si>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743</t>
  </si>
  <si>
    <t>Silnoproudá zařízení</t>
  </si>
  <si>
    <t>7493100010</t>
  </si>
  <si>
    <t>Venkovní osvětlení Osvětlovací stožáry sklopné výšky do 6 m, žárově zinkovaný, vč. výstroje, stožár nesmí mít dvířka (z důvodu neoprávněného vstupu), přístup ke svorkovnici bude možný až po sklopení stožáru, kdy se dolní část plně otevře a umožní snadný p</t>
  </si>
  <si>
    <t>Venkovní osvětlení Osvětlovací stožáry sklopné výšky do 6 m, žárově zinkovaný, vč. výstroje, stožár nesmí mít dvířka (z důvodu neoprávněného vstupu), přístup ke svorkovnici bude možný až po sklopení stožáru, kdy se dolní část plně otevře a umožní snadný přístup ke svorkovnicím.</t>
  </si>
  <si>
    <t>7493151030</t>
  </si>
  <si>
    <t>Montáž osvětlovacích stožárů včetně výstroje pevných sadových výšky do 6 m - včetně připojovací svorkovnice, kabelového vedení ke svítidlům a veškerého příslušenství. Neobsahuje základovou konstrukci a montáž svítidla</t>
  </si>
  <si>
    <t>7493100050</t>
  </si>
  <si>
    <t>Silnoproudá zařízení Venkovní osvětlení Osvětlovací stožáry sklopné výšky od 7 do 9 m, žárově zinkovaný, vč. Výstroje,stožár nesmí mít dvířka (z důvodu neoprávněného vstupu), přístup ke svorkovnici bude možný až po sklopení stožáru, kdy se dolní část plně</t>
  </si>
  <si>
    <t>Silnoproudá zařízení Venkovní osvětlení Osvětlovací stožáry sklopné výšky od 7 do 9 m, žárově zinkovaný, vč. Výstroje,stožár nesmí mít dvířka (z důvodu neoprávněného vstupu), přístup ke svorkovnici bude možný až po sklopení stožáru, kdy se dolní část plně otevře a umožní snadný přístup ke svorkovnicím.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</si>
  <si>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</si>
  <si>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</si>
  <si>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7493100670</t>
  </si>
  <si>
    <t xml:space="preserve">Venkovní osvětlení Svítidla pro železnici LED svítidlo o příkonu 56 - 100 W určené pro osvětlení venkovních prostor veřejnosti přístupných (nástupiště, přechody kolejiště) na ŽDC. Svítidlo opatřeno difuzorem z plochého tvrzeného skla s minimální pevností </t>
  </si>
  <si>
    <t>Venkovní osvětlení Svítidla pro železnici LED svítidlo o příkonu 56 - 100 W určené pro osvětlení venkovních prostor veřejnosti přístupných (nástupiště, přechody kolejiště) na ŽDC. 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</si>
  <si>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7493152530</t>
  </si>
  <si>
    <t>Montáž svítidla pro železnici na sklopný stožár - kompletace a montáž včetně "superlife" světelného zdroje, elektronického předřadníku a připojení kabelu</t>
  </si>
  <si>
    <t>7493100460</t>
  </si>
  <si>
    <t>Venkovní osvětlení Výložníky pro osvětlovací stožáry Dvouramenný</t>
  </si>
  <si>
    <t>7493152015</t>
  </si>
  <si>
    <t>Montáž ocelových výložníků pro osvětlovací stožáry na sloup nebo stěnu výšky do 6 m dvouramenných - včetně veškerého příslušenství a výstroje</t>
  </si>
  <si>
    <t>7493171010</t>
  </si>
  <si>
    <t>Demontáž rozhlas. stožárů výšky do 6 m - včetně veškeré elektrovýzbroje (nástupiště 1a)</t>
  </si>
  <si>
    <t>7492471010</t>
  </si>
  <si>
    <t>Demontáže kabelových vedení nn</t>
  </si>
  <si>
    <t>7493174015</t>
  </si>
  <si>
    <t>Demontáž svítidel z osvětlovacího stožáru, osvětlovací věže nebo brány trakčního vedení</t>
  </si>
  <si>
    <t>747</t>
  </si>
  <si>
    <t>Zkoušky, revize a HZS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</si>
  <si>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</si>
  <si>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</si>
  <si>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</si>
  <si>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7498351010</t>
  </si>
  <si>
    <t>Vydání průkazu způsobilosti pro funkční celek, provizorní stav - vyhotovení dokladu o silnoproudých zařízeních a vydání průkazu způsobilosti</t>
  </si>
  <si>
    <t>7499151030</t>
  </si>
  <si>
    <t>zkušební provoz</t>
  </si>
  <si>
    <t>7499151040</t>
  </si>
  <si>
    <t>zaškolení obsluhy</t>
  </si>
  <si>
    <t>7498457010</t>
  </si>
  <si>
    <t>Měření intenzity osvětlení</t>
  </si>
  <si>
    <t>742 - Pokládka, montáž</t>
  </si>
  <si>
    <t>Oprava výhybek v uzlu Ústí n.L. hl.n.</t>
  </si>
  <si>
    <t>Železniční svršek - kolejová křižovatka</t>
  </si>
  <si>
    <t>Železniční spodek - kolejová křižovatka</t>
  </si>
  <si>
    <t>SO 109</t>
  </si>
  <si>
    <t>SO 107</t>
  </si>
  <si>
    <t>EOV</t>
  </si>
  <si>
    <t>Kabelová šachta Š 15</t>
  </si>
  <si>
    <t>1.1.1</t>
  </si>
  <si>
    <t>Počítače náprav</t>
  </si>
  <si>
    <t>1.1.2</t>
  </si>
  <si>
    <t>Úprava technologické skříně č. 33</t>
  </si>
  <si>
    <t>1.1.3</t>
  </si>
  <si>
    <t>Úprava technologické skříně č. 41</t>
  </si>
  <si>
    <t>1.1.4</t>
  </si>
  <si>
    <t>Úprava SW PRV a SW diagnostiky</t>
  </si>
  <si>
    <t>1.1.5</t>
  </si>
  <si>
    <t>Kabelizace</t>
  </si>
  <si>
    <t>1.1.6</t>
  </si>
  <si>
    <t>1.2.1</t>
  </si>
  <si>
    <t>Venkovní prvky demontáže</t>
  </si>
  <si>
    <t>1.2.2</t>
  </si>
  <si>
    <t>Venkovní prvky dodávka</t>
  </si>
  <si>
    <t>1.2.3</t>
  </si>
  <si>
    <t>Venkovní prvky montáže</t>
  </si>
  <si>
    <t>1.2.4</t>
  </si>
  <si>
    <t>Kabelizace stavební část</t>
  </si>
  <si>
    <t>1.2.5</t>
  </si>
  <si>
    <t>Kabelizace technologická část</t>
  </si>
  <si>
    <t>1.2.6</t>
  </si>
  <si>
    <t>1.3.1</t>
  </si>
  <si>
    <t>Úprava technologické skříně č. 44</t>
  </si>
  <si>
    <t>1.3.2</t>
  </si>
  <si>
    <t>1.3.3</t>
  </si>
  <si>
    <t>1.3.4</t>
  </si>
  <si>
    <t>1.3.5</t>
  </si>
  <si>
    <t>Venkovní prvky dodávky</t>
  </si>
  <si>
    <t>1.3.6</t>
  </si>
  <si>
    <t>1.3.7</t>
  </si>
  <si>
    <t>1.3.8</t>
  </si>
  <si>
    <t>1.1                             Ústí n. L. hl. n. obvod jih</t>
  </si>
  <si>
    <t>1.2                            Ústí n. L. hl. n. obvod osobní nádraží</t>
  </si>
  <si>
    <t>1.3                            Ústí n. L. hl. n. obvod sever</t>
  </si>
  <si>
    <t>7594300102</t>
  </si>
  <si>
    <t>Počítače náprav Vnitřní prvky PN ACS 2000 Montážní skříňka BGT05 šíře 42TE</t>
  </si>
  <si>
    <t>7592010102</t>
  </si>
  <si>
    <t>Kolové senzory a snímače počítačů náprav Snímač průjezdu kola RSR 180 (5 m kabel)</t>
  </si>
  <si>
    <t>7592010142</t>
  </si>
  <si>
    <t>Kolové senzory a snímače počítačů náprav Neoprénová ochr. hadice 4,8 m</t>
  </si>
  <si>
    <t>7592010152</t>
  </si>
  <si>
    <t>Kolové senzory a snímače počítačů náprav Montážní sada neoprénové ochr.hadice</t>
  </si>
  <si>
    <t>7592010166</t>
  </si>
  <si>
    <t>Kolové senzory a snímače počítačů náprav Upevňovací souprava SK140</t>
  </si>
  <si>
    <t>7592010172</t>
  </si>
  <si>
    <t>Kolové senzory a snímače počítačů náprav Připevňovací čep BBK pro upevňovací soupravu SK140</t>
  </si>
  <si>
    <t>pár</t>
  </si>
  <si>
    <t>7592010202</t>
  </si>
  <si>
    <t>Kolové senzory a snímače počítačů náprav Kabelový závěr KSL-FP pro RSR (s EPO)</t>
  </si>
  <si>
    <t>7592010186</t>
  </si>
  <si>
    <t>Kolové senzory a snímače počítačů náprav Přepěťová ochrana EPO</t>
  </si>
  <si>
    <t>7592010206</t>
  </si>
  <si>
    <t>Kolové senzory a snímače počítačů náprav Uzemňovací souprava pro KSL-FP</t>
  </si>
  <si>
    <t>7592010260</t>
  </si>
  <si>
    <t>Kolové senzory a snímače počítačů náprav Zkušební přípravek RSR SB</t>
  </si>
  <si>
    <t>7594300312</t>
  </si>
  <si>
    <t>Počítače náprav Vnitřní prvky PN Frauscher Panel pro uchycení skříně 42TE do stojanu s otvory pro 8 relé</t>
  </si>
  <si>
    <t>7594300018</t>
  </si>
  <si>
    <t>Počítače náprav Vnitřní prvky PN AZF Přepěťová ochrana vyhodnocovací jednotky BSI002 (BSI003, BSI004)</t>
  </si>
  <si>
    <t>7594300136</t>
  </si>
  <si>
    <t>Počítače náprav Vnitřní prvky PN ACS 2000 Sběrnicová jednotka ABP002-2 21TE GS02</t>
  </si>
  <si>
    <t>7594300078</t>
  </si>
  <si>
    <t>Počítače náprav Vnitřní prvky PN ACS 2000 Čítačová jednotka ACB119 GS04</t>
  </si>
  <si>
    <t>7594300084</t>
  </si>
  <si>
    <t>Počítače náprav Vnitřní prvky PN ACS 2000 Vyhodnocovací jednotka IMC003 GS01</t>
  </si>
  <si>
    <t>7594300108</t>
  </si>
  <si>
    <t>Počítače náprav Vnitřní prvky PN ACS 2000 Jednotka jištění SIC006 GS01</t>
  </si>
  <si>
    <t>7593320468</t>
  </si>
  <si>
    <t>Prvky Ochrana přepěťová kol.obv. POKO 94 (HM0358239992974)</t>
  </si>
  <si>
    <t>7592005050</t>
  </si>
  <si>
    <t>Montáž počítacího bodu (senzoru) RSR 180</t>
  </si>
  <si>
    <t>7594305020</t>
  </si>
  <si>
    <t>Montáž součástí počítače náprav bleskojistkové svorkovnice</t>
  </si>
  <si>
    <t>7594305010</t>
  </si>
  <si>
    <t>Montáž součástí počítače náprav vyhodnocovací části</t>
  </si>
  <si>
    <t>7594305015</t>
  </si>
  <si>
    <t>Montáž součástí počítače náprav neoprénové ochranné hadice se soupravou pro upevnění k pražci</t>
  </si>
  <si>
    <t>7594305025</t>
  </si>
  <si>
    <t>Montáž součástí počítače náprav přepěťové ochrany napájení</t>
  </si>
  <si>
    <t>7594305035</t>
  </si>
  <si>
    <t>Montáž součástí počítače náprav kabelového závěru KSL-FP pro RSR</t>
  </si>
  <si>
    <t>7594305040</t>
  </si>
  <si>
    <t>Montáž součástí počítače náprav upevňovací kolejnicové čelisti SK 140</t>
  </si>
  <si>
    <t>7594305045</t>
  </si>
  <si>
    <t>Montáž součástí počítače náprav AZF upevňovacího šroubu BBK</t>
  </si>
  <si>
    <t>7594305055</t>
  </si>
  <si>
    <t>Montáž součástí počítače náprav bloku pro počítače náprav</t>
  </si>
  <si>
    <t>7594305065r</t>
  </si>
  <si>
    <t>Montáž součástí počítače náprav skříně pro bloky šíře 42TE BGT 05</t>
  </si>
  <si>
    <t>7594305085</t>
  </si>
  <si>
    <t>Montáž součástí počítače náprav drátové formy pro skříň 42TE</t>
  </si>
  <si>
    <t>7598095090</t>
  </si>
  <si>
    <t>Přezkoušení a regulace počítače náprav včetně vyhotovení protokolu za 1 úsek</t>
  </si>
  <si>
    <t>1.1.1                Počítače náprav</t>
  </si>
  <si>
    <t>1.1.2                  Úprava technologické skříně č. 33</t>
  </si>
  <si>
    <t>741</t>
  </si>
  <si>
    <t>Elektroinstalace - silnoproud</t>
  </si>
  <si>
    <t>7494003576r</t>
  </si>
  <si>
    <t>Modulární přístroje Jističe Jističe pro jištění stejnosměrných (DC) a střídavých (AC) obvodů, 2pólové In 2 A, Ue AC 230/400 V / DC 220/440 V, charakteristika B, 2pól, Icn 10 kA</t>
  </si>
  <si>
    <t>7494003574r</t>
  </si>
  <si>
    <t>Modulární přístroje Jističe Jističe pro jištění stejnosměrných (DC) a střídavých (AC) obvodů, 2pólové In 1 A, Ue AC 230/400 V / DC 220/440 V, charakteristika B, 2pól, Icn 10 kA</t>
  </si>
  <si>
    <t>7494351020</t>
  </si>
  <si>
    <t>Montáž jističů (do 10 kA) dvoupólových nebo 1+N pólových do 20 A</t>
  </si>
  <si>
    <t>7593315425</t>
  </si>
  <si>
    <t>Zhotovení jednoho zapojení při volné vazbě</t>
  </si>
  <si>
    <t>1.1.3                 Úprava technologické skříně č. 41</t>
  </si>
  <si>
    <t>7496700630r</t>
  </si>
  <si>
    <t>BVR - Povelová karta v prováděcím stojanu PRV</t>
  </si>
  <si>
    <t>7593325040r</t>
  </si>
  <si>
    <t>Montáž BVR - povelové karty</t>
  </si>
  <si>
    <t>1.1.4                 Úprava SW PRV a SW diagnostiky</t>
  </si>
  <si>
    <t>7496756580r</t>
  </si>
  <si>
    <t>Konfigurace přenosů dat ze systémů do datových struktur</t>
  </si>
  <si>
    <t>7496756590r</t>
  </si>
  <si>
    <t>Parametrizace a naplnění datových struktur (technologických, telemetrických, řídících) pro přenos informací</t>
  </si>
  <si>
    <t>7592605010</t>
  </si>
  <si>
    <t>Instalace SW do PC</t>
  </si>
  <si>
    <t>7592605020</t>
  </si>
  <si>
    <t>Konfigurace SW v PC</t>
  </si>
  <si>
    <t>7592605030r</t>
  </si>
  <si>
    <t>SERVISNÍ A DIAGNOSTICKÉ PRACOVIŠTĚ,  TECHNOLOGIE - ÚPRAVA SW PRV- 75B229R2</t>
  </si>
  <si>
    <t>7596515040</t>
  </si>
  <si>
    <t>Školení operátora-obsluhy editačního pracoviště informačního zařízení na ovládací SW</t>
  </si>
  <si>
    <t>7598035206</t>
  </si>
  <si>
    <t>Nastavení a konfigurace přenosové a datové sítě, např. firewall, switchů, routerů, modemů</t>
  </si>
  <si>
    <t>1.1.5                  Kabelizace</t>
  </si>
  <si>
    <t>131313102</t>
  </si>
  <si>
    <t>Hloubení jam v nesoudržných horninách třídy těžitelnosti II, skupiny 4 ručně</t>
  </si>
  <si>
    <t>CS ÚRS 2020 02</t>
  </si>
  <si>
    <t>1,5*1*2*2</t>
  </si>
  <si>
    <t>75935006</t>
  </si>
  <si>
    <t>Trasy kabelového vedení Kabelové krycí desky a pásy Fólie výstražná modrá š. 34 cm</t>
  </si>
  <si>
    <t>141720017</t>
  </si>
  <si>
    <t>Neřízený zemní protlak strojně vnějšího průměru do 160 mm v hornině třídy těžitelnosti I a II, skupiny 3 a 4</t>
  </si>
  <si>
    <t>28613970</t>
  </si>
  <si>
    <t>trubka ochranná pro plyn PEHD 160x6,2mm</t>
  </si>
  <si>
    <t>PSV</t>
  </si>
  <si>
    <t>Práce a dodávky PSV</t>
  </si>
  <si>
    <t>741135031</t>
  </si>
  <si>
    <t>Číslování jednostranné spojek, závěrů a forem do 10 žil</t>
  </si>
  <si>
    <t>Práce a dodávky M</t>
  </si>
  <si>
    <t>22-M</t>
  </si>
  <si>
    <t>Montáže technologických zařízení pro dopravní stavby</t>
  </si>
  <si>
    <t>220061161</t>
  </si>
  <si>
    <t>Montáž kabel úložný volně uložený jádro 0,8 mm TCEKE do 50 XN</t>
  </si>
  <si>
    <t>330</t>
  </si>
  <si>
    <t>550</t>
  </si>
  <si>
    <t>220111431</t>
  </si>
  <si>
    <t>Jednosměrné měření na místním kabelu</t>
  </si>
  <si>
    <t>6*2</t>
  </si>
  <si>
    <t>220281001</t>
  </si>
  <si>
    <t>Příprava kabelu na rošt do 0,5 kg/m</t>
  </si>
  <si>
    <t>34143334</t>
  </si>
  <si>
    <t>šňůra s Cu jádrem stíněná 12x1mm2 (CMSM)</t>
  </si>
  <si>
    <t>34126055</t>
  </si>
  <si>
    <t>kabel sdělovací Cu 3x4x0,8 (TCEKFLE)</t>
  </si>
  <si>
    <t>220300172</t>
  </si>
  <si>
    <t>Montáž forma pro kabel TCEKE, TCEKES 5 XN přes 0,5 m</t>
  </si>
  <si>
    <t>220300543</t>
  </si>
  <si>
    <t>Ukončení kabel CMSM do 12 žil 1,50 mm2 na svorkovnici WAGO</t>
  </si>
  <si>
    <t>46-M</t>
  </si>
  <si>
    <t>Zemní práce při extr.mont.pracích</t>
  </si>
  <si>
    <t>460150264</t>
  </si>
  <si>
    <t>Hloubení kabelových zapažených i nezapažených rýh ručně š 50 cm, hl 80 cm, v hornině tř 4</t>
  </si>
  <si>
    <t>460421001</t>
  </si>
  <si>
    <t>Lože kabelů z písku nebo štěrkopísku tl 5 cm nad kabel, bez zakrytí, šířky lože do 65 cm</t>
  </si>
  <si>
    <t>460490013</t>
  </si>
  <si>
    <t>Krytí kabelů výstražnou fólií šířky 34 cm</t>
  </si>
  <si>
    <t>460560254</t>
  </si>
  <si>
    <t>Zásyp rýh ručně šířky 50 cm, hloubky 70 cm, z horniny třídy 4</t>
  </si>
  <si>
    <t>1.1.6                 Ostatní</t>
  </si>
  <si>
    <t>7499151010</t>
  </si>
  <si>
    <t>Dokončovací práce na elektrickém zařízení</t>
  </si>
  <si>
    <t>7598095185</t>
  </si>
  <si>
    <t>Přezkoušení vlakových cest (vlakových i posunových) za 1 vlakovou cestu</t>
  </si>
  <si>
    <t>7598095546</t>
  </si>
  <si>
    <t>Vyhotovení protokolu UTZ pro SZZ reléové a elektronické do 10 výhybkových jednotek</t>
  </si>
  <si>
    <t>7598095547</t>
  </si>
  <si>
    <t>Vyhotovení protokolu UTZ pro SZZ reléové a elektronické za každých dalších 10 výhybkových jednotek</t>
  </si>
  <si>
    <t>Vedlejší rozpočtové náklady</t>
  </si>
  <si>
    <t>VRN8</t>
  </si>
  <si>
    <t>Přesun stavebních kapacit</t>
  </si>
  <si>
    <t>08110300000r1</t>
  </si>
  <si>
    <t>Denní doprava pracovníků na pracoviště</t>
  </si>
  <si>
    <t>soubor</t>
  </si>
  <si>
    <t xml:space="preserve">     1.1                             Ústí n. L. hl. n. obvod jih</t>
  </si>
  <si>
    <t xml:space="preserve">     1.2</t>
  </si>
  <si>
    <t xml:space="preserve">          Ústí n. L. hl. n. obvod osobní nádraží</t>
  </si>
  <si>
    <t xml:space="preserve">     1.2.1</t>
  </si>
  <si>
    <t>Ostatní konstrukce a práce, bourání</t>
  </si>
  <si>
    <t>96104411100r</t>
  </si>
  <si>
    <t>Bourání základů z betonu prostého</t>
  </si>
  <si>
    <t>1*0,4*0,4 "trpaslík</t>
  </si>
  <si>
    <t>0,51*0,71*1,35*2 "stožárové 5</t>
  </si>
  <si>
    <t>0,51*0,71*1,35 "stožárové 6</t>
  </si>
  <si>
    <t>997</t>
  </si>
  <si>
    <t>Přesun sutě</t>
  </si>
  <si>
    <t>99701350100r</t>
  </si>
  <si>
    <t>Odvoz suti a vybouraných hmot na skládku nebo meziskládku do 1 km se složením</t>
  </si>
  <si>
    <t>99701350900r</t>
  </si>
  <si>
    <t>Příplatek k odvozu suti a vybouraných hmot na skládku ZKD 1 km přes 1 km</t>
  </si>
  <si>
    <t>3,254*20</t>
  </si>
  <si>
    <t>99701360100r</t>
  </si>
  <si>
    <t>Poplatek za uložení na skládce (skládkovné) stavebního odpadu betonového kód odpadu 17 01 01</t>
  </si>
  <si>
    <t>7590147044</t>
  </si>
  <si>
    <t>Demontáž závěru kabelového zabezpečovacího na zemní podpěru UKMP</t>
  </si>
  <si>
    <t>7590717044r</t>
  </si>
  <si>
    <t>Demontáž světelného návěstidla jednostranného stožárového s 5 svítilnami a indikátorem světelným</t>
  </si>
  <si>
    <t>7590717050r</t>
  </si>
  <si>
    <t>Demontáž světelného návěstidla jednostranného stožárového se 6 svítilnami a indikátorem světelným</t>
  </si>
  <si>
    <t>7590717122</t>
  </si>
  <si>
    <t>Demontáž světelného návěstidla trpasličího z betonového základu se 2 svítilnami</t>
  </si>
  <si>
    <t>7591017040</t>
  </si>
  <si>
    <t>Demontáž elektromotorického přestavníku z výhybky bez kontroly jazyků</t>
  </si>
  <si>
    <t>7591087020</t>
  </si>
  <si>
    <t>Demontáž upevňovací soupravy s upevněním na koleji</t>
  </si>
  <si>
    <t>7594107070</t>
  </si>
  <si>
    <t>Demontáž lanového propojení tlumivek z betonových pražců</t>
  </si>
  <si>
    <t>7594107360</t>
  </si>
  <si>
    <t>Demontáž lanového propojení stykového č.v. 70 301</t>
  </si>
  <si>
    <t>7594207012</t>
  </si>
  <si>
    <t>Demontáž stykového transformátoru DT 075 C</t>
  </si>
  <si>
    <t>1.2.2                   Venkovní prvky dodávka</t>
  </si>
  <si>
    <t>7591010030</t>
  </si>
  <si>
    <t>Přestavníky Přestavník elektromotorický EP 631.1/P (CV200319001)</t>
  </si>
  <si>
    <t>7591030123</t>
  </si>
  <si>
    <t>Kontrolní tyče Tyč kontrolní kloubová sestavená krátká III (CV030929003)</t>
  </si>
  <si>
    <t>7591030133</t>
  </si>
  <si>
    <t>Kontrolní tyče Tyč kontrolní kloubová sestavená dlouhá III (CV030939003)</t>
  </si>
  <si>
    <t>7591050020</t>
  </si>
  <si>
    <t>Kryty Kryt kontrolních pravítek úplný (CV030729002)</t>
  </si>
  <si>
    <t>7591080805</t>
  </si>
  <si>
    <t>Ostatní náhradní díly EP600 Spojnice přestavníková na jednoduché výhybce s čelisť.závěrem (č.v.031049001)</t>
  </si>
  <si>
    <t>7590711003</t>
  </si>
  <si>
    <t>Návěstidla světelná Návěstidlo trpasl. 2 sv. typ:8603 (CV012528603)</t>
  </si>
  <si>
    <t>7590720515</t>
  </si>
  <si>
    <t>Součásti světelných návěstidel Žárovka SIG 1820 12V 20/20W, dvouvláknová (HM0347260050001)</t>
  </si>
  <si>
    <t>7590710930</t>
  </si>
  <si>
    <t>Návěstidla světelná Návěstidlo stožár. 5sv. 1PUR typ:5064 (CV012525564)</t>
  </si>
  <si>
    <t>7593320504</t>
  </si>
  <si>
    <t>Prvky Trafo NTU 5B   /51341B/  (HM0374215010004)</t>
  </si>
  <si>
    <t>7590720445</t>
  </si>
  <si>
    <t>Součásti světelných návěstidel Základ trp.sv.náv. TRIN 40x40x100cm (HM0592111120000)</t>
  </si>
  <si>
    <t>7590720425</t>
  </si>
  <si>
    <t>Součásti světelných návěstidel Základ svět.náv. T I Z 51x71x135cm (HM0592110090000)</t>
  </si>
  <si>
    <t>7590140100</t>
  </si>
  <si>
    <t>Závěry Skříň kolejová TJA plastová (CV736599001)</t>
  </si>
  <si>
    <t>7590720580</t>
  </si>
  <si>
    <t>Součásti světelných návěstidel Transformátor ST4C  (HM0374215010003)</t>
  </si>
  <si>
    <t>7591080780</t>
  </si>
  <si>
    <t>Ostatní náhradní díly EP600 Souprava připevňovací kloubová elmot.přestav. (CV030839002)</t>
  </si>
  <si>
    <t>7590140170</t>
  </si>
  <si>
    <t>Závěry Závěr kabelový UPMP-WM III. (CV736709003)</t>
  </si>
  <si>
    <t>7591090110</t>
  </si>
  <si>
    <t>Díly pro zemní montáž přestavníků Ohrádka přestavníku POP KPS (HM0321859992206)</t>
  </si>
  <si>
    <t>7591090010</t>
  </si>
  <si>
    <t>Díly pro zemní montáž přestavníků Deska základ.pod přestav. 700x460  (HM0592139997046)</t>
  </si>
  <si>
    <t>1.2.3 - Venkovní prvky montáže</t>
  </si>
  <si>
    <t>13131310200r</t>
  </si>
  <si>
    <t>0,5*0,5*1 "trpaslík</t>
  </si>
  <si>
    <t>1,45*0,6*0,8*3 "stožárová</t>
  </si>
  <si>
    <t>7590145046</t>
  </si>
  <si>
    <t>Montáž závěru kabelového zabezpečovacího na zemní podpěru UPMP</t>
  </si>
  <si>
    <t>7590715044</t>
  </si>
  <si>
    <t>Montáž světelného návěstidla jednostranného stožárového s 5 svítilnami a ukazatelem rychlosti</t>
  </si>
  <si>
    <t>7590715050r</t>
  </si>
  <si>
    <t>Montáž světelného návěstidla jednostranného stožárového se 6 svítilnami a indikátorem světelným</t>
  </si>
  <si>
    <t>7590715084r</t>
  </si>
  <si>
    <t>Montáž světelného návěstidla krakorcového s 5 svítilnami a indikátorem světelným</t>
  </si>
  <si>
    <t>7590715122</t>
  </si>
  <si>
    <t>Montáž světelného návěstidla trpasličího na betonový základ se 2 svítilnami</t>
  </si>
  <si>
    <t>7590725020</t>
  </si>
  <si>
    <t>Montáž doplňujících součástí ke světelnému návěstidlu návěstního transformátoru</t>
  </si>
  <si>
    <t>7591015042</t>
  </si>
  <si>
    <t>Montáž elektromotorického přestavníku na výhybce bez kontroly jazyků na koleji</t>
  </si>
  <si>
    <t>7591015060</t>
  </si>
  <si>
    <t>Připojení elektromotorického přestavníku na výhybku bez kontroly jazyků</t>
  </si>
  <si>
    <t>7591085020</t>
  </si>
  <si>
    <t>Montáž upevňovací soupravy s upevněním na koleji</t>
  </si>
  <si>
    <t>7591095010</t>
  </si>
  <si>
    <t>Dodatečná montáž ohrazení pro elekromotorický přestavník s plastovou ohrádkou</t>
  </si>
  <si>
    <t>7592825095r</t>
  </si>
  <si>
    <t>Montáž součástí návěstidla žárovky</t>
  </si>
  <si>
    <t>7594105330</t>
  </si>
  <si>
    <t>Montáž lanového propojení kolejnicového na betonové pražce do 2,9 m</t>
  </si>
  <si>
    <t>7594105334</t>
  </si>
  <si>
    <t>Montáž lanového propojení kolejnicového na betonové pražce do 4,0 m</t>
  </si>
  <si>
    <t>7594105360</t>
  </si>
  <si>
    <t>Montáž lanového propojení stykového č.v. 70 301</t>
  </si>
  <si>
    <t>7594205012</t>
  </si>
  <si>
    <t>Montáž stykového transformátoru jednoho DT 075 C</t>
  </si>
  <si>
    <t>7594205082</t>
  </si>
  <si>
    <t>Montáž kolejové skříně TJA, TJAP na betonové pražce</t>
  </si>
  <si>
    <t>1.2.4                 Kabelizace stavební část</t>
  </si>
  <si>
    <t>2*14</t>
  </si>
  <si>
    <t>220111411-D</t>
  </si>
  <si>
    <t>Demontáž - Odpojení vodičů 1stranné</t>
  </si>
  <si>
    <t>3*14</t>
  </si>
  <si>
    <t>2*6</t>
  </si>
  <si>
    <t>7*2</t>
  </si>
  <si>
    <t>12*2</t>
  </si>
  <si>
    <t>3*2</t>
  </si>
  <si>
    <t>2*2</t>
  </si>
  <si>
    <t>16*2</t>
  </si>
  <si>
    <t>1.2.5                Kabelizace technologická část</t>
  </si>
  <si>
    <t>7492502910r</t>
  </si>
  <si>
    <t>Kabely, vodiče, šňůry Cu - LI-CH 2,0/12,0 FRNC TD 07/01</t>
  </si>
  <si>
    <t>270</t>
  </si>
  <si>
    <t>7593500600</t>
  </si>
  <si>
    <t>7491100260</t>
  </si>
  <si>
    <t>Trubková vedení Ohebné elektroinstalační trubky KD09160 pr.160 KOPODUR r.</t>
  </si>
  <si>
    <t>7590555100</t>
  </si>
  <si>
    <t>Montáž formy pro kabely TCEKE, TCEKFY, TCEKY, TCEKEZE, TCEKEY do 2 P 1,0</t>
  </si>
  <si>
    <t>7590555102</t>
  </si>
  <si>
    <t>Montáž formy pro kabely TCEKE, TCEKFY, TCEKY, TCEKEZE, TCEKEY do 3 P 1,0</t>
  </si>
  <si>
    <t>7590555108</t>
  </si>
  <si>
    <t>Montáž formy pro kabely TCEKE, TCEKFY, TCEKY, TCEKEZE, TCEKEY do 12 P 1,0</t>
  </si>
  <si>
    <t>7590555110</t>
  </si>
  <si>
    <t>Montáž formy pro kabely TCEKE, TCEKFY, TCEKY, TCEKEZE, TCEKEY do 16 P 1,0</t>
  </si>
  <si>
    <t>7593505340</t>
  </si>
  <si>
    <t>Kladení 1 optický kabel nebo 1 ochranná trubka</t>
  </si>
  <si>
    <t>7590521514</t>
  </si>
  <si>
    <t>Venkovní vedení kabelová - metalické sítě Plněné, párované s ochr. vodičem TCEKPFLEY 3 P 1,0 D</t>
  </si>
  <si>
    <t>155</t>
  </si>
  <si>
    <t>166</t>
  </si>
  <si>
    <t>70</t>
  </si>
  <si>
    <t>55</t>
  </si>
  <si>
    <t>7590521509</t>
  </si>
  <si>
    <t>Venkovní vedení kabelová - metalické sítě Plněné, párované s ochr. vodičem TCEKPFLEY 2 P 1,0 D</t>
  </si>
  <si>
    <t>170</t>
  </si>
  <si>
    <t>7590521534</t>
  </si>
  <si>
    <t>Venkovní vedení kabelová - metalické sítě Plněné, párované s ochr. vodičem TCEKPFLEY 12 P 1,0 D</t>
  </si>
  <si>
    <t>135</t>
  </si>
  <si>
    <t>150</t>
  </si>
  <si>
    <t>7590521539</t>
  </si>
  <si>
    <t>Venkovní vedení kabelová - metalické sítě Plněné, párované s ochr. vodičem TCEKPFLEY 16 P 1,0 D</t>
  </si>
  <si>
    <t>205</t>
  </si>
  <si>
    <t>7593505342</t>
  </si>
  <si>
    <t>Kladení 2 nebo 3 kabely nebo metal kabely</t>
  </si>
  <si>
    <t>0,02</t>
  </si>
  <si>
    <t>0,155</t>
  </si>
  <si>
    <t>0,160</t>
  </si>
  <si>
    <t>0,070</t>
  </si>
  <si>
    <t>0,055</t>
  </si>
  <si>
    <t>0,170</t>
  </si>
  <si>
    <t>0,135</t>
  </si>
  <si>
    <t>0,150</t>
  </si>
  <si>
    <t>0,205</t>
  </si>
  <si>
    <t>1.2.6               Ostatní</t>
  </si>
  <si>
    <t>08110300000r2</t>
  </si>
  <si>
    <t xml:space="preserve">     1.3</t>
  </si>
  <si>
    <t xml:space="preserve">          Ústí n. L. hl. n. obvod sever</t>
  </si>
  <si>
    <t>1.3.1               Úprava technologické skříně č. 44</t>
  </si>
  <si>
    <t>7591085035r</t>
  </si>
  <si>
    <t>Montáž panelu ovládání přestavníků</t>
  </si>
  <si>
    <t>7591085420r</t>
  </si>
  <si>
    <t>Montáž proudového snímače ESV</t>
  </si>
  <si>
    <t>7591080685r</t>
  </si>
  <si>
    <t>Panel ovládání přestavníků (CV803769002)</t>
  </si>
  <si>
    <t>7591080075r</t>
  </si>
  <si>
    <t>Proudový snímač přestavného proudu ESV</t>
  </si>
  <si>
    <t>7592503020r</t>
  </si>
  <si>
    <t>Montáž dohledové kontroly relé OKR</t>
  </si>
  <si>
    <t>7593335040</t>
  </si>
  <si>
    <t>Montáž malorozměrného relé</t>
  </si>
  <si>
    <t>7593335050</t>
  </si>
  <si>
    <t>Montáž zásuvky malorozměrového relé</t>
  </si>
  <si>
    <t>7593330040</t>
  </si>
  <si>
    <t>Výměnné díly Relé NMŠ 1-2000 (HM0404221990407)</t>
  </si>
  <si>
    <t>7593311200</t>
  </si>
  <si>
    <t>Konstrukční díly Zásuvka ESP ocínovaná  (CV711015024)</t>
  </si>
  <si>
    <t>7593330480r</t>
  </si>
  <si>
    <t>Dohledová kontrola relé OKR</t>
  </si>
  <si>
    <t>1.3.2               Úprava technologické skříně č. 41</t>
  </si>
  <si>
    <t>1.3.3               Úprava SW PRV a SW diagnostiky</t>
  </si>
  <si>
    <t>7592605040r</t>
  </si>
  <si>
    <t>SERVISNÍ A DIAGNOSTICKÉ PRACOVIŠTĚ,  TECHNOLOGIE - ROZŠÍŘENÁ ÚPRAVA SW PRV - 75B229R1</t>
  </si>
  <si>
    <t>1.3.4               Venkovní prvky demontáže</t>
  </si>
  <si>
    <t>7590917012</t>
  </si>
  <si>
    <t>Demontáž výkolejky bez návěstního tělesa se zámkem kontrolním</t>
  </si>
  <si>
    <t>7591307010</t>
  </si>
  <si>
    <t>Demontáž zámku výměnového jednoduchého</t>
  </si>
  <si>
    <t>7591307016</t>
  </si>
  <si>
    <t>Demontáž zámku výměnového kontrolního odtlačného</t>
  </si>
  <si>
    <t>7591307120</t>
  </si>
  <si>
    <t>Demontáž zámku elektromagnetického venkovního</t>
  </si>
  <si>
    <t>7592007050</t>
  </si>
  <si>
    <t>Demontáž počítacího bodu (senzoru) RSR 180</t>
  </si>
  <si>
    <t>1.3.5                 Venkovní prvky dodávky</t>
  </si>
  <si>
    <t>7591010180</t>
  </si>
  <si>
    <t>Přestavníky Přestavník elektromotorický EP 681.2/L (CV200819002)</t>
  </si>
  <si>
    <t>7590910380</t>
  </si>
  <si>
    <t>Výkolejky Výkolejka kompletní S49 levá přestavník a návěst vlevo (CV040709002)</t>
  </si>
  <si>
    <t>7590920040</t>
  </si>
  <si>
    <t>Součásti výkolejek Spojnice výkolejková krátká  (CV040705004)</t>
  </si>
  <si>
    <t>7590920050</t>
  </si>
  <si>
    <t>Součásti výkolejek Táhlo výkolejkové krátké  (CV040705013)</t>
  </si>
  <si>
    <t>7590140150</t>
  </si>
  <si>
    <t>Závěry Závěr kabelový UPMP-WM I. (CV736709001)</t>
  </si>
  <si>
    <t>1.3.6                 Venkovní prvky montáže</t>
  </si>
  <si>
    <t>7590915020</t>
  </si>
  <si>
    <t>Montáž výkolejky s návěstním tělesem se zámkem jednoduchým</t>
  </si>
  <si>
    <t>7591015012</t>
  </si>
  <si>
    <t>Montáž elektromotorického přestavníku na výkolejce s upevněním na koleji</t>
  </si>
  <si>
    <t>7591015064</t>
  </si>
  <si>
    <t>Připojení elektromotorického přestavníku na výkolejku</t>
  </si>
  <si>
    <t>1.3.7                 Kabelizace</t>
  </si>
  <si>
    <t>6*3</t>
  </si>
  <si>
    <t>4*7</t>
  </si>
  <si>
    <t>1.3.8                  Ostatní</t>
  </si>
  <si>
    <t>08110300000r</t>
  </si>
  <si>
    <t>022101011</t>
  </si>
  <si>
    <t>Geodetické práce Geodetické práce v průběhu opravy - (základní vytyčení stavby a kabelů)</t>
  </si>
  <si>
    <t>Sborník UOŽI 2020</t>
  </si>
  <si>
    <t>022102001</t>
  </si>
  <si>
    <t>Geodetické práce Geodetické práce elektrického zařízení  - GDSPS</t>
  </si>
  <si>
    <t>023131011</t>
  </si>
  <si>
    <t>Projektové práce Dokumentace skutečného provedení zabezpečovacích, sdělovacích , elektrických zařízení</t>
  </si>
  <si>
    <t xml:space="preserve"> SO 105  Úprava trakčního vedení</t>
  </si>
  <si>
    <t>SO 102 - Železniční spodek - kolejová spojka</t>
  </si>
  <si>
    <t>SO 101 - Železniční svršek  - kolejová spojka</t>
  </si>
  <si>
    <t>024101401</t>
  </si>
  <si>
    <t>Inženýrská činnost koordinační a kompletační činnost</t>
  </si>
  <si>
    <t>033121021</t>
  </si>
  <si>
    <t>Provozní vlivy Rušení prací železničním provozem širá trať nebo dopravny s kolejovým rozvětvením s počtem vlaků za směnu 8,5 hod. přes 50 do 100</t>
  </si>
  <si>
    <t>2*(2,95+1,6)</t>
  </si>
  <si>
    <t>kpl</t>
  </si>
  <si>
    <t>Zábradlí ocelové pzn + nátěr</t>
  </si>
  <si>
    <t>151201101</t>
  </si>
  <si>
    <t>Zřízení pažení zátažné hl. do 2m</t>
  </si>
  <si>
    <t>4*1,5*1</t>
  </si>
  <si>
    <t>pro úložné bloky +ukončující zídky</t>
  </si>
  <si>
    <t>2*0,82*31+1*0,5*7,4*1,5</t>
  </si>
  <si>
    <t>82,75*0,6+2,2</t>
  </si>
  <si>
    <t>pod úložný blok U 95+ukončující zídky</t>
  </si>
  <si>
    <t>62*0,5*0,5*0,07+(7,4*1+2*1,2*1,5)*0,1</t>
  </si>
  <si>
    <t>Bouráni drobných staveb - zídka ukončení nástupiště</t>
  </si>
  <si>
    <t>317*62</t>
  </si>
  <si>
    <t>Nástupištní díly -konzolová deska KS 145 Z</t>
  </si>
  <si>
    <t>5964147045</t>
  </si>
  <si>
    <t>Dlaždice betonová 20x20</t>
  </si>
  <si>
    <t>5964153010R</t>
  </si>
  <si>
    <t>5964151025</t>
  </si>
  <si>
    <t>Dlažba zámková pro nevidomé cihla</t>
  </si>
  <si>
    <t>Geodetické práce Geodetické práce po ukončení opravy  - GDSPS                                                                      SoD</t>
  </si>
  <si>
    <t>5964149000</t>
  </si>
  <si>
    <t>Schody ostrovního nástupiště</t>
  </si>
  <si>
    <t xml:space="preserve">závěrné zídky </t>
  </si>
  <si>
    <t>0,4*7,5*5,5</t>
  </si>
  <si>
    <t>Polyetylenové pásy v kotoučích</t>
  </si>
  <si>
    <t>7492501920</t>
  </si>
  <si>
    <t>Kabely, vodiče, šňůry Cu - nn Kabel silový 4 a 5-žílový Cu, plastová izolace CYKY 4J10 (4Bx4)</t>
  </si>
  <si>
    <t>7493300760</t>
  </si>
  <si>
    <t>Elektrický ohřev výhybek (EOV), Klec ochranná</t>
  </si>
  <si>
    <t>7493351120</t>
  </si>
  <si>
    <t>Montáž elektrického ohřevu výhybek (EOV), ochranné klece</t>
  </si>
  <si>
    <t>7493352030</t>
  </si>
  <si>
    <t>Montáž rozvaděče pro elektrický ohřev výhybky ovladače pro EOV a osvětlení - včetně instalace ovladače do vnitřního prostoru včetně napojení na podružné rozvaděče a nadřazený systém včetně připojovacích poplatků</t>
  </si>
  <si>
    <t>7493000440</t>
  </si>
  <si>
    <t>Elektrický ohřev výhybek (EOV),třídy Silnoproudá zařízení Venkovní osvětlení SW Parametrizace okruhu EOV (na výhybku), dle počtu výhybek</t>
  </si>
  <si>
    <t>7493301010</t>
  </si>
  <si>
    <t>Elektrický ohřev výhybek (EOV),SW do PLC</t>
  </si>
  <si>
    <t>7493352020</t>
  </si>
  <si>
    <t>Montáž elektrického ohřevu výhybek (EOV), řídící PLC jednotky do rozvaděče EOV</t>
  </si>
  <si>
    <t>7493301070</t>
  </si>
  <si>
    <t>Elektrický ohřev výhybek (EOV), Parametrizace okruhu OV (na okruh OV), dle počtu okruhů osvětlení</t>
  </si>
  <si>
    <t>7493301080</t>
  </si>
  <si>
    <t>Elektrický ohřev výhybek (EOV), Parametrizace okruhu EOV (na výhybku), dle počtu výhybek</t>
  </si>
  <si>
    <t>7493352030.1</t>
  </si>
  <si>
    <t>Montáž elektrického ohřevu výhybek (EOV), ovladače pro EOV a osvětlení</t>
  </si>
  <si>
    <t>7493300310</t>
  </si>
  <si>
    <t>Elektrický ohřev výhybek (EOV), Topná souprava pro výhybku se žlabovým pražcem,J491:9-300aJ491:11-300</t>
  </si>
  <si>
    <t>7493351022</t>
  </si>
  <si>
    <t>Montáž elektrického ohřevu výhybek (EOV), kompletní topné soupravy  na jednoduchou výhybku s poloměrem odbočení 300m</t>
  </si>
  <si>
    <t>7493300330</t>
  </si>
  <si>
    <t>Elektrický ohřev výhybek (EOV), Topná souprava pro výhybku se žlabovým pražcem, J491:14-760</t>
  </si>
  <si>
    <t>7493351026</t>
  </si>
  <si>
    <t>Montáž elektrického ohřevu výhybek (EOV), kompletní topné soupravy  na jednoduchou výhybku s poloměrem odbočení 760m</t>
  </si>
  <si>
    <t>7493300770</t>
  </si>
  <si>
    <t>Elektrický ohřev výhybek (EOV), Čidlo teploty kolejové</t>
  </si>
  <si>
    <t>7493351110</t>
  </si>
  <si>
    <t>Montáž elektrického ohřevu výhybek (EOV), teplotního čidla</t>
  </si>
  <si>
    <t>37</t>
  </si>
  <si>
    <t>7493300780</t>
  </si>
  <si>
    <t>Elektrický ohřev výhybek (EOV), Srážkové čidlo včetně držáku</t>
  </si>
  <si>
    <t>7493351115</t>
  </si>
  <si>
    <t>Montáž elektrického ohřevu výhybek (EOV), srážkového čidla včetně držáku</t>
  </si>
  <si>
    <t>39</t>
  </si>
  <si>
    <t>7493300880</t>
  </si>
  <si>
    <t>Elektrický ohřev výhybek (EOV), Svorkovnicová skříňka MX EOV</t>
  </si>
  <si>
    <t>7493351135</t>
  </si>
  <si>
    <t>Montáž elektrického ohřevu výhybek (EOV), svorkovnicové skříňky EOV u výhybky</t>
  </si>
  <si>
    <t>41</t>
  </si>
  <si>
    <t>43</t>
  </si>
  <si>
    <t>44</t>
  </si>
  <si>
    <t>SO 107 Elektrický ohřen výhybek</t>
  </si>
  <si>
    <t>1 - Zemní práce</t>
  </si>
  <si>
    <t>742 - Silnoproudé rozvody</t>
  </si>
  <si>
    <t>743 - Silnoproudá zařízení</t>
  </si>
  <si>
    <t>747 - Zkoušky, revize a HZS</t>
  </si>
  <si>
    <t>Vodiče trakčního vedení Ukolejnění s průrazkou T, P, 2T, BP, DS, OK   - 1 vodič</t>
  </si>
  <si>
    <t>Vodiče trakčního vedení Ukolejnění s průrazkou T, P, 2T, BP, DS, OK  - 2 vodiče</t>
  </si>
  <si>
    <t>Dodávky</t>
  </si>
  <si>
    <t>Montáže</t>
  </si>
  <si>
    <t>7497351590</t>
  </si>
  <si>
    <t>7497351595</t>
  </si>
  <si>
    <t>7497351820</t>
  </si>
  <si>
    <t>Montáž ukolejnění s průrazkou T, P, 2T, BP, DS, OK - 1 vodič</t>
  </si>
  <si>
    <t>Montáž ukolejnění s průrazkou T, P, 2T, BP, DS, OK - 2 vodiče</t>
  </si>
  <si>
    <t>Aktualizace KSU a TP dle kolejových postupů za 100 m zprovozňované skupiny - po každém stavebním postupu</t>
  </si>
  <si>
    <t xml:space="preserve">K  </t>
  </si>
  <si>
    <t xml:space="preserve">K    </t>
  </si>
  <si>
    <t>Montáž</t>
  </si>
  <si>
    <t>{6e3fdb5a-b3c8-4eb1-9f7c-564cff89086f}</t>
  </si>
  <si>
    <t>Stavba:</t>
  </si>
  <si>
    <t>001 - SO 103 Kabelová šachta Š14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</si>
  <si>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</si>
  <si>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</si>
  <si>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</si>
  <si>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</si>
  <si>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</si>
  <si>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</si>
  <si>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</si>
  <si>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</si>
  <si>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</si>
  <si>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</si>
  <si>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</si>
  <si>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>119001422</t>
  </si>
  <si>
    <t>Dočasné zajištění kabelů a kabelových tratí z 6 volně ložených kabelů</t>
  </si>
  <si>
    <t>-1305809633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</si>
  <si>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</si>
  <si>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 xml:space="preserve">odhad </t>
  </si>
  <si>
    <t>122152612</t>
  </si>
  <si>
    <t>Odkopávky a prokopávky zapažené pro spodní stavbu železnic v hornině třídy těžitelnosti I, skupiny 1 a 2 objem do 1000 m3 strojně</t>
  </si>
  <si>
    <t>-623228512</t>
  </si>
  <si>
    <t>Odkopávky a prokopávky zapažené pro spodní stavbu železnic strojně v hornině třídy těžitelnosti I skupiny 1 a 2 přes 100 do 1 000 m3</t>
  </si>
  <si>
    <t xml:space="preserve">výkop pro šachtu </t>
  </si>
  <si>
    <t>6,9*23,775</t>
  </si>
  <si>
    <t xml:space="preserve">u vstupu </t>
  </si>
  <si>
    <t>2,4*1,5</t>
  </si>
  <si>
    <t xml:space="preserve">odkop kolem stávající šachty </t>
  </si>
  <si>
    <t>1,4*(3,2+2,6+3,2)</t>
  </si>
  <si>
    <t>122202508</t>
  </si>
  <si>
    <t>Příplatek k odkopávkám nezapaženým pro spodní stavbu železnic v hornině třídy těžitelnosti I, skupiny 3 za ztížení při rekonstrukci</t>
  </si>
  <si>
    <t>1785491388</t>
  </si>
  <si>
    <t>Odkopávky a prokopávky nezapažené pro spodní stavbu železnic strojně v hornině třídy těžitelnosti I skupiny 3 Příplatek k cenám za ztížení při rekonstrukcích</t>
  </si>
  <si>
    <t>139001101</t>
  </si>
  <si>
    <t>Příplatek za ztížení vykopávky v blízkosti podzemního vedení</t>
  </si>
  <si>
    <t>904388226</t>
  </si>
  <si>
    <t>Příplatek k cenám hloubených vykopávek za ztížení vykopávky v blízkosti podzemního vedení nebo výbušnin pro jakoukoliv třídu horniny</t>
  </si>
  <si>
    <t>25*1*1</t>
  </si>
  <si>
    <t>151711111</t>
  </si>
  <si>
    <t>Osazení zápor ocelových dl do 8 m</t>
  </si>
  <si>
    <t>-1259131212</t>
  </si>
  <si>
    <t>Osazení ocelových zápor pro pažení hloubených vykopávek  do předem provedených vrtů se zabetonováním spodního konce, s příp. nutným obsypem zápory pískem délky od 0 do 8 m</t>
  </si>
  <si>
    <t>ZÁPORY HEB 140</t>
  </si>
  <si>
    <t>Z1</t>
  </si>
  <si>
    <t>5*60</t>
  </si>
  <si>
    <t>Z2</t>
  </si>
  <si>
    <t>2,0*3</t>
  </si>
  <si>
    <t>13010974</t>
  </si>
  <si>
    <t>ocel profilová HE-B 140 jakost 11 375</t>
  </si>
  <si>
    <t>116626830</t>
  </si>
  <si>
    <t xml:space="preserve">50% obratovost </t>
  </si>
  <si>
    <t>10140/1000*0,5</t>
  </si>
  <si>
    <t>202,8/1000*0,5</t>
  </si>
  <si>
    <t>151711131</t>
  </si>
  <si>
    <t>Vytažení zápor ocelových dl do 8 m</t>
  </si>
  <si>
    <t>422597465</t>
  </si>
  <si>
    <t>Vytažení ocelových zápor pro pažení délky od 0 do 8 m</t>
  </si>
  <si>
    <t>151721112</t>
  </si>
  <si>
    <t>Zřízení pažení do ocelových zápor hl výkopu do 10 m s jeho následným odstraněním</t>
  </si>
  <si>
    <t>-1778307225</t>
  </si>
  <si>
    <t>Pažení do ocelových zápor  bez ohledu na druh pažin, s odstraněním pažení, hloubky výkopu přes 4 do 10 m</t>
  </si>
  <si>
    <t>177</t>
  </si>
  <si>
    <t>60511125</t>
  </si>
  <si>
    <t>řezivo stavební fošny prismované středové š do 160mm dl 2-5m</t>
  </si>
  <si>
    <t>1180891769</t>
  </si>
  <si>
    <t>177,0*0,05</t>
  </si>
  <si>
    <t>153116111</t>
  </si>
  <si>
    <t>Opracování ocelových kleštin nebo převázek hradicích stěn z terénu</t>
  </si>
  <si>
    <t>-1396953477</t>
  </si>
  <si>
    <t>Kleštiny nebo převázky pro hradící stěny beraněné, nasazené, tabulové  z oceli jakéhokoliv druhu z terénu opracování</t>
  </si>
  <si>
    <t xml:space="preserve">převázka IPE 240 </t>
  </si>
  <si>
    <t>4236,6/1000</t>
  </si>
  <si>
    <t xml:space="preserve">rozpěry </t>
  </si>
  <si>
    <t>TR 159X8</t>
  </si>
  <si>
    <t>1251,18/1000</t>
  </si>
  <si>
    <t>153116112</t>
  </si>
  <si>
    <t>Montáž ocelových kleštin nebo převázek hradicích stěn z terénu</t>
  </si>
  <si>
    <t>904827822</t>
  </si>
  <si>
    <t>Kleštiny nebo převázky pro hradící stěny beraněné, nasazené, tabulové  z oceli jakéhokoliv druhu z terénu montáž</t>
  </si>
  <si>
    <t>13010756</t>
  </si>
  <si>
    <t>ocel profilová IPE 240 jakost 11 375</t>
  </si>
  <si>
    <t>875242094</t>
  </si>
  <si>
    <t>55283924</t>
  </si>
  <si>
    <t>trubka ocelová bezešvá hladká jakost 11 353 159x8,0mm</t>
  </si>
  <si>
    <t>-639259936</t>
  </si>
  <si>
    <t>153116113</t>
  </si>
  <si>
    <t>Demontáž ocelových kleštin nebo převázek hradicích stěn z terénu</t>
  </si>
  <si>
    <t>-591413679</t>
  </si>
  <si>
    <t>Kleštiny nebo převázky pro hradící stěny beraněné, nasazené, tabulové  z oceli jakéhokoliv druhu z terénu demontáž</t>
  </si>
  <si>
    <t>162432511</t>
  </si>
  <si>
    <t>Vodorovné přemístění výkopku do 2000 m pracovním vlakem</t>
  </si>
  <si>
    <t>-811932860</t>
  </si>
  <si>
    <t>Vodorovné přemístění výkopku pracovním vlakem bez naložení výkopku, avšak s jeho vyložením, pro jakoukoliv třídu těžitelnosti, na vzdálenost do 2 000 m</t>
  </si>
  <si>
    <t>360,496</t>
  </si>
  <si>
    <t>11,150</t>
  </si>
  <si>
    <t>162751117</t>
  </si>
  <si>
    <t>Vodorovné přemístění do 10000 m výkopku/sypaniny z horniny třídy těžitelnosti I, skupiny 1 až 3</t>
  </si>
  <si>
    <t>1477774911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</si>
  <si>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</si>
  <si>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180,248</t>
  </si>
  <si>
    <t>162751119</t>
  </si>
  <si>
    <t>Příplatek k vodorovnému přemístění výkopku/sypaniny z horniny třídy těžitelnosti I, skupiny 1 až 3 ZKD 1000 m přes 10000 m</t>
  </si>
  <si>
    <t>-97495237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</si>
  <si>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</si>
  <si>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180,248*16</t>
  </si>
  <si>
    <t>171111111</t>
  </si>
  <si>
    <t>Hutnění zeminy pro spodní stavbu železnic tl do 20 cm</t>
  </si>
  <si>
    <t>-20241518</t>
  </si>
  <si>
    <t>Hutnění zeminy pro spodní stavbu železnic tloušťky vrstvy do 20 cm</t>
  </si>
  <si>
    <t>2,910*23,775</t>
  </si>
  <si>
    <t>171201231</t>
  </si>
  <si>
    <t>Poplatek za uložení zeminy a kamení na recyklační skládce (skládkovné) kód odpadu 17 05 04</t>
  </si>
  <si>
    <t>-1156654332</t>
  </si>
  <si>
    <t>Poplatek za uložení stavebního odpadu na recyklační skládce (skládkovné) zeminy a kamení zatříděného do Katalogu odpadů pod kódem 17 05 04</t>
  </si>
  <si>
    <t>180,248*2</t>
  </si>
  <si>
    <t>174111311</t>
  </si>
  <si>
    <t>Zásyp sypaninou se zhutněním přes 3 m3 pro spodní stavbu železnic</t>
  </si>
  <si>
    <t>155460066</t>
  </si>
  <si>
    <t>Zásyp sypaninou pro spodní stavbu železnic objemu přes 3 m3 se zhutněním</t>
  </si>
  <si>
    <t xml:space="preserve">zemina zpět </t>
  </si>
  <si>
    <t>3,675*23,775</t>
  </si>
  <si>
    <t>58344171</t>
  </si>
  <si>
    <t>štěrkodrť frakce 0/32</t>
  </si>
  <si>
    <t>862610518</t>
  </si>
  <si>
    <t>103,573*1,6</t>
  </si>
  <si>
    <t>Zakládání</t>
  </si>
  <si>
    <t>211971110</t>
  </si>
  <si>
    <t>Zřízení opláštění žeber nebo trativodů geotextilií v rýze nebo zářezu sklonu do 1:2</t>
  </si>
  <si>
    <t>1246659634</t>
  </si>
  <si>
    <t>Zřízení opláštění výplně z geotextilie odvodňovacích žeber nebo trativodů  v rýze nebo zářezu se stěnami šikmými o sklonu do 1:2</t>
  </si>
  <si>
    <t xml:space="preserve">ochrana izolace svislé </t>
  </si>
  <si>
    <t>1,880*23,775*2</t>
  </si>
  <si>
    <t xml:space="preserve">stávající šachta </t>
  </si>
  <si>
    <t>1,2*(3,2+2,6+3,2+2,6)</t>
  </si>
  <si>
    <t>69311088</t>
  </si>
  <si>
    <t>geotextilie netkaná separační, ochranná, filtrační, drenážní PES 500g/m2</t>
  </si>
  <si>
    <t>-1275732195</t>
  </si>
  <si>
    <t>103,314*1,05 'Přepočtené koeficientem množství</t>
  </si>
  <si>
    <t>224321114</t>
  </si>
  <si>
    <t>Vrty maloprofilové D do 156 mm úklon do 45° hl do 25 m hor. III a IV omezený prostor</t>
  </si>
  <si>
    <t>-2115324782</t>
  </si>
  <si>
    <t>Maloprofilové vrty průběžným sacím vrtáním průměru přes 93 do 156 mm v omezeném prostoru do úklonu 45° v hl 0 až 25 m v hornině tř. III a IV</t>
  </si>
  <si>
    <t>ZÁPORY HEB  140</t>
  </si>
  <si>
    <t>232211112</t>
  </si>
  <si>
    <t>Úprava ocelových jehel z válcovaných tyčí hmotnosti do 70 kg/m</t>
  </si>
  <si>
    <t>316976115</t>
  </si>
  <si>
    <t>Úprava ocelových jehel, pilot nebo zápor pro zaražení nebo zaberanění  z válcovaných tyčí o hmotnosti přes 15 do 70 kg/m</t>
  </si>
  <si>
    <t>10140/1000</t>
  </si>
  <si>
    <t>202,8/1000</t>
  </si>
  <si>
    <t>273321118</t>
  </si>
  <si>
    <t>Základové desky mostních konstrukcí ze ŽB C 30/37</t>
  </si>
  <si>
    <t>1046227401</t>
  </si>
  <si>
    <t>Základové konstrukce z betonu železového desky ve výkopu nebo na hlavách pilot C 30/37</t>
  </si>
  <si>
    <t xml:space="preserve">základová deska </t>
  </si>
  <si>
    <t>10,45</t>
  </si>
  <si>
    <t>273321191</t>
  </si>
  <si>
    <t>Příplatek k základovým deskám mostních konstrukcí ze ŽB za betonáž malého rozsahudo 25 m3</t>
  </si>
  <si>
    <t>250702557</t>
  </si>
  <si>
    <t>Základové konstrukce z betonu železového Příplatek k cenám za betonáž malého rozsahu do 25 m3</t>
  </si>
  <si>
    <t>273354111</t>
  </si>
  <si>
    <t>Bednění základových desek - zřízení</t>
  </si>
  <si>
    <t>281250292</t>
  </si>
  <si>
    <t>Bednění základových konstrukcí desek zřízení</t>
  </si>
  <si>
    <t>0,25*23,755*2</t>
  </si>
  <si>
    <t>1,750*0,25</t>
  </si>
  <si>
    <t>273354211</t>
  </si>
  <si>
    <t>Bednění základových desek - odstranění</t>
  </si>
  <si>
    <t>1544667590</t>
  </si>
  <si>
    <t>Bednění základových konstrukcí desek odstranění bednění</t>
  </si>
  <si>
    <t>273361116</t>
  </si>
  <si>
    <t>Výztuž základových desek z betonářské oceli 10 505</t>
  </si>
  <si>
    <t>-447038647</t>
  </si>
  <si>
    <t>Výztuž základových konstrukcí desek z betonářské oceli 10 505 (R) nebo BSt 500</t>
  </si>
  <si>
    <t xml:space="preserve">20% z množství </t>
  </si>
  <si>
    <t>5526,568/1000*0,2</t>
  </si>
  <si>
    <t>281601111</t>
  </si>
  <si>
    <t>Injektování vrtů nízkotlaké vzestupné s jednoduchým obturátorem tlakem do 0,6 MPa</t>
  </si>
  <si>
    <t>-353857959</t>
  </si>
  <si>
    <t>Injektování  s jednoduchým obturátorem nebo bez obturátoru vzestupné, tlakem do 0,60 MPa</t>
  </si>
  <si>
    <t>1,806*4</t>
  </si>
  <si>
    <t>58521133-01</t>
  </si>
  <si>
    <t>Injektážní směs</t>
  </si>
  <si>
    <t>1975696214</t>
  </si>
  <si>
    <t>injektování kořene HEB</t>
  </si>
  <si>
    <t>(PI*0,078*0,078*1,5)*60</t>
  </si>
  <si>
    <t>(PI*0,078*0,078*1,5)*3</t>
  </si>
  <si>
    <t>Svislé a kompletní konstrukce</t>
  </si>
  <si>
    <t>334323118</t>
  </si>
  <si>
    <t>Mostní opěry a úložné prahy ze ŽB C 30/37</t>
  </si>
  <si>
    <t>-1591229582</t>
  </si>
  <si>
    <t>Mostní opěry a úložné prahy z betonu železového C 30/37</t>
  </si>
  <si>
    <t>21,75</t>
  </si>
  <si>
    <t xml:space="preserve">vlez do šachty </t>
  </si>
  <si>
    <t>0,6</t>
  </si>
  <si>
    <t>334323191</t>
  </si>
  <si>
    <t>Příplatek k mostním opěrám a úložným prahům ze ŽB za betonáž malého rozsahu do 25 m3</t>
  </si>
  <si>
    <t>-1052686585</t>
  </si>
  <si>
    <t>Mostní opěry a úložné prahy z betonu Příplatek k cenám za betonáž malého rozsahu do 25 m3</t>
  </si>
  <si>
    <t>22,350</t>
  </si>
  <si>
    <t>334351112</t>
  </si>
  <si>
    <t>Bednění systémové mostních opěr a úložných prahů z překližek pro ŽB - zřízení</t>
  </si>
  <si>
    <t>-1440828756</t>
  </si>
  <si>
    <t>Bednění mostních opěr a úložných prahů ze systémového bednění  zřízení z překližek, pro železobeton</t>
  </si>
  <si>
    <t>1,688*23,775*2</t>
  </si>
  <si>
    <t>1,935*23,775*2</t>
  </si>
  <si>
    <t>0,657*(0,65+0,650+0,650+0,650)</t>
  </si>
  <si>
    <t>0,425*2,1*2</t>
  </si>
  <si>
    <t>0,425*2,7*2</t>
  </si>
  <si>
    <t>0,671*2,6*2</t>
  </si>
  <si>
    <t>0,671*3,2*2</t>
  </si>
  <si>
    <t>334351211</t>
  </si>
  <si>
    <t>Bednění systémové mostních opěr a úložných prahů z překližek - odstranění</t>
  </si>
  <si>
    <t>-439931386</t>
  </si>
  <si>
    <t>Bednění mostních opěr a úložných prahů ze systémového bednění  odstranění z překližek</t>
  </si>
  <si>
    <t>334361216</t>
  </si>
  <si>
    <t>Výztuž dříků opěr z betonářské oceli 10 505</t>
  </si>
  <si>
    <t>161063948</t>
  </si>
  <si>
    <t>Výztuž betonářská mostních konstrukcí  opěr, úložných prahů, křídel, závěrných zídek, bloků ložisek, pilířů a sloupů z oceli 10 505 (R) nebo BSt 500 dříků opěr</t>
  </si>
  <si>
    <t xml:space="preserve">40% z množství </t>
  </si>
  <si>
    <t>5526,568/1000*0,4</t>
  </si>
  <si>
    <t>Vodorovné konstrukce</t>
  </si>
  <si>
    <t>421321128</t>
  </si>
  <si>
    <t>Mostní nosné konstrukce deskové ze ŽB C 30/37</t>
  </si>
  <si>
    <t>754577204</t>
  </si>
  <si>
    <t>Mostní železobetonové nosné konstrukce deskové nebo klenbové deskové, z betonu C 30/37</t>
  </si>
  <si>
    <t xml:space="preserve">NK - stropní desky </t>
  </si>
  <si>
    <t>9,60</t>
  </si>
  <si>
    <t>421321192</t>
  </si>
  <si>
    <t>Příplatek k mostní železobetonové nosné konstrukci deskové nebo klenbové za betonáž malého rozsahu do 50 m3</t>
  </si>
  <si>
    <t>-274242436</t>
  </si>
  <si>
    <t>Mostní železobetonové nosné konstrukce deskové nebo klenbové Příplatek k cenám za betonáž malého rozsahu do 50 m3</t>
  </si>
  <si>
    <t>421351141</t>
  </si>
  <si>
    <t>Bednění čela pracovní spáry konstrukcí mostů - zřízení</t>
  </si>
  <si>
    <t>520474890</t>
  </si>
  <si>
    <t>Bednění deskových konstrukcí mostů z betonu železového nebo předpjatého  zřízení čela pracovní spáry</t>
  </si>
  <si>
    <t>1,7*3</t>
  </si>
  <si>
    <t>421351241</t>
  </si>
  <si>
    <t>Bednění čela pracovní spáry konstrukcí mostů - odstranění</t>
  </si>
  <si>
    <t>604532824</t>
  </si>
  <si>
    <t>Bednění deskových konstrukcí mostů z betonu železového nebo předpjatého  odstranění čela pracovní spáry</t>
  </si>
  <si>
    <t>421351R001</t>
  </si>
  <si>
    <t>Bednění ŽB desky  včetně podpěrné konstrukce - zřízení</t>
  </si>
  <si>
    <t>2073807873</t>
  </si>
  <si>
    <t>bednění ŽB desky  včetně podpěrné konstrukce</t>
  </si>
  <si>
    <t>0,75*23,775</t>
  </si>
  <si>
    <t>2,1*2,7</t>
  </si>
  <si>
    <t>421351R002</t>
  </si>
  <si>
    <t xml:space="preserve">Bednění ŽB desky  včetně podpěrné konstrukce -odstranění </t>
  </si>
  <si>
    <t>-128178454</t>
  </si>
  <si>
    <t>421361226</t>
  </si>
  <si>
    <t>Výztuž ŽB deskového mostu z betonářské oceli 10 505</t>
  </si>
  <si>
    <t>-20911946</t>
  </si>
  <si>
    <t>Výztuž deskových konstrukcí  z betonářské oceli 10 505 (R) nebo BSt 500 deskového mostu</t>
  </si>
  <si>
    <t>45</t>
  </si>
  <si>
    <t>451315114</t>
  </si>
  <si>
    <t>Podkladní nebo výplňová vrstva z betonu C 12/15 tl do 100 mm</t>
  </si>
  <si>
    <t>344486070</t>
  </si>
  <si>
    <t>Podkladní a výplňové vrstvy z betonu prostého  tloušťky do 100 mm, z betonu C 12/15</t>
  </si>
  <si>
    <t>1,950*23,725</t>
  </si>
  <si>
    <t>457451133</t>
  </si>
  <si>
    <t>Ochranná betonová vrstva na izolaci přesýpaných objektů tl 60 mm s výztuží sítí beton C 25/30</t>
  </si>
  <si>
    <t>-1126109732</t>
  </si>
  <si>
    <t>Ochranná betonová vrstva na izolaci přesýpaných objektů  tloušťky 60 mm s vyhlazením povrchu s výztuží ze sítí C 25/30</t>
  </si>
  <si>
    <t>22,565*1,250</t>
  </si>
  <si>
    <t>2,6*3,2</t>
  </si>
  <si>
    <t>Trubní vedení</t>
  </si>
  <si>
    <t>47</t>
  </si>
  <si>
    <t>899104112</t>
  </si>
  <si>
    <t>Osazení poklopů litinových nebo ocelových včetně rámů pro třídu zatížení D400, E600</t>
  </si>
  <si>
    <t>-1350684496</t>
  </si>
  <si>
    <t>Osazení poklopů litinových a ocelových včetně rámů pro třídu zatížení D400, E600</t>
  </si>
  <si>
    <t>48</t>
  </si>
  <si>
    <t>55241R01</t>
  </si>
  <si>
    <t>Poklop litinový 750x750 D 400</t>
  </si>
  <si>
    <t>1374367220</t>
  </si>
  <si>
    <t>49</t>
  </si>
  <si>
    <t>899501221</t>
  </si>
  <si>
    <t>Stupadla do šachet ocelová s PE povlakem vidlicová pro přímé zabudování do hmoždinek</t>
  </si>
  <si>
    <t>575623534</t>
  </si>
  <si>
    <t>Stupadla do šachet a drobných objektů ocelová s PE povlakem vidlicová pro přímé zabudování do hmoždinek</t>
  </si>
  <si>
    <t>Ostatní konstrukce a práce-bourání</t>
  </si>
  <si>
    <t>50</t>
  </si>
  <si>
    <t>317661142</t>
  </si>
  <si>
    <t>Výplň spár monolitické římsy tmelem polyuretanovým šířky spáry do 40 mm</t>
  </si>
  <si>
    <t>563472902</t>
  </si>
  <si>
    <t>Výplň spár monolitické římsy tmelem  polyuretanovým, spára šířky přes 15 do 40 mm</t>
  </si>
  <si>
    <t>51</t>
  </si>
  <si>
    <t>931992121</t>
  </si>
  <si>
    <t>Výplň dilatačních spár z extrudovaného polystyrénu tl 20 mm</t>
  </si>
  <si>
    <t>-103519781</t>
  </si>
  <si>
    <t>Výplň dilatačních spár z polystyrenu  extrudovaného, tloušťky 20 mm</t>
  </si>
  <si>
    <t xml:space="preserve">mezi NK a přechodem </t>
  </si>
  <si>
    <t>(1,685+0,750+1,685+0,750)*3</t>
  </si>
  <si>
    <t>5,6*3</t>
  </si>
  <si>
    <t>963051111</t>
  </si>
  <si>
    <t>Bourání mostní nosné konstrukce z ŽB</t>
  </si>
  <si>
    <t>1405296981</t>
  </si>
  <si>
    <t>Bourání mostních konstrukcí nosných konstrukcí ze železového betonu</t>
  </si>
  <si>
    <t>2,6*3,2*0,16</t>
  </si>
  <si>
    <t>1*0,25*(3,2+2,6+3,2+2,6)</t>
  </si>
  <si>
    <t>1,3*1,263*0,25</t>
  </si>
  <si>
    <t>53</t>
  </si>
  <si>
    <t>985331117</t>
  </si>
  <si>
    <t>Dodatečné vlepování betonářské výztuže D 20 mm do cementové aktivované malty včetně vyvrtání otvoru</t>
  </si>
  <si>
    <t>1685651572</t>
  </si>
  <si>
    <t>Dodatečné vlepování betonářské výztuže včetně vyvrtání a vyčištění otvoru cementovou aktivovanou maltou průměr výztuže 20 mm</t>
  </si>
  <si>
    <t xml:space="preserve">stávající NK </t>
  </si>
  <si>
    <t>40*0,3</t>
  </si>
  <si>
    <t>997211511</t>
  </si>
  <si>
    <t>Vodorovná doprava suti po suchu na vzdálenost do 1 km</t>
  </si>
  <si>
    <t>-80349891</t>
  </si>
  <si>
    <t>Vodorovná doprava suti nebo vybouraných hmot  suti se složením a hrubým urovnáním, na vzdálenost do 1 km</t>
  </si>
  <si>
    <t>997211519</t>
  </si>
  <si>
    <t>Příplatek ZKD 1 km u vodorovné dopravy suti</t>
  </si>
  <si>
    <t>47228523</t>
  </si>
  <si>
    <t>Vodorovná doprava suti nebo vybouraných hmot  suti se složením a hrubým urovnáním, na vzdálenost Příplatek k ceně za každý další i započatý 1 km přes 1 km</t>
  </si>
  <si>
    <t>11,150*15</t>
  </si>
  <si>
    <t>997211611</t>
  </si>
  <si>
    <t>Nakládání suti na dopravní prostředky pro vodorovnou dopravu</t>
  </si>
  <si>
    <t>1669279887</t>
  </si>
  <si>
    <t>Nakládání suti nebo vybouraných hmot  na dopravní prostředky pro vodorovnou dopravu suti</t>
  </si>
  <si>
    <t>57</t>
  </si>
  <si>
    <t>997013602</t>
  </si>
  <si>
    <t>Poplatek za uložení na skládce (skládkovné) stavebního odpadu železobetonového kód odpadu 17 01 01</t>
  </si>
  <si>
    <t>-767909531</t>
  </si>
  <si>
    <t>Poplatek za uložení stavebního odpadu na skládce (skládkovné) z armovaného betonu zatříděného do Katalogu odpadů pod kódem 17 01 01</t>
  </si>
  <si>
    <t>998</t>
  </si>
  <si>
    <t>Přesun hmot</t>
  </si>
  <si>
    <t>58</t>
  </si>
  <si>
    <t>998212111</t>
  </si>
  <si>
    <t>Přesun hmot pro mosty zděné, monolitické betonové nebo ocelové v do 20 m</t>
  </si>
  <si>
    <t>1945640797</t>
  </si>
  <si>
    <t>Přesun hmot pro mosty zděné, betonové monolitické, spřažené ocelobetonové nebo kovové  vodorovná dopravní vzdálenost do 100 m výška mostu do 20 m</t>
  </si>
  <si>
    <t>59</t>
  </si>
  <si>
    <t>998212191</t>
  </si>
  <si>
    <t>Příplatek k přesunu hmot pro mosty zděné nebo monolitické za zvětšený přesun do 1000 m</t>
  </si>
  <si>
    <t>-186554984</t>
  </si>
  <si>
    <t>Přesun hmot pro mosty zděné, betonové monolitické, spřažené ocelobetonové nebo kovové  Příplatek k cenám za zvětšený přesun přes přes vymezenou největší dopravní vzdálenost do 1000 m</t>
  </si>
  <si>
    <t>711</t>
  </si>
  <si>
    <t>Izolace proti vodě, vlhkosti a plynům</t>
  </si>
  <si>
    <t>711-R00</t>
  </si>
  <si>
    <t>Dodávka + montáž vodotěsné izolace schváleného typu - SVI (přípravná, vodotěsná)</t>
  </si>
  <si>
    <t>1723779993</t>
  </si>
  <si>
    <t>Dodávka + montáž vodotěsné izolace schváleného typu - SVI (přípravná, vodotěsná a ochranná vrstva)</t>
  </si>
  <si>
    <t>6,1*23,775</t>
  </si>
  <si>
    <t>1,2*(3,2+2,6+3,2+1,331)</t>
  </si>
  <si>
    <t>61</t>
  </si>
  <si>
    <t>998711201</t>
  </si>
  <si>
    <t>Přesun hmot procentní pro izolace proti vodě, vlhkosti a plynům v objektech v do 6 m</t>
  </si>
  <si>
    <t>1199779195</t>
  </si>
  <si>
    <t>Přesun hmot pro izolace proti vodě, vlhkosti a plynům  stanovený procentní sazbou (%) z ceny vodorovná dopravní vzdálenost do 50 m v objektech výšky do 6 m</t>
  </si>
  <si>
    <t>713</t>
  </si>
  <si>
    <t>Izolace tepelné</t>
  </si>
  <si>
    <t>713131141</t>
  </si>
  <si>
    <t>Montáž izolace tepelné stěn a základů lepením celoplošně rohoží, pásů, dílců, desek</t>
  </si>
  <si>
    <t>405758393</t>
  </si>
  <si>
    <t>Montáž tepelné izolace stěn rohožemi, pásy, deskami, dílci, bloky (izolační materiál ve specifikaci) lepením celoplošně</t>
  </si>
  <si>
    <t>63</t>
  </si>
  <si>
    <t>28376379</t>
  </si>
  <si>
    <t>deska z polystyrénu XPS, hrana polodrážková a hladký povrch s vyšší odolností tl 50mm</t>
  </si>
  <si>
    <t>1053637852</t>
  </si>
  <si>
    <t>{05ec9f21-4a37-4ff8-bebe-dfd42356199e}</t>
  </si>
  <si>
    <t>303021814</t>
  </si>
  <si>
    <t xml:space="preserve">odvoz sutě z místa bourání </t>
  </si>
  <si>
    <t>10,549</t>
  </si>
  <si>
    <t>2144402071</t>
  </si>
  <si>
    <t>SVISLÉ STĚNY</t>
  </si>
  <si>
    <t>3,45</t>
  </si>
  <si>
    <t>VLEZ DO ŠACHTY</t>
  </si>
  <si>
    <t>0,55</t>
  </si>
  <si>
    <t>-147299436</t>
  </si>
  <si>
    <t>-1734016507</t>
  </si>
  <si>
    <t>0,579*(1,150+1,150+1,150+1,150)</t>
  </si>
  <si>
    <t>0,8*(1,150+1,150+1,150+1,150)</t>
  </si>
  <si>
    <t>830290658</t>
  </si>
  <si>
    <t>1952057308</t>
  </si>
  <si>
    <t xml:space="preserve">60% z množství </t>
  </si>
  <si>
    <t>662,236/1000*0,6</t>
  </si>
  <si>
    <t>-201213578</t>
  </si>
  <si>
    <t>NK - stropní deska</t>
  </si>
  <si>
    <t>1,4</t>
  </si>
  <si>
    <t>-1261370945</t>
  </si>
  <si>
    <t>-402557469</t>
  </si>
  <si>
    <t>2,3*1,9</t>
  </si>
  <si>
    <t>-520477772</t>
  </si>
  <si>
    <t>1074675164</t>
  </si>
  <si>
    <t>662,236/1000*0,4</t>
  </si>
  <si>
    <t>336236172</t>
  </si>
  <si>
    <t>1474273388</t>
  </si>
  <si>
    <t>-64272314</t>
  </si>
  <si>
    <t>1362950700</t>
  </si>
  <si>
    <t xml:space="preserve">strop </t>
  </si>
  <si>
    <t>2,9*3,3*0,17</t>
  </si>
  <si>
    <t xml:space="preserve">stěny </t>
  </si>
  <si>
    <t>0,97*(2,9+2,8+2,9+2,8)*0,250</t>
  </si>
  <si>
    <t>985311313</t>
  </si>
  <si>
    <t>Reprofilace rubu kleneb a podlah cementovými sanačními maltami tl 30 mm</t>
  </si>
  <si>
    <t>329777829</t>
  </si>
  <si>
    <t>Reprofilace betonu sanačními maltami na cementové bázi ručně rubu kleneb a podlah, tloušťky přes 20 do 30 mm</t>
  </si>
  <si>
    <t xml:space="preserve">ubouraná části stěn </t>
  </si>
  <si>
    <t>0,25*(2,9+2,9+2,8+2,8)</t>
  </si>
  <si>
    <t>985311912</t>
  </si>
  <si>
    <t>Příplatek při reprofilaci sanačními maltami za plochu do 10 m2 jednotlivě</t>
  </si>
  <si>
    <t>-1835285061</t>
  </si>
  <si>
    <t>Reprofilace betonu sanačními maltami na cementové bázi ručně Příplatek k cenám za plochu do 10 m2 jednotlivě</t>
  </si>
  <si>
    <t>985311913</t>
  </si>
  <si>
    <t>Příplatek při reprofilaci sanačními maltami za větší členitost povrchu (sloupy, výklenky)</t>
  </si>
  <si>
    <t>1619073351</t>
  </si>
  <si>
    <t>Reprofilace betonu sanačními maltami na cementové bázi ručně Příplatek k cenám za větší členitost povrchu (sloupy, výklenky)</t>
  </si>
  <si>
    <t>985321111</t>
  </si>
  <si>
    <t>Ochranný nátěr výztuže na cementové bázi stěn, líce kleneb a podhledů 1 vrstva tl 1 mm</t>
  </si>
  <si>
    <t>525948965</t>
  </si>
  <si>
    <t>Ochranný nátěr betonářské výztuže 1 vrstva tloušťky 1 mm na cementové bázi stěn, líce kleneb a podhledů</t>
  </si>
  <si>
    <t>2,850</t>
  </si>
  <si>
    <t>985321912</t>
  </si>
  <si>
    <t>Příplatek k cenám ochranného nátěru výztuže za plochu do 10 m2 jednotlivě</t>
  </si>
  <si>
    <t>-1524609301</t>
  </si>
  <si>
    <t>Ochranný nátěr betonářské výztuže Příplatek k cenám za plochu do 10 m2 jednotlivě</t>
  </si>
  <si>
    <t>985323111</t>
  </si>
  <si>
    <t>Spojovací můstek reprofilovaného betonu na cementové bázi tl 1 mm</t>
  </si>
  <si>
    <t>-1326535807</t>
  </si>
  <si>
    <t>Spojovací můstek reprofilovaného betonu na cementové bázi, tloušťky 1 mm</t>
  </si>
  <si>
    <t>985323912</t>
  </si>
  <si>
    <t>Příplatek k cenám spojovacího můstku za plochu do 10 m2 jednotlivě</t>
  </si>
  <si>
    <t>109777897</t>
  </si>
  <si>
    <t>Spojovací můstek reprofilovaného betonu Příplatek k cenám za plochu do 10 m2 jednotlivě</t>
  </si>
  <si>
    <t>-1499057550</t>
  </si>
  <si>
    <t xml:space="preserve">ke stávající  desce </t>
  </si>
  <si>
    <t>40*0,2</t>
  </si>
  <si>
    <t>-443821298</t>
  </si>
  <si>
    <t>-884718987</t>
  </si>
  <si>
    <t>10,549*15</t>
  </si>
  <si>
    <t>619596057</t>
  </si>
  <si>
    <t>-396100727</t>
  </si>
  <si>
    <t>1815455929</t>
  </si>
  <si>
    <t>-1222953693</t>
  </si>
  <si>
    <t>711112001</t>
  </si>
  <si>
    <t>Provedení izolace proti zemní vlhkosti svislé za studena nátěrem penetračním</t>
  </si>
  <si>
    <t>-1542771398</t>
  </si>
  <si>
    <t>Provedení izolace proti zemní vlhkosti natěradly a tmely za studena  na ploše svislé S nátěrem penetračním</t>
  </si>
  <si>
    <t xml:space="preserve">NK zhora </t>
  </si>
  <si>
    <t>3,345*2,9</t>
  </si>
  <si>
    <t xml:space="preserve">odpočet poklop </t>
  </si>
  <si>
    <t>1,150*1,150*-1</t>
  </si>
  <si>
    <t xml:space="preserve">výlez </t>
  </si>
  <si>
    <t>0,515*(1,150+1,150+1,150+1,150)</t>
  </si>
  <si>
    <t>111631500</t>
  </si>
  <si>
    <t>lak penetrační asfaltový</t>
  </si>
  <si>
    <t>1906113618</t>
  </si>
  <si>
    <t>Poznámka k položce:_x000D_
Spotřeba 0,3-0,4kg/m2</t>
  </si>
  <si>
    <t>10,747*0,00035</t>
  </si>
  <si>
    <t>711112011</t>
  </si>
  <si>
    <t>Provedení izolace proti zemní vlhkosti svislé za studena suspenzí asfaltovou</t>
  </si>
  <si>
    <t>1666263929</t>
  </si>
  <si>
    <t>Provedení izolace proti zemní vlhkosti natěradly a tmely za studena  na ploše svislé S nátěrem suspensí asfaltovou</t>
  </si>
  <si>
    <t>10,747*2</t>
  </si>
  <si>
    <t>111631780</t>
  </si>
  <si>
    <t>lak hydroizolační asfaltový pro izolaci trub</t>
  </si>
  <si>
    <t>-1369241451</t>
  </si>
  <si>
    <t>Poznámka k položce:_x000D_
Spotřeba: 0,3-0,5 kg/m2</t>
  </si>
  <si>
    <t>21,494*0,4/1000</t>
  </si>
  <si>
    <t>998711101</t>
  </si>
  <si>
    <t>Přesun hmot tonážní pro izolace proti vodě, vlhkosti a plynům v objektech výšky do 6 m</t>
  </si>
  <si>
    <t>1300210382</t>
  </si>
  <si>
    <t>Přesun hmot pro izolace proti vodě, vlhkosti a plynům  stanovený z hmotnosti přesunovaného materiálu vodorovná dopravní vzdálenost do 50 m v objektech výšky do 6 m</t>
  </si>
  <si>
    <t xml:space="preserve"> SO 109 Kabelová šachta Š15 </t>
  </si>
  <si>
    <t xml:space="preserve">Průzkumné práce pro opravy Geotechnický průzkum železničního spodku - zemního tělesa                      </t>
  </si>
  <si>
    <t xml:space="preserve">Geodetické práce Geodetické práce před opravou                                                                                                </t>
  </si>
  <si>
    <t xml:space="preserve">Projektové práce Projektové práce v rozsahu ZRN (vyjma dále jmenované práce) přes 20 mil. Kč              </t>
  </si>
  <si>
    <t xml:space="preserve">Inženýrská činnost posudky a dozory                                                                                         </t>
  </si>
  <si>
    <r>
      <t xml:space="preserve">Posouzení interoperability ve fázi realizace, včetně zajištění souhlasu DÚ </t>
    </r>
    <r>
      <rPr>
        <sz val="8"/>
        <rFont val="Arial CE"/>
        <charset val="238"/>
      </rPr>
      <t>s uvedením stavby do provozu</t>
    </r>
  </si>
  <si>
    <t>024101501R</t>
  </si>
  <si>
    <t>Posouzení shody (TSI) ve fázi realizace, včetně zajištění souhlasu DÚ s uvedením stavby
 do provozu.</t>
  </si>
  <si>
    <t xml:space="preserve">ks </t>
  </si>
  <si>
    <t>ks</t>
  </si>
  <si>
    <t>5961176205 </t>
  </si>
  <si>
    <t>Čelisťový závěr pro J49  1:9-300(klasik bez žlabu)</t>
  </si>
  <si>
    <t>Součásti upevňovací -  pražcový šroub</t>
  </si>
  <si>
    <t>Výhybka jednoduchá- kompletní ocelové součásti JS49 1: 9-300 levá</t>
  </si>
  <si>
    <t xml:space="preserve">M </t>
  </si>
  <si>
    <t>2*8,9+12,5+14,8</t>
  </si>
  <si>
    <t>Zařízení pro snížení přestavného odporu výhybky Válečkové stoličky 1 -základní (SVV-A)</t>
  </si>
  <si>
    <t>Zařízení pro snížení přestavného odporu výhybky Válečkové stoličky 2- základní (SVV-B)</t>
  </si>
  <si>
    <t>Zařízení pro snížení přestavného odporu výhybky Válečkové stoličky - posilovací (SVVD)</t>
  </si>
  <si>
    <t>3*2+4</t>
  </si>
  <si>
    <t>4*2</t>
  </si>
  <si>
    <t>5911005210</t>
  </si>
  <si>
    <t>Válečková stolička jazyka nadzvedávací montáž s upevněním na patu kolejnice</t>
  </si>
  <si>
    <t xml:space="preserve">5958134005 </t>
  </si>
  <si>
    <t>Součásti upevňovací svěrka Skl 14</t>
  </si>
  <si>
    <t>5958134020</t>
  </si>
  <si>
    <t>Součásti upevňovací svěrka Skl 24</t>
  </si>
  <si>
    <t>do výh.č. 13</t>
  </si>
  <si>
    <t>800,3*0,28</t>
  </si>
  <si>
    <t>290,1*0,637+2*38</t>
  </si>
  <si>
    <t>5906135210</t>
  </si>
  <si>
    <t>Demontáž kolejového roštu koleje na úložišti pražce betonové tv. S49 „u“</t>
  </si>
  <si>
    <t>1542*0,55+57*3+85</t>
  </si>
  <si>
    <t>229*0,679+2*39+48,436+62,384+70,6</t>
  </si>
  <si>
    <t>229*2,11+88+2*70+116+56</t>
  </si>
  <si>
    <t>Výhybky + ocel na v.13+kolejnice+kr, pražce</t>
  </si>
  <si>
    <t>39+48,436+62,384+70,6+10,72+228,9*0,0493+98*2,4*0,16</t>
  </si>
  <si>
    <t>280,057*70</t>
  </si>
  <si>
    <t>228,9*0,679+2*39+48,436+62,384+70,6</t>
  </si>
  <si>
    <t>2*48,85+62,39+81,32+36</t>
  </si>
  <si>
    <t>2*14+229/20*2+6</t>
  </si>
  <si>
    <t>4*14+8+3*2+12</t>
  </si>
  <si>
    <t>229/0,6*4</t>
  </si>
  <si>
    <t>Výh 13, 14,10,12 domontování srdcov části</t>
  </si>
  <si>
    <t>5960101000</t>
  </si>
  <si>
    <t>Pražcové kotvy TDHB pro pražec betonový B 91</t>
  </si>
  <si>
    <t>24/0,6/3</t>
  </si>
  <si>
    <t>5910136010</t>
  </si>
  <si>
    <t>Montáž pražcové kotvy v koleji</t>
  </si>
  <si>
    <t>5957107010</t>
  </si>
  <si>
    <t>Kolejnicové pásy R350HT tv.49 E1 délky 60 metrů</t>
  </si>
  <si>
    <t>229*2/60</t>
  </si>
  <si>
    <t>Lepený izolovaný styk tv. S49 délky 3,6 m</t>
  </si>
  <si>
    <t>4 ks před výh 13 a 14</t>
  </si>
  <si>
    <t>5961116020R</t>
  </si>
  <si>
    <t>Výh. 14  ( vč žl.pr.+ 2*LIS)</t>
  </si>
  <si>
    <t>5957131010</t>
  </si>
  <si>
    <t>Výh. 12  ( vč žl.pr.+2*LIS)</t>
  </si>
  <si>
    <t>vč. 4*LIS</t>
  </si>
  <si>
    <t>883,19+224,84</t>
  </si>
  <si>
    <t>1104,1*1,8</t>
  </si>
  <si>
    <t>5956161005</t>
  </si>
  <si>
    <t>Pražec betonový pro výhybkovou konstrukci jiné délky</t>
  </si>
  <si>
    <t>100*2,4</t>
  </si>
  <si>
    <t>c</t>
  </si>
  <si>
    <t>Stožáry trakčního vedení Stožár TV - typ ( BP 11m ) vč. podlití</t>
  </si>
  <si>
    <t>Vodiče trakčního vedení Pohon odpojovače motorový</t>
  </si>
  <si>
    <t>Vodiče trakčního vedení Odpojovač nebo odpínač na stož. TV</t>
  </si>
  <si>
    <t>Vodiče trakčního vedení Kotvení dvou svodů z odpoj. s připoj. na TV - BP</t>
  </si>
  <si>
    <t>Vodiče trakčního vedení Ukolejnění s průrazkou T, P, 2T, BP, DS, OK - 2 vodiče</t>
  </si>
  <si>
    <t>Vodiče trakčního vedení Montážní lávka na BP délky - 2045mm</t>
  </si>
  <si>
    <t>7499700510</t>
  </si>
  <si>
    <t>Žlab PVC 100x100 mm šíře</t>
  </si>
  <si>
    <t>7492502160</t>
  </si>
  <si>
    <t>Kabely, vodiče, šňůry Cu - nn Kabel silový více-žílový Cu, plastová izolace CYKY 12J4  (12Cx4)</t>
  </si>
  <si>
    <t>742M22 (OTSKP)</t>
  </si>
  <si>
    <t>UKONČENÍ 7-12ŽÍLOVÉHO KABELU KABELOVOU SPOJKOU OD 4 DO 6 MM2 - včetně montáže</t>
  </si>
  <si>
    <t>7497351675</t>
  </si>
  <si>
    <t>Montáž montážních lávek na BP délky 2045 mm</t>
  </si>
  <si>
    <t>7497350970</t>
  </si>
  <si>
    <t>Montáž pohonu odpojovače motorového</t>
  </si>
  <si>
    <t>7497350990</t>
  </si>
  <si>
    <t>Montáž odpojovače nebo odpínače, příp. s uzemňovacím nožem na stožár trakčního vedení</t>
  </si>
  <si>
    <t>7497351020</t>
  </si>
  <si>
    <t>Montáž kotvení svodu z odpojovače s připojením na trakční vedení dvojitého na stožár BP</t>
  </si>
  <si>
    <t>7492555028</t>
  </si>
  <si>
    <t>Montáž kabelů vícežílových Cu 12 x 4 mm2</t>
  </si>
  <si>
    <t>Realizační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</si>
</sst>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155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color theme="0" tint="-0.499984740745262"/>
      <name val="Arial CE"/>
      <family val="2"/>
      <charset val="238"/>
    </font>
    <font>
      <sz val="9"/>
      <name val="Arial CE"/>
      <family val="2"/>
    </font>
    <font>
      <sz val="8"/>
      <color theme="0" tint="-0.34998626667073579"/>
      <name val="Arial CE"/>
      <family val="2"/>
      <charset val="238"/>
    </font>
    <font>
      <sz val="8"/>
      <color rgb="FF969696"/>
      <name val="Arial CE"/>
      <family val="2"/>
    </font>
    <font>
      <sz val="9"/>
      <color theme="1"/>
      <name val="Arial"/>
      <family val="2"/>
      <charset val="238"/>
    </font>
    <font>
      <sz val="8"/>
      <color rgb="FF892C98"/>
      <name val="Arial CE"/>
      <family val="2"/>
      <charset val="238"/>
    </font>
    <font>
      <i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i/>
      <sz val="8"/>
      <color theme="0" tint="-0.34998626667073579"/>
      <name val="Arial CE"/>
      <family val="2"/>
      <charset val="238"/>
    </font>
    <font>
      <i/>
      <sz val="9"/>
      <name val="Arial CE"/>
      <family val="2"/>
    </font>
    <font>
      <sz val="10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color rgb="FF505050"/>
      <name val="Arial CE"/>
      <family val="2"/>
      <charset val="238"/>
    </font>
    <font>
      <sz val="9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rgb="FF003366"/>
      <name val="Arial CE"/>
      <family val="2"/>
    </font>
    <font>
      <sz val="8"/>
      <color theme="0" tint="-0.249977111117893"/>
      <name val="Arial CE"/>
      <family val="2"/>
    </font>
    <font>
      <sz val="8"/>
      <color rgb="FFFF0000"/>
      <name val="Arial CE"/>
      <family val="2"/>
    </font>
    <font>
      <i/>
      <sz val="8"/>
      <color theme="0" tint="-0.34998626667073579"/>
      <name val="Arial"/>
      <family val="2"/>
      <charset val="238"/>
    </font>
    <font>
      <i/>
      <sz val="8"/>
      <color rgb="FF9900CC"/>
      <name val="Arial CE"/>
      <family val="2"/>
      <charset val="238"/>
    </font>
    <font>
      <i/>
      <sz val="8"/>
      <color theme="0" tint="-0.249977111117893"/>
      <name val="Arial"/>
      <family val="2"/>
      <charset val="238"/>
    </font>
    <font>
      <sz val="9"/>
      <color theme="0" tint="-0.34998626667073579"/>
      <name val="Arial CE"/>
      <family val="2"/>
      <charset val="238"/>
    </font>
    <font>
      <sz val="9"/>
      <color rgb="FF0000FF"/>
      <name val="Arial CE"/>
      <family val="2"/>
      <charset val="238"/>
    </font>
    <font>
      <sz val="8"/>
      <color rgb="FF990099"/>
      <name val="Arial CE"/>
      <family val="2"/>
      <charset val="238"/>
    </font>
    <font>
      <sz val="8"/>
      <color theme="0" tint="-0.499984740745262"/>
      <name val="Calibri"/>
      <family val="2"/>
      <charset val="238"/>
    </font>
    <font>
      <sz val="8"/>
      <color rgb="FF892C98"/>
      <name val="Arial"/>
      <family val="2"/>
      <charset val="238"/>
    </font>
    <font>
      <sz val="8"/>
      <color rgb="FF9900CC"/>
      <name val="Arial"/>
      <family val="2"/>
      <charset val="238"/>
    </font>
    <font>
      <i/>
      <sz val="8"/>
      <color rgb="FF9900CC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name val="Arial"/>
      <family val="2"/>
      <charset val="238"/>
    </font>
    <font>
      <sz val="9"/>
      <color rgb="FF3333CC"/>
      <name val="Arial"/>
      <family val="2"/>
      <charset val="238"/>
    </font>
    <font>
      <i/>
      <sz val="9"/>
      <color rgb="FF3333CC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b/>
      <sz val="11"/>
      <color rgb="FF003366"/>
      <name val="Arial CE"/>
      <charset val="238"/>
    </font>
    <font>
      <b/>
      <sz val="12"/>
      <color rgb="FF003366"/>
      <name val="Arial CE"/>
      <charset val="238"/>
    </font>
    <font>
      <sz val="8"/>
      <color rgb="FF003366"/>
      <name val="Arial CE"/>
    </font>
    <font>
      <sz val="12"/>
      <color rgb="FF003366"/>
      <name val="Arial CE"/>
    </font>
    <font>
      <sz val="9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sz val="9"/>
      <color rgb="FF003366"/>
      <name val="Arial CE"/>
    </font>
    <font>
      <sz val="11"/>
      <color rgb="FF003366"/>
      <name val="Arial CE"/>
    </font>
    <font>
      <i/>
      <sz val="11"/>
      <color rgb="FF0000FF"/>
      <name val="Arial CE"/>
    </font>
    <font>
      <sz val="11"/>
      <color rgb="FF969696"/>
      <name val="Arial CE"/>
    </font>
    <font>
      <sz val="11"/>
      <name val="Arial CE"/>
    </font>
    <font>
      <sz val="11"/>
      <color rgb="FF800080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b/>
      <sz val="11"/>
      <color rgb="FF003366"/>
      <name val="Arial CE"/>
    </font>
    <font>
      <b/>
      <sz val="11"/>
      <name val="Arial CE"/>
    </font>
    <font>
      <b/>
      <sz val="11"/>
      <name val="Arial CE"/>
      <charset val="238"/>
    </font>
    <font>
      <b/>
      <sz val="11"/>
      <color rgb="FF505050"/>
      <name val="Arial CE"/>
      <charset val="238"/>
    </font>
    <font>
      <b/>
      <sz val="11"/>
      <color rgb="FF969696"/>
      <name val="Arial CE"/>
      <charset val="238"/>
    </font>
    <font>
      <sz val="11"/>
      <color rgb="FFFF0000"/>
      <name val="Arial CE"/>
    </font>
    <font>
      <b/>
      <sz val="11"/>
      <color rgb="FF800080"/>
      <name val="Arial CE"/>
      <charset val="238"/>
    </font>
    <font>
      <sz val="8"/>
      <color rgb="FF505050"/>
      <name val="Arial CE"/>
    </font>
    <font>
      <sz val="8"/>
      <color rgb="FFFF0000"/>
      <name val="Arial CE"/>
    </font>
    <font>
      <sz val="11"/>
      <color rgb="FF505050"/>
      <name val="Arial CE"/>
    </font>
    <font>
      <sz val="10"/>
      <color rgb="FF003366"/>
      <name val="Arial CE"/>
      <charset val="238"/>
    </font>
    <font>
      <b/>
      <sz val="13"/>
      <color rgb="FF003366"/>
      <name val="Arial CE"/>
      <charset val="238"/>
    </font>
    <font>
      <b/>
      <i/>
      <sz val="13"/>
      <name val="Arial CE"/>
      <charset val="238"/>
    </font>
    <font>
      <b/>
      <sz val="13"/>
      <name val="Arial CE"/>
      <charset val="238"/>
    </font>
    <font>
      <sz val="10"/>
      <name val="Arial CE"/>
    </font>
    <font>
      <sz val="13"/>
      <name val="Arial CE"/>
    </font>
    <font>
      <b/>
      <sz val="13"/>
      <name val="Arial CE"/>
    </font>
    <font>
      <b/>
      <sz val="13"/>
      <color rgb="FF003366"/>
      <name val="Arial CE"/>
    </font>
    <font>
      <i/>
      <sz val="10"/>
      <color rgb="FF3333CC"/>
      <name val="Arial"/>
      <family val="2"/>
      <charset val="238"/>
    </font>
    <font>
      <i/>
      <sz val="11"/>
      <color rgb="FF3333CC"/>
      <name val="Calibri"/>
      <family val="2"/>
      <charset val="238"/>
      <scheme val="minor"/>
    </font>
    <font>
      <i/>
      <sz val="9"/>
      <color rgb="FF0000FF"/>
      <name val="Arial CE"/>
      <charset val="238"/>
    </font>
    <font>
      <sz val="8"/>
      <color theme="0" tint="-0.34998626667073579"/>
      <name val="Arial CE"/>
      <family val="2"/>
    </font>
    <font>
      <sz val="10"/>
      <name val="Arial CE"/>
      <family val="2"/>
    </font>
    <font>
      <sz val="8"/>
      <name val="Trebuchet MS"/>
      <family val="2"/>
    </font>
    <font>
      <i/>
      <sz val="9"/>
      <color rgb="FF0000FF"/>
      <name val="Arial"/>
      <family val="2"/>
      <charset val="238"/>
    </font>
    <font>
      <sz val="9"/>
      <color rgb="FF969696"/>
      <name val="Arial"/>
      <family val="2"/>
      <charset val="238"/>
    </font>
    <font>
      <i/>
      <sz val="10"/>
      <color rgb="FF0000FF"/>
      <name val="Arial CE"/>
    </font>
    <font>
      <sz val="10"/>
      <color rgb="FF969696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2"/>
      <color rgb="FF800000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800080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11"/>
      <name val="Arial CE"/>
      <family val="2"/>
    </font>
    <font>
      <sz val="8"/>
      <color theme="3" tint="0.39997558519241921"/>
      <name val="Arial CE"/>
      <family val="2"/>
    </font>
    <font>
      <sz val="12"/>
      <color theme="3" tint="0.39997558519241921"/>
      <name val="Arial CE"/>
      <family val="2"/>
    </font>
    <font>
      <sz val="8"/>
      <name val="Arial CE"/>
      <charset val="238"/>
    </font>
    <font>
      <sz val="8"/>
      <color rgb="FF3333FF"/>
      <name val="Arial CE"/>
      <family val="2"/>
      <charset val="238"/>
    </font>
    <font>
      <i/>
      <sz val="9"/>
      <color rgb="FF3333FF"/>
      <name val="Arial CE"/>
      <family val="2"/>
      <charset val="238"/>
    </font>
    <font>
      <i/>
      <sz val="9"/>
      <color rgb="FF3333FF"/>
      <name val="Arial"/>
      <family val="2"/>
      <charset val="238"/>
    </font>
    <font>
      <i/>
      <sz val="9"/>
      <color rgb="FF3333FF"/>
      <name val="Arial CE"/>
      <charset val="238"/>
    </font>
    <font>
      <i/>
      <sz val="8"/>
      <color rgb="FF3333FF"/>
      <name val="Arial"/>
      <family val="2"/>
      <charset val="238"/>
    </font>
    <font>
      <i/>
      <sz val="8"/>
      <color rgb="FF3333FF"/>
      <name val="Arial CE"/>
      <family val="2"/>
      <charset val="238"/>
    </font>
    <font>
      <i/>
      <sz val="8"/>
      <color rgb="FF892C98"/>
      <name val="Arial CE"/>
      <family val="2"/>
      <charset val="238"/>
    </font>
    <font>
      <i/>
      <sz val="8"/>
      <color theme="0" tint="-0.499984740745262"/>
      <name val="Arial CE"/>
      <charset val="238"/>
    </font>
    <font>
      <i/>
      <sz val="8"/>
      <color rgb="FFFF0000"/>
      <name val="Arial CE"/>
      <family val="2"/>
      <charset val="238"/>
    </font>
    <font>
      <i/>
      <sz val="8"/>
      <color theme="0" tint="-0.499984740745262"/>
      <name val="Arial CE"/>
      <family val="2"/>
      <charset val="238"/>
    </font>
    <font>
      <sz val="8"/>
      <color theme="0" tint="-0.499984740745262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/>
      <right/>
      <top/>
      <bottom style="hair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auto="1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rgb="FF000000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indexed="64"/>
      </left>
      <right/>
      <top style="hair">
        <color rgb="FF969696"/>
      </top>
      <bottom/>
      <diagonal/>
    </border>
    <border>
      <left style="thin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32">
    <xf numFmtId="0" fontId="0" fillId="0" borderId="0"/>
    <xf numFmtId="0" fontId="3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1" fillId="0" borderId="0">
      <alignment vertical="center"/>
    </xf>
    <xf numFmtId="0" fontId="57" fillId="0" borderId="0" applyNumberFormat="0" applyFill="0" applyBorder="0" applyAlignment="0" applyProtection="0"/>
    <xf numFmtId="0" fontId="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77" fillId="0" borderId="0"/>
    <xf numFmtId="0" fontId="51" fillId="0" borderId="0"/>
    <xf numFmtId="0" fontId="77" fillId="0" borderId="0"/>
    <xf numFmtId="0" fontId="77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7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1" fillId="0" borderId="0"/>
  </cellStyleXfs>
  <cellXfs count="1321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1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7" fillId="3" borderId="6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7" fillId="4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/>
    </xf>
    <xf numFmtId="4" fontId="7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11" fillId="0" borderId="3" xfId="0" applyFont="1" applyBorder="1" applyAlignme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11" fillId="0" borderId="14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5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4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1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34" fillId="0" borderId="12" xfId="0" applyFont="1" applyBorder="1" applyAlignment="1" applyProtection="1">
      <alignment horizontal="center" vertical="center"/>
      <protection locked="0"/>
    </xf>
    <xf numFmtId="49" fontId="34" fillId="0" borderId="12" xfId="0" applyNumberFormat="1" applyFont="1" applyBorder="1" applyAlignment="1" applyProtection="1">
      <alignment horizontal="left" vertical="center" wrapText="1"/>
      <protection locked="0"/>
    </xf>
    <xf numFmtId="0" fontId="34" fillId="0" borderId="12" xfId="0" applyFont="1" applyBorder="1" applyAlignment="1" applyProtection="1">
      <alignment horizontal="center" vertical="center" wrapText="1"/>
      <protection locked="0"/>
    </xf>
    <xf numFmtId="4" fontId="34" fillId="0" borderId="12" xfId="0" applyNumberFormat="1" applyFont="1" applyBorder="1" applyAlignment="1" applyProtection="1">
      <alignment vertical="center"/>
      <protection locked="0"/>
    </xf>
    <xf numFmtId="0" fontId="34" fillId="0" borderId="24" xfId="0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center" vertical="center"/>
      <protection locked="0"/>
    </xf>
    <xf numFmtId="49" fontId="34" fillId="0" borderId="20" xfId="0" applyNumberFormat="1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center" vertical="center" wrapText="1"/>
      <protection locked="0"/>
    </xf>
    <xf numFmtId="4" fontId="34" fillId="0" borderId="20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49" fontId="22" fillId="0" borderId="0" xfId="0" applyNumberFormat="1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 vertical="center" wrapText="1"/>
      <protection locked="0"/>
    </xf>
    <xf numFmtId="4" fontId="22" fillId="0" borderId="0" xfId="0" applyNumberFormat="1" applyFont="1" applyBorder="1" applyAlignment="1" applyProtection="1">
      <alignment vertical="center"/>
      <protection locked="0"/>
    </xf>
    <xf numFmtId="0" fontId="23" fillId="0" borderId="0" xfId="0" applyFont="1" applyBorder="1" applyAlignment="1">
      <alignment horizontal="left" vertical="center"/>
    </xf>
    <xf numFmtId="0" fontId="14" fillId="0" borderId="20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49" fontId="22" fillId="0" borderId="12" xfId="0" applyNumberFormat="1" applyFont="1" applyBorder="1" applyAlignment="1" applyProtection="1">
      <alignment horizontal="left" vertical="center" wrapText="1"/>
      <protection locked="0"/>
    </xf>
    <xf numFmtId="0" fontId="22" fillId="0" borderId="12" xfId="0" applyFont="1" applyBorder="1" applyAlignment="1" applyProtection="1">
      <alignment horizontal="center" vertical="center" wrapText="1"/>
      <protection locked="0"/>
    </xf>
    <xf numFmtId="4" fontId="22" fillId="0" borderId="12" xfId="0" applyNumberFormat="1" applyFont="1" applyBorder="1" applyAlignment="1" applyProtection="1">
      <alignment vertical="center"/>
      <protection locked="0"/>
    </xf>
    <xf numFmtId="0" fontId="22" fillId="0" borderId="24" xfId="0" applyFont="1" applyBorder="1" applyAlignment="1" applyProtection="1">
      <alignment horizontal="left" vertical="center" wrapText="1"/>
      <protection locked="0"/>
    </xf>
    <xf numFmtId="0" fontId="22" fillId="0" borderId="26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2" fillId="0" borderId="25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Fill="1"/>
    <xf numFmtId="0" fontId="0" fillId="0" borderId="0" xfId="0" applyFont="1" applyFill="1" applyAlignment="1">
      <alignment vertical="center"/>
    </xf>
    <xf numFmtId="0" fontId="0" fillId="0" borderId="12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9" fillId="0" borderId="20" xfId="0" applyFont="1" applyFill="1" applyBorder="1" applyAlignment="1">
      <alignment vertical="center"/>
    </xf>
    <xf numFmtId="0" fontId="40" fillId="0" borderId="0" xfId="0" applyFont="1" applyAlignment="1">
      <alignment horizontal="left" vertical="center" wrapText="1"/>
    </xf>
    <xf numFmtId="0" fontId="43" fillId="0" borderId="14" xfId="0" applyFont="1" applyBorder="1" applyAlignment="1">
      <alignment horizontal="left" vertical="center"/>
    </xf>
    <xf numFmtId="0" fontId="43" fillId="0" borderId="0" xfId="0" applyFont="1" applyBorder="1" applyAlignment="1">
      <alignment horizontal="center" vertical="center"/>
    </xf>
    <xf numFmtId="166" fontId="43" fillId="0" borderId="0" xfId="0" applyNumberFormat="1" applyFont="1" applyBorder="1" applyAlignment="1">
      <alignment vertical="center"/>
    </xf>
    <xf numFmtId="166" fontId="43" fillId="0" borderId="15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0" fontId="22" fillId="0" borderId="27" xfId="0" applyFont="1" applyBorder="1" applyAlignment="1" applyProtection="1">
      <alignment horizontal="center" vertical="center" wrapText="1"/>
      <protection locked="0"/>
    </xf>
    <xf numFmtId="4" fontId="22" fillId="0" borderId="27" xfId="0" applyNumberFormat="1" applyFont="1" applyBorder="1" applyAlignment="1" applyProtection="1">
      <alignment vertical="center"/>
      <protection locked="0"/>
    </xf>
    <xf numFmtId="0" fontId="22" fillId="0" borderId="27" xfId="0" applyFont="1" applyBorder="1" applyAlignment="1" applyProtection="1">
      <alignment horizontal="left" vertical="center" wrapText="1"/>
      <protection locked="0"/>
    </xf>
    <xf numFmtId="0" fontId="41" fillId="0" borderId="22" xfId="0" applyFont="1" applyBorder="1" applyAlignment="1">
      <alignment vertical="center"/>
    </xf>
    <xf numFmtId="0" fontId="14" fillId="0" borderId="28" xfId="0" applyFont="1" applyBorder="1" applyAlignment="1">
      <alignment horizontal="left" vertical="center" wrapText="1"/>
    </xf>
    <xf numFmtId="0" fontId="41" fillId="0" borderId="18" xfId="0" applyFont="1" applyBorder="1" applyAlignment="1">
      <alignment vertical="center"/>
    </xf>
    <xf numFmtId="0" fontId="22" fillId="5" borderId="17" xfId="0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44" fillId="0" borderId="22" xfId="0" applyFont="1" applyBorder="1" applyAlignment="1">
      <alignment vertical="center"/>
    </xf>
    <xf numFmtId="4" fontId="39" fillId="0" borderId="12" xfId="0" applyNumberFormat="1" applyFont="1" applyBorder="1" applyAlignment="1" applyProtection="1">
      <alignment vertical="center"/>
      <protection locked="0"/>
    </xf>
    <xf numFmtId="0" fontId="22" fillId="6" borderId="1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17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/>
    </xf>
    <xf numFmtId="4" fontId="7" fillId="4" borderId="7" xfId="0" applyNumberFormat="1" applyFont="1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vertical="center"/>
    </xf>
    <xf numFmtId="0" fontId="11" fillId="0" borderId="3" xfId="0" applyFont="1" applyBorder="1" applyAlignme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14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5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>
      <alignment horizontal="left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4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1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167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/>
    <xf numFmtId="0" fontId="0" fillId="0" borderId="0" xfId="0" applyFont="1" applyAlignment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Border="1"/>
    <xf numFmtId="0" fontId="0" fillId="3" borderId="0" xfId="0" applyFont="1" applyFill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horizontal="left" vertical="center" wrapText="1"/>
      <protection locked="0"/>
    </xf>
    <xf numFmtId="0" fontId="36" fillId="0" borderId="2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166" fontId="11" fillId="0" borderId="15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left" vertical="center"/>
    </xf>
    <xf numFmtId="0" fontId="28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4" fontId="0" fillId="0" borderId="0" xfId="0" applyNumberFormat="1" applyFont="1" applyBorder="1" applyAlignment="1">
      <alignment vertical="center"/>
    </xf>
    <xf numFmtId="0" fontId="10" fillId="0" borderId="3" xfId="0" applyFont="1" applyBorder="1" applyAlignment="1"/>
    <xf numFmtId="0" fontId="10" fillId="0" borderId="0" xfId="0" applyFont="1" applyAlignment="1"/>
    <xf numFmtId="0" fontId="10" fillId="0" borderId="14" xfId="0" applyFont="1" applyBorder="1" applyAlignment="1"/>
    <xf numFmtId="0" fontId="10" fillId="0" borderId="0" xfId="0" applyFont="1" applyBorder="1" applyAlignment="1"/>
    <xf numFmtId="166" fontId="10" fillId="0" borderId="0" xfId="0" applyNumberFormat="1" applyFont="1" applyBorder="1" applyAlignment="1"/>
    <xf numFmtId="166" fontId="10" fillId="0" borderId="15" xfId="0" applyNumberFormat="1" applyFont="1" applyBorder="1" applyAlignment="1"/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vertical="center"/>
    </xf>
    <xf numFmtId="166" fontId="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3" borderId="7" xfId="0" applyFont="1" applyFill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Protection="1"/>
    <xf numFmtId="0" fontId="0" fillId="0" borderId="15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5" fillId="0" borderId="0" xfId="0" applyFont="1" applyAlignment="1" applyProtection="1">
      <alignment horizontal="left" vertical="center"/>
    </xf>
    <xf numFmtId="0" fontId="56" fillId="0" borderId="0" xfId="0" applyFont="1" applyAlignment="1" applyProtection="1">
      <alignment vertical="center" wrapText="1"/>
    </xf>
    <xf numFmtId="0" fontId="53" fillId="0" borderId="0" xfId="0" applyFont="1" applyAlignment="1" applyProtection="1">
      <alignment vertical="center"/>
    </xf>
    <xf numFmtId="0" fontId="53" fillId="0" borderId="0" xfId="0" applyFont="1" applyAlignment="1" applyProtection="1">
      <alignment horizontal="left" vertical="center"/>
    </xf>
    <xf numFmtId="0" fontId="53" fillId="0" borderId="0" xfId="0" applyFont="1" applyAlignment="1" applyProtection="1">
      <alignment horizontal="left" vertical="center" wrapText="1"/>
    </xf>
    <xf numFmtId="167" fontId="53" fillId="0" borderId="0" xfId="0" applyNumberFormat="1" applyFont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0" fillId="0" borderId="29" xfId="0" applyBorder="1"/>
    <xf numFmtId="0" fontId="0" fillId="0" borderId="3" xfId="0" applyBorder="1"/>
    <xf numFmtId="0" fontId="0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12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0" fillId="0" borderId="26" xfId="0" applyBorder="1"/>
    <xf numFmtId="0" fontId="4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4" fontId="5" fillId="0" borderId="0" xfId="0" applyNumberFormat="1" applyFont="1" applyBorder="1" applyAlignment="1">
      <alignment horizontal="left" vertical="center"/>
    </xf>
    <xf numFmtId="0" fontId="0" fillId="0" borderId="26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0" fillId="3" borderId="26" xfId="0" applyFont="1" applyFill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29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2" fillId="4" borderId="26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7" fillId="0" borderId="26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26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0" fillId="0" borderId="32" xfId="0" applyBorder="1"/>
    <xf numFmtId="0" fontId="13" fillId="0" borderId="34" xfId="0" applyFont="1" applyBorder="1" applyAlignment="1">
      <alignment vertical="center"/>
    </xf>
    <xf numFmtId="0" fontId="0" fillId="0" borderId="31" xfId="0" applyBorder="1"/>
    <xf numFmtId="0" fontId="0" fillId="0" borderId="33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0" fillId="0" borderId="0" xfId="0" applyNumberFormat="1"/>
    <xf numFmtId="0" fontId="42" fillId="0" borderId="0" xfId="0" applyFont="1" applyAlignment="1">
      <alignment horizontal="left" vertical="center" wrapText="1"/>
    </xf>
    <xf numFmtId="4" fontId="58" fillId="0" borderId="0" xfId="0" applyNumberFormat="1" applyFont="1" applyAlignment="1">
      <alignment vertical="center"/>
    </xf>
    <xf numFmtId="0" fontId="58" fillId="0" borderId="3" xfId="0" applyFont="1" applyBorder="1" applyAlignment="1">
      <alignment vertical="center"/>
    </xf>
    <xf numFmtId="0" fontId="58" fillId="0" borderId="14" xfId="0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166" fontId="58" fillId="0" borderId="0" xfId="0" applyNumberFormat="1" applyFont="1" applyBorder="1" applyAlignment="1">
      <alignment vertical="center"/>
    </xf>
    <xf numFmtId="166" fontId="58" fillId="0" borderId="15" xfId="0" applyNumberFormat="1" applyFont="1" applyBorder="1" applyAlignment="1">
      <alignment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2" xfId="0" applyBorder="1" applyAlignment="1">
      <alignment vertical="center"/>
    </xf>
    <xf numFmtId="166" fontId="32" fillId="0" borderId="12" xfId="0" applyNumberFormat="1" applyFont="1" applyBorder="1" applyAlignment="1">
      <alignment vertical="center"/>
    </xf>
    <xf numFmtId="166" fontId="32" fillId="0" borderId="13" xfId="0" applyNumberFormat="1" applyFont="1" applyBorder="1" applyAlignment="1">
      <alignment vertical="center"/>
    </xf>
    <xf numFmtId="167" fontId="34" fillId="0" borderId="12" xfId="0" applyNumberFormat="1" applyFont="1" applyBorder="1" applyAlignment="1" applyProtection="1">
      <alignment vertical="center"/>
      <protection locked="0"/>
    </xf>
    <xf numFmtId="167" fontId="14" fillId="0" borderId="20" xfId="0" applyNumberFormat="1" applyFont="1" applyBorder="1" applyAlignment="1" applyProtection="1">
      <alignment vertical="center"/>
      <protection locked="0"/>
    </xf>
    <xf numFmtId="0" fontId="2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/>
    <xf numFmtId="0" fontId="27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1" fillId="0" borderId="35" xfId="6" applyFont="1" applyBorder="1" applyAlignment="1" applyProtection="1">
      <alignment horizontal="left" vertical="center"/>
      <protection locked="0"/>
    </xf>
    <xf numFmtId="0" fontId="63" fillId="0" borderId="12" xfId="6" applyFont="1" applyBorder="1" applyAlignment="1" applyProtection="1">
      <alignment vertical="center"/>
      <protection locked="0"/>
    </xf>
    <xf numFmtId="0" fontId="61" fillId="0" borderId="0" xfId="6" applyFont="1" applyAlignment="1" applyProtection="1">
      <alignment vertical="center"/>
      <protection locked="0"/>
    </xf>
    <xf numFmtId="0" fontId="61" fillId="0" borderId="12" xfId="6" applyFont="1" applyBorder="1" applyAlignment="1" applyProtection="1">
      <alignment vertical="center"/>
      <protection locked="0"/>
    </xf>
    <xf numFmtId="0" fontId="61" fillId="0" borderId="38" xfId="6" applyFont="1" applyBorder="1" applyAlignment="1" applyProtection="1">
      <alignment vertical="center"/>
      <protection locked="0"/>
    </xf>
    <xf numFmtId="0" fontId="68" fillId="0" borderId="12" xfId="3" applyFont="1" applyBorder="1" applyAlignment="1" applyProtection="1">
      <alignment horizontal="left" vertical="center" wrapText="1"/>
      <protection locked="0"/>
    </xf>
    <xf numFmtId="0" fontId="70" fillId="0" borderId="12" xfId="3" applyFont="1" applyBorder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/>
    <xf numFmtId="0" fontId="11" fillId="0" borderId="3" xfId="0" applyFont="1" applyBorder="1"/>
    <xf numFmtId="0" fontId="11" fillId="0" borderId="0" xfId="0" applyFont="1"/>
    <xf numFmtId="4" fontId="9" fillId="0" borderId="0" xfId="0" applyNumberFormat="1" applyFont="1"/>
    <xf numFmtId="4" fontId="10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167" fontId="14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center" vertical="center"/>
      <protection locked="0"/>
    </xf>
    <xf numFmtId="49" fontId="34" fillId="0" borderId="0" xfId="0" applyNumberFormat="1" applyFont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horizontal="center" vertical="center" wrapText="1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0" fontId="36" fillId="0" borderId="12" xfId="0" applyFont="1" applyBorder="1" applyAlignment="1">
      <alignment horizontal="left" vertical="center"/>
    </xf>
    <xf numFmtId="167" fontId="34" fillId="0" borderId="20" xfId="0" applyNumberFormat="1" applyFont="1" applyBorder="1" applyAlignment="1" applyProtection="1">
      <alignment vertical="center"/>
      <protection locked="0"/>
    </xf>
    <xf numFmtId="168" fontId="0" fillId="0" borderId="0" xfId="0" applyNumberFormat="1" applyAlignment="1">
      <alignment vertical="center"/>
    </xf>
    <xf numFmtId="0" fontId="41" fillId="0" borderId="17" xfId="0" applyFont="1" applyBorder="1" applyAlignment="1">
      <alignment vertical="center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41" fillId="0" borderId="20" xfId="0" applyFont="1" applyBorder="1" applyAlignment="1">
      <alignment vertical="center"/>
    </xf>
    <xf numFmtId="0" fontId="22" fillId="0" borderId="36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49" fontId="22" fillId="0" borderId="0" xfId="0" applyNumberFormat="1" applyFont="1" applyAlignment="1" applyProtection="1">
      <alignment horizontal="left" vertical="center" wrapText="1"/>
      <protection locked="0"/>
    </xf>
    <xf numFmtId="0" fontId="59" fillId="0" borderId="0" xfId="0" applyFont="1" applyAlignment="1">
      <alignment vertical="center"/>
    </xf>
    <xf numFmtId="0" fontId="22" fillId="0" borderId="0" xfId="0" applyFont="1" applyAlignment="1" applyProtection="1">
      <alignment horizontal="center" vertical="center" wrapText="1"/>
      <protection locked="0"/>
    </xf>
    <xf numFmtId="167" fontId="22" fillId="0" borderId="0" xfId="0" applyNumberFormat="1" applyFont="1" applyAlignment="1" applyProtection="1">
      <alignment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9" fontId="22" fillId="0" borderId="28" xfId="0" applyNumberFormat="1" applyFont="1" applyBorder="1" applyAlignment="1" applyProtection="1">
      <alignment horizontal="lef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167" fontId="22" fillId="0" borderId="20" xfId="0" applyNumberFormat="1" applyFont="1" applyBorder="1" applyAlignment="1" applyProtection="1">
      <alignment vertical="center"/>
      <protection locked="0"/>
    </xf>
    <xf numFmtId="0" fontId="44" fillId="0" borderId="0" xfId="0" applyFont="1" applyAlignment="1">
      <alignment horizontal="left" vertical="center"/>
    </xf>
    <xf numFmtId="167" fontId="22" fillId="0" borderId="12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64" fillId="0" borderId="0" xfId="0" applyFont="1" applyAlignment="1" applyProtection="1">
      <alignment horizontal="left" vertical="center" wrapText="1"/>
      <protection locked="0"/>
    </xf>
    <xf numFmtId="0" fontId="0" fillId="0" borderId="31" xfId="0" applyBorder="1" applyAlignment="1">
      <alignment vertical="center"/>
    </xf>
    <xf numFmtId="0" fontId="0" fillId="0" borderId="33" xfId="0" applyBorder="1" applyAlignment="1">
      <alignment vertical="center"/>
    </xf>
    <xf numFmtId="0" fontId="39" fillId="0" borderId="2" xfId="0" applyFont="1" applyBorder="1"/>
    <xf numFmtId="0" fontId="39" fillId="0" borderId="0" xfId="0" applyFont="1"/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wrapText="1"/>
    </xf>
    <xf numFmtId="0" fontId="39" fillId="4" borderId="0" xfId="0" applyFont="1" applyFill="1" applyAlignment="1">
      <alignment vertical="center"/>
    </xf>
    <xf numFmtId="0" fontId="39" fillId="0" borderId="10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28" fillId="0" borderId="3" xfId="0" applyFont="1" applyBorder="1"/>
    <xf numFmtId="0" fontId="65" fillId="0" borderId="22" xfId="0" applyFont="1" applyBorder="1" applyAlignment="1" applyProtection="1">
      <alignment horizontal="center" vertical="center"/>
      <protection locked="0"/>
    </xf>
    <xf numFmtId="0" fontId="65" fillId="0" borderId="12" xfId="0" applyFont="1" applyBorder="1" applyAlignment="1" applyProtection="1">
      <alignment horizontal="center" vertical="center"/>
      <protection locked="0"/>
    </xf>
    <xf numFmtId="0" fontId="65" fillId="0" borderId="20" xfId="0" applyFont="1" applyBorder="1" applyAlignment="1" applyProtection="1">
      <alignment horizontal="center" vertical="center"/>
      <protection locked="0"/>
    </xf>
    <xf numFmtId="0" fontId="49" fillId="0" borderId="12" xfId="0" applyFont="1" applyBorder="1" applyAlignment="1" applyProtection="1">
      <alignment horizontal="left" vertical="center" wrapText="1"/>
      <protection locked="0"/>
    </xf>
    <xf numFmtId="0" fontId="48" fillId="0" borderId="3" xfId="0" applyFont="1" applyBorder="1" applyAlignment="1">
      <alignment vertical="center"/>
    </xf>
    <xf numFmtId="0" fontId="22" fillId="0" borderId="37" xfId="0" applyFont="1" applyBorder="1" applyAlignment="1" applyProtection="1">
      <alignment horizontal="left" vertical="center" wrapText="1"/>
      <protection locked="0"/>
    </xf>
    <xf numFmtId="0" fontId="42" fillId="0" borderId="12" xfId="0" applyFont="1" applyBorder="1" applyAlignment="1" applyProtection="1">
      <alignment horizontal="left" vertical="center" wrapText="1"/>
      <protection locked="0"/>
    </xf>
    <xf numFmtId="0" fontId="22" fillId="0" borderId="38" xfId="0" applyFont="1" applyBorder="1" applyAlignment="1" applyProtection="1">
      <alignment horizontal="left" vertical="center" wrapText="1"/>
      <protection locked="0"/>
    </xf>
    <xf numFmtId="0" fontId="22" fillId="0" borderId="39" xfId="0" applyFont="1" applyBorder="1" applyAlignment="1" applyProtection="1">
      <alignment horizontal="left" vertical="center" wrapText="1"/>
      <protection locked="0"/>
    </xf>
    <xf numFmtId="0" fontId="14" fillId="0" borderId="34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6" borderId="0" xfId="0" applyFill="1" applyAlignment="1">
      <alignment vertical="center"/>
    </xf>
    <xf numFmtId="3" fontId="22" fillId="0" borderId="22" xfId="0" applyNumberFormat="1" applyFont="1" applyBorder="1" applyAlignment="1" applyProtection="1">
      <alignment horizontal="center" vertical="center"/>
      <protection locked="0"/>
    </xf>
    <xf numFmtId="3" fontId="22" fillId="0" borderId="12" xfId="0" applyNumberFormat="1" applyFont="1" applyBorder="1" applyAlignment="1" applyProtection="1">
      <alignment horizontal="center" vertical="center"/>
      <protection locked="0"/>
    </xf>
    <xf numFmtId="0" fontId="42" fillId="0" borderId="12" xfId="0" applyFont="1" applyBorder="1" applyAlignment="1" applyProtection="1">
      <alignment horizontal="left" vertical="center"/>
      <protection locked="0"/>
    </xf>
    <xf numFmtId="0" fontId="66" fillId="0" borderId="12" xfId="0" applyFont="1" applyBorder="1" applyAlignment="1" applyProtection="1">
      <alignment horizontal="left" vertical="center" wrapText="1"/>
      <protection locked="0"/>
    </xf>
    <xf numFmtId="3" fontId="39" fillId="0" borderId="20" xfId="0" applyNumberFormat="1" applyFont="1" applyBorder="1" applyAlignment="1" applyProtection="1">
      <alignment horizontal="center" vertical="center"/>
      <protection locked="0"/>
    </xf>
    <xf numFmtId="2" fontId="39" fillId="0" borderId="20" xfId="0" applyNumberFormat="1" applyFont="1" applyBorder="1" applyAlignment="1" applyProtection="1">
      <alignment horizontal="left" vertical="center" wrapText="1"/>
      <protection locked="0"/>
    </xf>
    <xf numFmtId="2" fontId="39" fillId="0" borderId="20" xfId="0" applyNumberFormat="1" applyFont="1" applyBorder="1" applyAlignment="1" applyProtection="1">
      <alignment horizontal="center" vertical="center" wrapText="1"/>
      <protection locked="0"/>
    </xf>
    <xf numFmtId="168" fontId="14" fillId="0" borderId="20" xfId="0" applyNumberFormat="1" applyFont="1" applyBorder="1" applyAlignment="1" applyProtection="1">
      <alignment vertical="center"/>
      <protection locked="0"/>
    </xf>
    <xf numFmtId="168" fontId="39" fillId="0" borderId="20" xfId="0" applyNumberFormat="1" applyFont="1" applyBorder="1" applyAlignment="1" applyProtection="1">
      <alignment vertical="center"/>
      <protection locked="0"/>
    </xf>
    <xf numFmtId="3" fontId="39" fillId="0" borderId="23" xfId="0" applyNumberFormat="1" applyFont="1" applyBorder="1" applyAlignment="1" applyProtection="1">
      <alignment horizontal="center" vertical="center"/>
      <protection locked="0"/>
    </xf>
    <xf numFmtId="1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>
      <alignment horizontal="left" vertical="center" wrapText="1"/>
    </xf>
    <xf numFmtId="2" fontId="39" fillId="0" borderId="23" xfId="0" applyNumberFormat="1" applyFont="1" applyBorder="1" applyAlignment="1" applyProtection="1">
      <alignment horizontal="center" vertical="center" wrapText="1"/>
      <protection locked="0"/>
    </xf>
    <xf numFmtId="168" fontId="22" fillId="0" borderId="23" xfId="0" applyNumberFormat="1" applyFont="1" applyBorder="1" applyAlignment="1" applyProtection="1">
      <alignment vertical="center"/>
      <protection locked="0"/>
    </xf>
    <xf numFmtId="3" fontId="39" fillId="0" borderId="12" xfId="0" applyNumberFormat="1" applyFont="1" applyBorder="1" applyAlignment="1" applyProtection="1">
      <alignment horizontal="center" vertical="center"/>
      <protection locked="0"/>
    </xf>
    <xf numFmtId="1" fontId="22" fillId="0" borderId="12" xfId="0" applyNumberFormat="1" applyFont="1" applyBorder="1" applyAlignment="1" applyProtection="1">
      <alignment horizontal="left" vertical="center" wrapText="1"/>
      <protection locked="0"/>
    </xf>
    <xf numFmtId="2" fontId="39" fillId="0" borderId="12" xfId="0" applyNumberFormat="1" applyFont="1" applyBorder="1" applyAlignment="1" applyProtection="1">
      <alignment horizontal="center" vertical="center" wrapText="1"/>
      <protection locked="0"/>
    </xf>
    <xf numFmtId="1" fontId="22" fillId="0" borderId="20" xfId="0" applyNumberFormat="1" applyFont="1" applyBorder="1" applyAlignment="1" applyProtection="1">
      <alignment horizontal="left" vertical="center" wrapText="1"/>
      <protection locked="0"/>
    </xf>
    <xf numFmtId="0" fontId="39" fillId="0" borderId="12" xfId="0" applyFont="1" applyBorder="1" applyAlignment="1" applyProtection="1">
      <alignment horizontal="center" vertical="center"/>
      <protection locked="0"/>
    </xf>
    <xf numFmtId="49" fontId="39" fillId="0" borderId="12" xfId="0" applyNumberFormat="1" applyFont="1" applyBorder="1" applyAlignment="1" applyProtection="1">
      <alignment horizontal="left" vertical="center" wrapText="1"/>
      <protection locked="0"/>
    </xf>
    <xf numFmtId="0" fontId="67" fillId="0" borderId="12" xfId="0" applyFont="1" applyBorder="1"/>
    <xf numFmtId="0" fontId="40" fillId="0" borderId="12" xfId="0" applyFont="1" applyBorder="1" applyAlignment="1" applyProtection="1">
      <alignment horizontal="center" vertical="center" wrapText="1"/>
      <protection locked="0"/>
    </xf>
    <xf numFmtId="167" fontId="40" fillId="0" borderId="12" xfId="0" applyNumberFormat="1" applyFont="1" applyBorder="1" applyAlignment="1" applyProtection="1">
      <alignment vertical="center"/>
      <protection locked="0"/>
    </xf>
    <xf numFmtId="0" fontId="39" fillId="0" borderId="20" xfId="0" applyFont="1" applyBorder="1" applyAlignment="1" applyProtection="1">
      <alignment horizontal="center" vertical="center"/>
      <protection locked="0"/>
    </xf>
    <xf numFmtId="49" fontId="39" fillId="0" borderId="20" xfId="0" applyNumberFormat="1" applyFont="1" applyBorder="1" applyAlignment="1" applyProtection="1">
      <alignment horizontal="left" vertical="center" wrapText="1"/>
      <protection locked="0"/>
    </xf>
    <xf numFmtId="0" fontId="39" fillId="0" borderId="20" xfId="0" applyFont="1" applyBorder="1" applyAlignment="1" applyProtection="1">
      <alignment horizontal="center" vertical="center" wrapText="1"/>
      <protection locked="0"/>
    </xf>
    <xf numFmtId="4" fontId="39" fillId="0" borderId="20" xfId="0" applyNumberFormat="1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0" fillId="0" borderId="26" xfId="0" applyBorder="1" applyAlignment="1">
      <alignment vertical="center"/>
    </xf>
    <xf numFmtId="0" fontId="22" fillId="4" borderId="40" xfId="0" applyFont="1" applyFill="1" applyBorder="1" applyAlignment="1">
      <alignment horizontal="center" vertical="center" wrapText="1"/>
    </xf>
    <xf numFmtId="4" fontId="24" fillId="0" borderId="0" xfId="0" applyNumberFormat="1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" fontId="9" fillId="0" borderId="0" xfId="0" applyNumberFormat="1" applyFont="1" applyBorder="1"/>
    <xf numFmtId="0" fontId="11" fillId="0" borderId="26" xfId="0" applyFont="1" applyBorder="1"/>
    <xf numFmtId="0" fontId="10" fillId="0" borderId="0" xfId="0" applyFont="1" applyBorder="1" applyAlignment="1">
      <alignment horizontal="left"/>
    </xf>
    <xf numFmtId="4" fontId="10" fillId="0" borderId="0" xfId="0" applyNumberFormat="1" applyFont="1" applyBorder="1"/>
    <xf numFmtId="0" fontId="34" fillId="0" borderId="41" xfId="0" applyFont="1" applyBorder="1" applyAlignment="1" applyProtection="1">
      <alignment horizontal="left" vertical="center" wrapText="1"/>
      <protection locked="0"/>
    </xf>
    <xf numFmtId="0" fontId="36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26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167" fontId="13" fillId="0" borderId="0" xfId="0" applyNumberFormat="1" applyFont="1" applyBorder="1" applyAlignment="1">
      <alignment vertical="center"/>
    </xf>
    <xf numFmtId="0" fontId="13" fillId="0" borderId="26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167" fontId="14" fillId="0" borderId="0" xfId="0" applyNumberFormat="1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61" fillId="0" borderId="0" xfId="6" applyFont="1" applyBorder="1" applyAlignment="1" applyProtection="1">
      <alignment vertical="center"/>
      <protection locked="0"/>
    </xf>
    <xf numFmtId="0" fontId="22" fillId="0" borderId="41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>
      <alignment horizontal="left" vertical="center" wrapText="1"/>
    </xf>
    <xf numFmtId="0" fontId="42" fillId="0" borderId="0" xfId="0" applyFont="1" applyBorder="1" applyAlignment="1" applyProtection="1">
      <alignment horizontal="center" vertical="center"/>
      <protection locked="0"/>
    </xf>
    <xf numFmtId="49" fontId="42" fillId="0" borderId="0" xfId="0" applyNumberFormat="1" applyFont="1" applyBorder="1" applyAlignment="1" applyProtection="1">
      <alignment horizontal="left" vertical="center" wrapText="1"/>
      <protection locked="0"/>
    </xf>
    <xf numFmtId="0" fontId="69" fillId="0" borderId="0" xfId="3" applyFont="1" applyBorder="1" applyAlignment="1" applyProtection="1">
      <alignment vertical="center" wrapText="1"/>
      <protection locked="0"/>
    </xf>
    <xf numFmtId="167" fontId="22" fillId="0" borderId="0" xfId="0" applyNumberFormat="1" applyFont="1" applyBorder="1" applyAlignment="1" applyProtection="1">
      <alignment vertical="center"/>
      <protection locked="0"/>
    </xf>
    <xf numFmtId="0" fontId="70" fillId="0" borderId="0" xfId="3" applyFont="1" applyBorder="1" applyAlignment="1" applyProtection="1">
      <alignment vertical="center" wrapText="1"/>
      <protection locked="0"/>
    </xf>
    <xf numFmtId="0" fontId="71" fillId="0" borderId="0" xfId="6" applyFont="1" applyBorder="1" applyAlignment="1" applyProtection="1">
      <alignment vertical="center"/>
      <protection locked="0"/>
    </xf>
    <xf numFmtId="0" fontId="45" fillId="0" borderId="0" xfId="0" applyFont="1" applyBorder="1" applyAlignment="1">
      <alignment horizontal="left" vertical="center" wrapText="1"/>
    </xf>
    <xf numFmtId="167" fontId="42" fillId="0" borderId="0" xfId="0" applyNumberFormat="1" applyFont="1" applyBorder="1" applyAlignment="1">
      <alignment vertical="center"/>
    </xf>
    <xf numFmtId="0" fontId="45" fillId="0" borderId="12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/>
    </xf>
    <xf numFmtId="0" fontId="0" fillId="0" borderId="43" xfId="0" applyBorder="1"/>
    <xf numFmtId="0" fontId="75" fillId="0" borderId="44" xfId="11" applyNumberFormat="1" applyFont="1" applyFill="1" applyBorder="1" applyAlignment="1" applyProtection="1">
      <alignment horizontal="center" vertical="center" wrapText="1"/>
    </xf>
    <xf numFmtId="0" fontId="76" fillId="0" borderId="44" xfId="13" applyNumberFormat="1" applyFont="1" applyFill="1" applyBorder="1" applyAlignment="1" applyProtection="1">
      <alignment horizontal="left" vertical="center" wrapText="1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8" xfId="0" applyBorder="1" applyAlignment="1">
      <alignment horizontal="center" vertical="center" wrapText="1"/>
    </xf>
    <xf numFmtId="0" fontId="11" fillId="0" borderId="48" xfId="0" applyFont="1" applyBorder="1"/>
    <xf numFmtId="0" fontId="0" fillId="0" borderId="48" xfId="0" applyBorder="1" applyAlignment="1" applyProtection="1">
      <alignment vertical="center"/>
      <protection locked="0"/>
    </xf>
    <xf numFmtId="3" fontId="39" fillId="0" borderId="0" xfId="0" applyNumberFormat="1" applyFont="1" applyBorder="1" applyAlignment="1" applyProtection="1">
      <alignment horizontal="center" vertical="center"/>
      <protection locked="0"/>
    </xf>
    <xf numFmtId="2" fontId="39" fillId="0" borderId="0" xfId="0" applyNumberFormat="1" applyFont="1" applyBorder="1" applyAlignment="1" applyProtection="1">
      <alignment horizontal="left" vertical="center" wrapText="1"/>
      <protection locked="0"/>
    </xf>
    <xf numFmtId="2" fontId="39" fillId="0" borderId="0" xfId="0" applyNumberFormat="1" applyFont="1" applyBorder="1" applyAlignment="1" applyProtection="1">
      <alignment horizontal="center" vertical="center" wrapText="1"/>
      <protection locked="0"/>
    </xf>
    <xf numFmtId="168" fontId="39" fillId="0" borderId="0" xfId="0" applyNumberFormat="1" applyFont="1" applyBorder="1" applyAlignment="1" applyProtection="1">
      <alignment vertical="center"/>
      <protection locked="0"/>
    </xf>
    <xf numFmtId="0" fontId="39" fillId="0" borderId="48" xfId="0" applyFont="1" applyBorder="1" applyAlignment="1" applyProtection="1">
      <alignment vertical="center"/>
      <protection locked="0"/>
    </xf>
    <xf numFmtId="0" fontId="13" fillId="0" borderId="48" xfId="0" applyFont="1" applyBorder="1" applyAlignment="1">
      <alignment vertical="center"/>
    </xf>
    <xf numFmtId="0" fontId="14" fillId="0" borderId="48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9" fillId="0" borderId="0" xfId="25" applyFont="1" applyFill="1" applyBorder="1" applyAlignment="1">
      <alignment horizontal="left" vertical="center"/>
    </xf>
    <xf numFmtId="0" fontId="78" fillId="0" borderId="0" xfId="25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1" fillId="0" borderId="0" xfId="25" applyFont="1" applyFill="1" applyBorder="1" applyAlignment="1">
      <alignment horizontal="center" vertical="center" wrapText="1"/>
    </xf>
    <xf numFmtId="168" fontId="51" fillId="0" borderId="0" xfId="25" applyNumberFormat="1" applyFont="1" applyFill="1" applyBorder="1" applyAlignment="1">
      <alignment horizontal="center" vertical="center" wrapText="1"/>
    </xf>
    <xf numFmtId="4" fontId="51" fillId="0" borderId="0" xfId="25" applyNumberFormat="1" applyFont="1" applyFill="1" applyBorder="1" applyAlignment="1">
      <alignment horizontal="right" vertical="center" wrapText="1"/>
    </xf>
    <xf numFmtId="168" fontId="78" fillId="0" borderId="0" xfId="25" applyNumberFormat="1" applyFont="1" applyFill="1" applyBorder="1" applyAlignment="1">
      <alignment horizontal="center" vertical="center"/>
    </xf>
    <xf numFmtId="4" fontId="78" fillId="0" borderId="0" xfId="25" applyNumberFormat="1" applyFont="1" applyFill="1" applyBorder="1" applyAlignment="1">
      <alignment horizontal="center" vertical="center"/>
    </xf>
    <xf numFmtId="4" fontId="2" fillId="0" borderId="0" xfId="14" applyNumberFormat="1" applyBorder="1" applyAlignment="1">
      <alignment vertical="center"/>
    </xf>
    <xf numFmtId="4" fontId="0" fillId="0" borderId="0" xfId="0" applyNumberFormat="1" applyAlignment="1">
      <alignment vertical="center"/>
    </xf>
    <xf numFmtId="4" fontId="81" fillId="0" borderId="0" xfId="25" applyNumberFormat="1" applyFont="1" applyFill="1" applyBorder="1" applyAlignment="1">
      <alignment horizontal="right" vertical="center"/>
    </xf>
    <xf numFmtId="4" fontId="82" fillId="0" borderId="0" xfId="0" applyNumberFormat="1" applyFont="1" applyBorder="1" applyAlignment="1">
      <alignment vertical="center"/>
    </xf>
    <xf numFmtId="4" fontId="83" fillId="0" borderId="0" xfId="0" applyNumberFormat="1" applyFont="1" applyBorder="1" applyAlignment="1">
      <alignment vertical="center"/>
    </xf>
    <xf numFmtId="0" fontId="86" fillId="0" borderId="22" xfId="0" applyFont="1" applyBorder="1" applyAlignment="1">
      <alignment horizontal="center" vertical="center"/>
    </xf>
    <xf numFmtId="49" fontId="86" fillId="0" borderId="22" xfId="0" applyNumberFormat="1" applyFont="1" applyBorder="1" applyAlignment="1">
      <alignment horizontal="left" vertical="center" wrapText="1"/>
    </xf>
    <xf numFmtId="0" fontId="86" fillId="0" borderId="22" xfId="0" applyFont="1" applyBorder="1" applyAlignment="1">
      <alignment horizontal="left" vertical="center" wrapText="1"/>
    </xf>
    <xf numFmtId="0" fontId="86" fillId="0" borderId="22" xfId="0" applyFont="1" applyBorder="1" applyAlignment="1">
      <alignment horizontal="center" vertical="center" wrapText="1"/>
    </xf>
    <xf numFmtId="167" fontId="86" fillId="0" borderId="22" xfId="0" applyNumberFormat="1" applyFont="1" applyBorder="1" applyAlignment="1">
      <alignment vertical="center"/>
    </xf>
    <xf numFmtId="4" fontId="86" fillId="0" borderId="22" xfId="0" applyNumberFormat="1" applyFont="1" applyBorder="1" applyAlignment="1">
      <alignment vertical="center"/>
    </xf>
    <xf numFmtId="0" fontId="87" fillId="0" borderId="0" xfId="0" applyFont="1" applyAlignment="1">
      <alignment horizontal="left" vertical="center"/>
    </xf>
    <xf numFmtId="0" fontId="88" fillId="0" borderId="0" xfId="0" applyFont="1" applyAlignment="1">
      <alignment horizontal="left" vertical="center" wrapText="1"/>
    </xf>
    <xf numFmtId="0" fontId="89" fillId="0" borderId="22" xfId="0" applyFont="1" applyBorder="1" applyAlignment="1">
      <alignment horizontal="center" vertical="center"/>
    </xf>
    <xf numFmtId="49" fontId="89" fillId="0" borderId="22" xfId="0" applyNumberFormat="1" applyFont="1" applyBorder="1" applyAlignment="1">
      <alignment horizontal="left" vertical="center" wrapText="1"/>
    </xf>
    <xf numFmtId="0" fontId="89" fillId="0" borderId="22" xfId="0" applyFont="1" applyBorder="1" applyAlignment="1">
      <alignment horizontal="left" vertical="center" wrapText="1"/>
    </xf>
    <xf numFmtId="0" fontId="89" fillId="0" borderId="22" xfId="0" applyFont="1" applyBorder="1" applyAlignment="1">
      <alignment horizontal="center" vertical="center" wrapText="1"/>
    </xf>
    <xf numFmtId="167" fontId="89" fillId="0" borderId="22" xfId="0" applyNumberFormat="1" applyFont="1" applyBorder="1" applyAlignment="1">
      <alignment vertical="center"/>
    </xf>
    <xf numFmtId="4" fontId="89" fillId="0" borderId="22" xfId="0" applyNumberFormat="1" applyFont="1" applyBorder="1" applyAlignment="1">
      <alignment vertical="center"/>
    </xf>
    <xf numFmtId="0" fontId="87" fillId="0" borderId="0" xfId="0" applyFont="1" applyBorder="1" applyAlignment="1">
      <alignment horizontal="left" vertical="center"/>
    </xf>
    <xf numFmtId="0" fontId="88" fillId="0" borderId="0" xfId="0" applyFont="1" applyBorder="1" applyAlignment="1">
      <alignment horizontal="left" vertical="center" wrapText="1"/>
    </xf>
    <xf numFmtId="0" fontId="87" fillId="0" borderId="10" xfId="0" applyFont="1" applyBorder="1" applyAlignment="1">
      <alignment horizontal="left" vertical="center"/>
    </xf>
    <xf numFmtId="0" fontId="88" fillId="0" borderId="10" xfId="0" applyFont="1" applyBorder="1" applyAlignment="1">
      <alignment horizontal="left" vertical="center" wrapText="1"/>
    </xf>
    <xf numFmtId="0" fontId="0" fillId="0" borderId="49" xfId="0" applyBorder="1" applyAlignment="1">
      <alignment vertical="center"/>
    </xf>
    <xf numFmtId="4" fontId="92" fillId="0" borderId="3" xfId="0" applyNumberFormat="1" applyFont="1" applyBorder="1" applyAlignment="1">
      <alignment vertical="center"/>
    </xf>
    <xf numFmtId="4" fontId="92" fillId="0" borderId="14" xfId="0" applyNumberFormat="1" applyFont="1" applyBorder="1" applyAlignment="1">
      <alignment horizontal="left" vertical="center"/>
    </xf>
    <xf numFmtId="4" fontId="92" fillId="0" borderId="0" xfId="0" applyNumberFormat="1" applyFont="1" applyBorder="1" applyAlignment="1">
      <alignment horizontal="center" vertical="center"/>
    </xf>
    <xf numFmtId="4" fontId="93" fillId="0" borderId="0" xfId="0" applyNumberFormat="1" applyFont="1" applyBorder="1" applyAlignment="1">
      <alignment vertical="center"/>
    </xf>
    <xf numFmtId="4" fontId="93" fillId="0" borderId="15" xfId="0" applyNumberFormat="1" applyFont="1" applyBorder="1" applyAlignment="1">
      <alignment vertical="center"/>
    </xf>
    <xf numFmtId="4" fontId="94" fillId="0" borderId="0" xfId="0" applyNumberFormat="1" applyFont="1" applyAlignment="1">
      <alignment vertical="center"/>
    </xf>
    <xf numFmtId="4" fontId="94" fillId="0" borderId="0" xfId="0" applyNumberFormat="1" applyFont="1" applyAlignment="1">
      <alignment horizontal="left" vertical="center"/>
    </xf>
    <xf numFmtId="4" fontId="94" fillId="0" borderId="3" xfId="0" applyNumberFormat="1" applyFont="1" applyBorder="1" applyAlignment="1">
      <alignment vertical="center"/>
    </xf>
    <xf numFmtId="4" fontId="93" fillId="0" borderId="14" xfId="0" applyNumberFormat="1" applyFont="1" applyBorder="1" applyAlignment="1">
      <alignment horizontal="left" vertical="center"/>
    </xf>
    <xf numFmtId="4" fontId="93" fillId="0" borderId="0" xfId="0" applyNumberFormat="1" applyFont="1" applyBorder="1" applyAlignment="1">
      <alignment horizontal="center" vertical="center"/>
    </xf>
    <xf numFmtId="4" fontId="95" fillId="0" borderId="3" xfId="0" applyNumberFormat="1" applyFont="1" applyBorder="1" applyAlignment="1">
      <alignment vertical="center"/>
    </xf>
    <xf numFmtId="4" fontId="95" fillId="0" borderId="14" xfId="0" applyNumberFormat="1" applyFont="1" applyBorder="1" applyAlignment="1">
      <alignment vertical="center"/>
    </xf>
    <xf numFmtId="4" fontId="95" fillId="0" borderId="0" xfId="0" applyNumberFormat="1" applyFont="1" applyBorder="1" applyAlignment="1">
      <alignment vertical="center"/>
    </xf>
    <xf numFmtId="4" fontId="95" fillId="0" borderId="15" xfId="0" applyNumberFormat="1" applyFont="1" applyBorder="1" applyAlignment="1">
      <alignment vertical="center"/>
    </xf>
    <xf numFmtId="4" fontId="95" fillId="0" borderId="0" xfId="0" applyNumberFormat="1" applyFont="1" applyAlignment="1">
      <alignment vertical="center"/>
    </xf>
    <xf numFmtId="4" fontId="95" fillId="0" borderId="0" xfId="0" applyNumberFormat="1" applyFont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Fill="1" applyAlignment="1">
      <alignment vertical="center"/>
    </xf>
    <xf numFmtId="4" fontId="9" fillId="0" borderId="0" xfId="0" applyNumberFormat="1" applyFont="1" applyAlignment="1">
      <alignment vertical="center"/>
    </xf>
    <xf numFmtId="0" fontId="84" fillId="0" borderId="0" xfId="0" applyFont="1" applyAlignment="1">
      <alignment vertical="center"/>
    </xf>
    <xf numFmtId="0" fontId="84" fillId="0" borderId="3" xfId="0" applyFont="1" applyBorder="1" applyAlignment="1">
      <alignment vertical="center"/>
    </xf>
    <xf numFmtId="0" fontId="84" fillId="0" borderId="0" xfId="0" applyFont="1" applyAlignment="1">
      <alignment horizontal="left" vertical="center"/>
    </xf>
    <xf numFmtId="0" fontId="85" fillId="0" borderId="0" xfId="0" applyFont="1" applyAlignment="1">
      <alignment horizontal="left" vertical="center"/>
    </xf>
    <xf numFmtId="4" fontId="85" fillId="0" borderId="0" xfId="0" applyNumberFormat="1" applyFont="1" applyAlignment="1">
      <alignment vertical="center"/>
    </xf>
    <xf numFmtId="4" fontId="91" fillId="0" borderId="0" xfId="0" applyNumberFormat="1" applyFont="1" applyAlignment="1">
      <alignment vertical="center"/>
    </xf>
    <xf numFmtId="4" fontId="91" fillId="0" borderId="3" xfId="0" applyNumberFormat="1" applyFont="1" applyBorder="1" applyAlignment="1">
      <alignment vertical="center"/>
    </xf>
    <xf numFmtId="4" fontId="91" fillId="0" borderId="0" xfId="0" applyNumberFormat="1" applyFont="1" applyAlignment="1">
      <alignment horizontal="left" vertical="center"/>
    </xf>
    <xf numFmtId="0" fontId="90" fillId="0" borderId="0" xfId="0" applyFont="1" applyAlignment="1">
      <alignment horizontal="left" vertical="center"/>
    </xf>
    <xf numFmtId="4" fontId="90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4" fillId="0" borderId="23" xfId="10" applyNumberFormat="1" applyFont="1" applyFill="1" applyBorder="1" applyAlignment="1" applyProtection="1">
      <alignment horizontal="left" vertical="center" wrapText="1"/>
    </xf>
    <xf numFmtId="0" fontId="74" fillId="0" borderId="23" xfId="9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6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96" fillId="0" borderId="0" xfId="0" applyFont="1" applyAlignment="1">
      <alignment vertical="center"/>
    </xf>
    <xf numFmtId="0" fontId="97" fillId="0" borderId="0" xfId="0" applyFont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0" fillId="0" borderId="48" xfId="0" applyFont="1" applyBorder="1" applyAlignment="1">
      <alignment vertical="center"/>
    </xf>
    <xf numFmtId="0" fontId="96" fillId="0" borderId="0" xfId="0" applyFont="1" applyBorder="1" applyAlignment="1">
      <alignment vertical="center"/>
    </xf>
    <xf numFmtId="0" fontId="97" fillId="0" borderId="34" xfId="0" applyFont="1" applyBorder="1" applyAlignment="1">
      <alignment horizontal="left" vertical="center" wrapText="1"/>
    </xf>
    <xf numFmtId="0" fontId="97" fillId="0" borderId="0" xfId="0" applyFont="1" applyBorder="1" applyAlignment="1">
      <alignment horizontal="center" vertical="center" wrapText="1"/>
    </xf>
    <xf numFmtId="0" fontId="97" fillId="0" borderId="0" xfId="0" applyFont="1" applyBorder="1" applyAlignment="1">
      <alignment horizontal="left" vertical="center" wrapText="1"/>
    </xf>
    <xf numFmtId="0" fontId="96" fillId="0" borderId="34" xfId="0" applyFont="1" applyBorder="1" applyAlignment="1">
      <alignment vertical="center"/>
    </xf>
    <xf numFmtId="0" fontId="0" fillId="0" borderId="48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0" fontId="89" fillId="0" borderId="22" xfId="0" applyFont="1" applyBorder="1" applyAlignment="1" applyProtection="1">
      <alignment horizontal="center" vertical="center"/>
      <protection locked="0"/>
    </xf>
    <xf numFmtId="49" fontId="89" fillId="0" borderId="22" xfId="0" applyNumberFormat="1" applyFont="1" applyBorder="1" applyAlignment="1" applyProtection="1">
      <alignment horizontal="left" vertical="center" wrapText="1"/>
      <protection locked="0"/>
    </xf>
    <xf numFmtId="0" fontId="89" fillId="0" borderId="22" xfId="0" applyFont="1" applyBorder="1" applyAlignment="1" applyProtection="1">
      <alignment horizontal="left" vertical="center" wrapText="1"/>
      <protection locked="0"/>
    </xf>
    <xf numFmtId="0" fontId="89" fillId="0" borderId="22" xfId="0" applyFont="1" applyBorder="1" applyAlignment="1" applyProtection="1">
      <alignment horizontal="center" vertical="center" wrapText="1"/>
      <protection locked="0"/>
    </xf>
    <xf numFmtId="167" fontId="89" fillId="0" borderId="22" xfId="0" applyNumberFormat="1" applyFont="1" applyBorder="1" applyAlignment="1" applyProtection="1">
      <alignment vertical="center"/>
      <protection locked="0"/>
    </xf>
    <xf numFmtId="4" fontId="89" fillId="0" borderId="22" xfId="0" applyNumberFormat="1" applyFont="1" applyBorder="1" applyAlignment="1" applyProtection="1">
      <alignment vertical="center"/>
      <protection locked="0"/>
    </xf>
    <xf numFmtId="0" fontId="84" fillId="0" borderId="0" xfId="0" applyFont="1"/>
    <xf numFmtId="0" fontId="84" fillId="0" borderId="0" xfId="0" applyFont="1" applyAlignment="1">
      <alignment horizontal="left"/>
    </xf>
    <xf numFmtId="0" fontId="85" fillId="0" borderId="0" xfId="0" applyFont="1" applyAlignment="1">
      <alignment horizontal="left"/>
    </xf>
    <xf numFmtId="4" fontId="85" fillId="0" borderId="0" xfId="0" applyNumberFormat="1" applyFont="1"/>
    <xf numFmtId="0" fontId="86" fillId="0" borderId="22" xfId="0" applyFont="1" applyBorder="1" applyAlignment="1" applyProtection="1">
      <alignment horizontal="center" vertical="center"/>
      <protection locked="0"/>
    </xf>
    <xf numFmtId="49" fontId="86" fillId="0" borderId="22" xfId="0" applyNumberFormat="1" applyFont="1" applyBorder="1" applyAlignment="1" applyProtection="1">
      <alignment horizontal="left" vertical="center" wrapText="1"/>
      <protection locked="0"/>
    </xf>
    <xf numFmtId="0" fontId="86" fillId="0" borderId="22" xfId="0" applyFont="1" applyBorder="1" applyAlignment="1" applyProtection="1">
      <alignment horizontal="left" vertical="center" wrapText="1"/>
      <protection locked="0"/>
    </xf>
    <xf numFmtId="0" fontId="86" fillId="0" borderId="22" xfId="0" applyFont="1" applyBorder="1" applyAlignment="1" applyProtection="1">
      <alignment horizontal="center" vertical="center" wrapText="1"/>
      <protection locked="0"/>
    </xf>
    <xf numFmtId="167" fontId="86" fillId="0" borderId="22" xfId="0" applyNumberFormat="1" applyFont="1" applyBorder="1" applyAlignment="1" applyProtection="1">
      <alignment vertical="center"/>
      <protection locked="0"/>
    </xf>
    <xf numFmtId="4" fontId="86" fillId="0" borderId="22" xfId="0" applyNumberFormat="1" applyFont="1" applyBorder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</xf>
    <xf numFmtId="0" fontId="55" fillId="0" borderId="12" xfId="0" applyFont="1" applyBorder="1" applyAlignment="1" applyProtection="1">
      <alignment horizontal="left" vertical="center"/>
    </xf>
    <xf numFmtId="0" fontId="56" fillId="0" borderId="12" xfId="0" applyFont="1" applyBorder="1" applyAlignment="1" applyProtection="1">
      <alignment vertical="center" wrapText="1"/>
    </xf>
    <xf numFmtId="0" fontId="0" fillId="0" borderId="24" xfId="0" applyFont="1" applyBorder="1" applyAlignment="1" applyProtection="1">
      <alignment vertical="center"/>
    </xf>
    <xf numFmtId="4" fontId="97" fillId="0" borderId="0" xfId="0" applyNumberFormat="1" applyFont="1" applyBorder="1" applyAlignment="1">
      <alignment horizontal="right" vertical="center" wrapText="1"/>
    </xf>
    <xf numFmtId="0" fontId="97" fillId="0" borderId="0" xfId="0" applyFont="1" applyBorder="1" applyAlignment="1">
      <alignment horizontal="right" vertical="center" wrapText="1"/>
    </xf>
    <xf numFmtId="0" fontId="96" fillId="0" borderId="0" xfId="0" applyFont="1" applyAlignment="1">
      <alignment horizontal="left"/>
    </xf>
    <xf numFmtId="4" fontId="96" fillId="0" borderId="0" xfId="0" applyNumberFormat="1" applyFont="1"/>
    <xf numFmtId="4" fontId="82" fillId="0" borderId="0" xfId="0" applyNumberFormat="1" applyFont="1" applyAlignment="1">
      <alignment vertical="center"/>
    </xf>
    <xf numFmtId="4" fontId="101" fillId="0" borderId="0" xfId="0" applyNumberFormat="1" applyFont="1" applyAlignment="1" applyProtection="1">
      <alignment vertical="center"/>
    </xf>
    <xf numFmtId="0" fontId="101" fillId="0" borderId="0" xfId="0" applyFont="1" applyAlignment="1">
      <alignment vertical="center"/>
    </xf>
    <xf numFmtId="0" fontId="101" fillId="0" borderId="3" xfId="0" applyFont="1" applyBorder="1" applyAlignment="1">
      <alignment vertical="center"/>
    </xf>
    <xf numFmtId="0" fontId="101" fillId="0" borderId="0" xfId="0" applyFont="1" applyAlignment="1" applyProtection="1">
      <alignment vertical="center"/>
    </xf>
    <xf numFmtId="0" fontId="102" fillId="0" borderId="0" xfId="0" applyFont="1" applyAlignment="1" applyProtection="1">
      <alignment horizontal="left" vertical="center"/>
    </xf>
    <xf numFmtId="0" fontId="101" fillId="0" borderId="14" xfId="0" applyFont="1" applyBorder="1" applyAlignment="1">
      <alignment vertical="center"/>
    </xf>
    <xf numFmtId="0" fontId="101" fillId="0" borderId="0" xfId="0" applyFont="1" applyBorder="1" applyAlignment="1">
      <alignment vertical="center"/>
    </xf>
    <xf numFmtId="0" fontId="101" fillId="0" borderId="15" xfId="0" applyFont="1" applyBorder="1" applyAlignment="1">
      <alignment vertical="center"/>
    </xf>
    <xf numFmtId="0" fontId="101" fillId="0" borderId="0" xfId="0" applyFont="1" applyAlignment="1">
      <alignment horizontal="left" vertical="center"/>
    </xf>
    <xf numFmtId="0" fontId="101" fillId="0" borderId="0" xfId="0" applyFont="1" applyAlignment="1" applyProtection="1">
      <alignment horizontal="left" vertical="center"/>
    </xf>
    <xf numFmtId="0" fontId="94" fillId="0" borderId="0" xfId="0" applyFont="1" applyAlignment="1">
      <alignment vertical="center"/>
    </xf>
    <xf numFmtId="0" fontId="94" fillId="0" borderId="3" xfId="0" applyFont="1" applyBorder="1" applyAlignment="1" applyProtection="1">
      <alignment vertical="center"/>
      <protection locked="0"/>
    </xf>
    <xf numFmtId="0" fontId="103" fillId="0" borderId="0" xfId="0" applyFont="1" applyAlignment="1" applyProtection="1">
      <alignment vertical="center"/>
    </xf>
    <xf numFmtId="0" fontId="93" fillId="0" borderId="0" xfId="0" applyFont="1" applyAlignment="1" applyProtection="1">
      <alignment horizontal="left" vertical="center"/>
    </xf>
    <xf numFmtId="0" fontId="94" fillId="0" borderId="3" xfId="0" applyFont="1" applyBorder="1" applyAlignment="1">
      <alignment vertical="center"/>
    </xf>
    <xf numFmtId="0" fontId="93" fillId="0" borderId="14" xfId="0" applyFont="1" applyBorder="1" applyAlignment="1">
      <alignment horizontal="left" vertical="center"/>
    </xf>
    <xf numFmtId="0" fontId="93" fillId="0" borderId="0" xfId="0" applyFont="1" applyBorder="1" applyAlignment="1">
      <alignment horizontal="center" vertical="center"/>
    </xf>
    <xf numFmtId="166" fontId="93" fillId="0" borderId="0" xfId="0" applyNumberFormat="1" applyFont="1" applyBorder="1" applyAlignment="1">
      <alignment vertical="center"/>
    </xf>
    <xf numFmtId="166" fontId="93" fillId="0" borderId="15" xfId="0" applyNumberFormat="1" applyFont="1" applyBorder="1" applyAlignment="1">
      <alignment vertical="center"/>
    </xf>
    <xf numFmtId="0" fontId="94" fillId="0" borderId="0" xfId="0" applyFont="1" applyAlignment="1">
      <alignment horizontal="left" vertical="center"/>
    </xf>
    <xf numFmtId="4" fontId="100" fillId="0" borderId="0" xfId="0" applyNumberFormat="1" applyFont="1" applyAlignment="1" applyProtection="1">
      <alignment vertical="center"/>
    </xf>
    <xf numFmtId="0" fontId="104" fillId="0" borderId="0" xfId="0" applyFont="1" applyAlignment="1">
      <alignment vertical="center"/>
    </xf>
    <xf numFmtId="0" fontId="104" fillId="0" borderId="3" xfId="0" applyFont="1" applyBorder="1" applyAlignment="1">
      <alignment vertical="center"/>
    </xf>
    <xf numFmtId="0" fontId="100" fillId="0" borderId="22" xfId="0" applyFont="1" applyBorder="1" applyAlignment="1" applyProtection="1">
      <alignment horizontal="center" vertical="center"/>
    </xf>
    <xf numFmtId="0" fontId="100" fillId="0" borderId="22" xfId="0" applyFont="1" applyBorder="1" applyAlignment="1" applyProtection="1">
      <alignment horizontal="left" vertical="center" wrapText="1"/>
    </xf>
    <xf numFmtId="0" fontId="100" fillId="0" borderId="22" xfId="0" applyFont="1" applyBorder="1" applyAlignment="1" applyProtection="1">
      <alignment horizontal="center" vertical="center" wrapText="1"/>
    </xf>
    <xf numFmtId="167" fontId="100" fillId="0" borderId="22" xfId="0" applyNumberFormat="1" applyFont="1" applyBorder="1" applyAlignment="1" applyProtection="1">
      <alignment vertical="center"/>
    </xf>
    <xf numFmtId="4" fontId="100" fillId="0" borderId="22" xfId="0" applyNumberFormat="1" applyFont="1" applyBorder="1" applyAlignment="1" applyProtection="1">
      <alignment vertical="center"/>
    </xf>
    <xf numFmtId="0" fontId="104" fillId="0" borderId="14" xfId="0" applyFont="1" applyBorder="1" applyAlignment="1">
      <alignment vertical="center"/>
    </xf>
    <xf numFmtId="0" fontId="104" fillId="0" borderId="0" xfId="0" applyFont="1" applyBorder="1" applyAlignment="1">
      <alignment vertical="center"/>
    </xf>
    <xf numFmtId="0" fontId="104" fillId="0" borderId="15" xfId="0" applyFont="1" applyBorder="1" applyAlignment="1">
      <alignment vertical="center"/>
    </xf>
    <xf numFmtId="0" fontId="104" fillId="0" borderId="0" xfId="0" applyFont="1" applyAlignment="1">
      <alignment horizontal="left" vertical="center"/>
    </xf>
    <xf numFmtId="0" fontId="105" fillId="0" borderId="0" xfId="0" applyFont="1" applyAlignment="1">
      <alignment vertical="center"/>
    </xf>
    <xf numFmtId="0" fontId="105" fillId="0" borderId="0" xfId="0" applyFont="1" applyAlignment="1">
      <alignment horizontal="left" vertical="center"/>
    </xf>
    <xf numFmtId="0" fontId="105" fillId="0" borderId="0" xfId="0" applyFont="1" applyAlignment="1">
      <alignment horizontal="left" vertical="center" wrapText="1"/>
    </xf>
    <xf numFmtId="167" fontId="105" fillId="0" borderId="0" xfId="0" applyNumberFormat="1" applyFont="1" applyAlignment="1">
      <alignment vertical="center"/>
    </xf>
    <xf numFmtId="0" fontId="106" fillId="0" borderId="0" xfId="0" applyFont="1" applyAlignment="1">
      <alignment vertical="center"/>
    </xf>
    <xf numFmtId="0" fontId="106" fillId="0" borderId="0" xfId="0" applyFont="1" applyAlignment="1">
      <alignment horizontal="left" vertical="center"/>
    </xf>
    <xf numFmtId="0" fontId="106" fillId="0" borderId="0" xfId="0" applyFont="1" applyAlignment="1">
      <alignment horizontal="left" vertical="center" wrapText="1"/>
    </xf>
    <xf numFmtId="167" fontId="106" fillId="0" borderId="0" xfId="0" applyNumberFormat="1" applyFont="1" applyAlignment="1">
      <alignment vertical="center"/>
    </xf>
    <xf numFmtId="0" fontId="107" fillId="0" borderId="0" xfId="0" applyFont="1" applyAlignment="1">
      <alignment vertical="center"/>
    </xf>
    <xf numFmtId="0" fontId="107" fillId="0" borderId="3" xfId="0" applyFont="1" applyBorder="1" applyAlignment="1">
      <alignment vertical="center"/>
    </xf>
    <xf numFmtId="0" fontId="107" fillId="0" borderId="14" xfId="0" applyFont="1" applyBorder="1" applyAlignment="1">
      <alignment vertical="center"/>
    </xf>
    <xf numFmtId="0" fontId="107" fillId="0" borderId="0" xfId="0" applyFont="1" applyBorder="1" applyAlignment="1">
      <alignment vertical="center"/>
    </xf>
    <xf numFmtId="0" fontId="107" fillId="0" borderId="15" xfId="0" applyFont="1" applyBorder="1" applyAlignment="1">
      <alignment vertical="center"/>
    </xf>
    <xf numFmtId="0" fontId="107" fillId="0" borderId="0" xfId="0" applyFont="1" applyAlignment="1">
      <alignment horizontal="left" vertical="center"/>
    </xf>
    <xf numFmtId="4" fontId="96" fillId="0" borderId="0" xfId="0" applyNumberFormat="1" applyFont="1" applyAlignment="1">
      <alignment vertical="center"/>
    </xf>
    <xf numFmtId="0" fontId="108" fillId="0" borderId="0" xfId="0" applyFont="1" applyBorder="1" applyAlignment="1">
      <alignment horizontal="center" vertical="center" wrapText="1"/>
    </xf>
    <xf numFmtId="0" fontId="108" fillId="0" borderId="0" xfId="0" applyFont="1" applyBorder="1" applyAlignment="1">
      <alignment horizontal="left" vertical="center" wrapText="1"/>
    </xf>
    <xf numFmtId="4" fontId="108" fillId="0" borderId="0" xfId="0" applyNumberFormat="1" applyFont="1" applyBorder="1" applyAlignment="1">
      <alignment horizontal="right" vertical="center" wrapText="1"/>
    </xf>
    <xf numFmtId="4" fontId="109" fillId="0" borderId="0" xfId="0" applyNumberFormat="1" applyFont="1" applyAlignment="1">
      <alignment vertical="center"/>
    </xf>
    <xf numFmtId="0" fontId="110" fillId="0" borderId="0" xfId="0" applyFont="1" applyBorder="1" applyAlignment="1" applyProtection="1">
      <alignment horizontal="center" vertical="center"/>
      <protection locked="0"/>
    </xf>
    <xf numFmtId="0" fontId="111" fillId="0" borderId="0" xfId="0" applyFont="1" applyBorder="1" applyAlignment="1" applyProtection="1">
      <alignment horizontal="center" vertical="center"/>
      <protection locked="0"/>
    </xf>
    <xf numFmtId="49" fontId="111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vertical="center"/>
    </xf>
    <xf numFmtId="0" fontId="0" fillId="0" borderId="43" xfId="0" applyBorder="1" applyAlignment="1">
      <alignment vertical="center"/>
    </xf>
    <xf numFmtId="0" fontId="109" fillId="0" borderId="0" xfId="0" applyFont="1" applyAlignment="1">
      <alignment vertical="center"/>
    </xf>
    <xf numFmtId="0" fontId="109" fillId="0" borderId="3" xfId="0" applyFont="1" applyBorder="1" applyAlignment="1">
      <alignment vertical="center"/>
    </xf>
    <xf numFmtId="0" fontId="109" fillId="0" borderId="0" xfId="0" applyFont="1" applyAlignment="1">
      <alignment horizontal="left" vertical="center"/>
    </xf>
    <xf numFmtId="0" fontId="109" fillId="0" borderId="14" xfId="0" applyFont="1" applyBorder="1" applyAlignment="1">
      <alignment vertical="center"/>
    </xf>
    <xf numFmtId="0" fontId="109" fillId="0" borderId="0" xfId="0" applyFont="1" applyBorder="1" applyAlignment="1">
      <alignment vertical="center"/>
    </xf>
    <xf numFmtId="166" fontId="109" fillId="0" borderId="0" xfId="0" applyNumberFormat="1" applyFont="1" applyBorder="1" applyAlignment="1">
      <alignment vertical="center"/>
    </xf>
    <xf numFmtId="166" fontId="109" fillId="0" borderId="15" xfId="0" applyNumberFormat="1" applyFont="1" applyBorder="1" applyAlignment="1">
      <alignment vertical="center"/>
    </xf>
    <xf numFmtId="0" fontId="109" fillId="0" borderId="0" xfId="0" applyFont="1" applyAlignment="1">
      <alignment horizontal="center" vertical="center"/>
    </xf>
    <xf numFmtId="0" fontId="82" fillId="0" borderId="0" xfId="0" applyFont="1" applyAlignment="1">
      <alignment vertical="center"/>
    </xf>
    <xf numFmtId="0" fontId="82" fillId="0" borderId="3" xfId="0" applyFont="1" applyBorder="1" applyAlignment="1">
      <alignment vertical="center"/>
    </xf>
    <xf numFmtId="0" fontId="82" fillId="0" borderId="0" xfId="0" applyFont="1" applyAlignment="1" applyProtection="1">
      <alignment vertical="center"/>
    </xf>
    <xf numFmtId="0" fontId="82" fillId="0" borderId="0" xfId="0" applyFont="1" applyAlignment="1" applyProtection="1">
      <alignment horizontal="left" vertical="center"/>
    </xf>
    <xf numFmtId="4" fontId="82" fillId="0" borderId="0" xfId="0" applyNumberFormat="1" applyFont="1" applyAlignment="1" applyProtection="1">
      <alignment vertical="center"/>
    </xf>
    <xf numFmtId="0" fontId="82" fillId="0" borderId="14" xfId="0" applyFont="1" applyBorder="1" applyAlignment="1">
      <alignment vertical="center"/>
    </xf>
    <xf numFmtId="0" fontId="82" fillId="0" borderId="0" xfId="0" applyFont="1" applyBorder="1" applyAlignment="1">
      <alignment vertical="center"/>
    </xf>
    <xf numFmtId="166" fontId="82" fillId="0" borderId="0" xfId="0" applyNumberFormat="1" applyFont="1" applyBorder="1" applyAlignment="1">
      <alignment vertical="center"/>
    </xf>
    <xf numFmtId="166" fontId="82" fillId="0" borderId="15" xfId="0" applyNumberFormat="1" applyFont="1" applyBorder="1" applyAlignment="1">
      <alignment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center" vertical="center"/>
    </xf>
    <xf numFmtId="0" fontId="96" fillId="0" borderId="0" xfId="0" applyFont="1" applyAlignment="1">
      <alignment horizontal="left" vertical="center"/>
    </xf>
    <xf numFmtId="0" fontId="91" fillId="0" borderId="0" xfId="0" applyFont="1" applyAlignment="1">
      <alignment horizontal="left" vertical="center"/>
    </xf>
    <xf numFmtId="0" fontId="91" fillId="0" borderId="0" xfId="0" applyFont="1" applyAlignment="1">
      <alignment vertical="center"/>
    </xf>
    <xf numFmtId="0" fontId="91" fillId="0" borderId="3" xfId="0" applyFont="1" applyBorder="1" applyAlignment="1">
      <alignment vertical="center"/>
    </xf>
    <xf numFmtId="49" fontId="99" fillId="0" borderId="0" xfId="0" applyNumberFormat="1" applyFont="1" applyBorder="1" applyAlignment="1" applyProtection="1">
      <alignment horizontal="left" vertical="center" wrapText="1"/>
      <protection locked="0"/>
    </xf>
    <xf numFmtId="0" fontId="98" fillId="0" borderId="0" xfId="0" applyFont="1" applyAlignment="1">
      <alignment horizontal="left" vertical="center" wrapText="1"/>
    </xf>
    <xf numFmtId="0" fontId="94" fillId="0" borderId="0" xfId="0" applyFont="1" applyFill="1" applyAlignment="1">
      <alignment vertical="center"/>
    </xf>
    <xf numFmtId="0" fontId="91" fillId="0" borderId="14" xfId="0" applyFont="1" applyBorder="1" applyAlignment="1">
      <alignment vertical="center"/>
    </xf>
    <xf numFmtId="0" fontId="91" fillId="0" borderId="0" xfId="0" applyFont="1" applyBorder="1" applyAlignment="1">
      <alignment vertical="center"/>
    </xf>
    <xf numFmtId="166" fontId="91" fillId="0" borderId="0" xfId="0" applyNumberFormat="1" applyFont="1" applyBorder="1" applyAlignment="1">
      <alignment vertical="center"/>
    </xf>
    <xf numFmtId="166" fontId="91" fillId="0" borderId="15" xfId="0" applyNumberFormat="1" applyFont="1" applyBorder="1" applyAlignment="1">
      <alignment vertical="center"/>
    </xf>
    <xf numFmtId="0" fontId="91" fillId="0" borderId="0" xfId="0" applyFont="1" applyAlignment="1">
      <alignment horizontal="center" vertical="center"/>
    </xf>
    <xf numFmtId="0" fontId="109" fillId="0" borderId="0" xfId="0" applyFont="1" applyAlignment="1">
      <alignment horizontal="left" vertical="center" wrapText="1"/>
    </xf>
    <xf numFmtId="0" fontId="109" fillId="0" borderId="34" xfId="0" applyFont="1" applyBorder="1" applyAlignment="1">
      <alignment horizontal="left" vertical="center" wrapText="1"/>
    </xf>
    <xf numFmtId="0" fontId="91" fillId="0" borderId="34" xfId="0" applyFont="1" applyBorder="1" applyAlignment="1">
      <alignment vertical="center"/>
    </xf>
    <xf numFmtId="0" fontId="0" fillId="0" borderId="48" xfId="0" applyFont="1" applyBorder="1" applyAlignment="1" applyProtection="1">
      <alignment vertical="center"/>
      <protection locked="0"/>
    </xf>
    <xf numFmtId="0" fontId="50" fillId="0" borderId="12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>
      <alignment horizontal="left" vertical="center" wrapText="1"/>
    </xf>
    <xf numFmtId="167" fontId="41" fillId="0" borderId="12" xfId="0" applyNumberFormat="1" applyFont="1" applyFill="1" applyBorder="1" applyAlignment="1" applyProtection="1">
      <alignment vertical="center"/>
      <protection locked="0"/>
    </xf>
    <xf numFmtId="0" fontId="50" fillId="0" borderId="20" xfId="0" applyFont="1" applyBorder="1" applyAlignment="1" applyProtection="1">
      <alignment horizontal="center" vertical="center"/>
      <protection locked="0"/>
    </xf>
    <xf numFmtId="4" fontId="100" fillId="0" borderId="20" xfId="0" applyNumberFormat="1" applyFont="1" applyBorder="1" applyAlignment="1" applyProtection="1">
      <alignment vertical="center"/>
      <protection locked="0"/>
    </xf>
    <xf numFmtId="4" fontId="108" fillId="0" borderId="0" xfId="0" applyNumberFormat="1" applyFont="1"/>
    <xf numFmtId="4" fontId="0" fillId="0" borderId="0" xfId="0" applyNumberFormat="1" applyBorder="1" applyAlignment="1">
      <alignment vertical="center"/>
    </xf>
    <xf numFmtId="4" fontId="100" fillId="0" borderId="0" xfId="0" applyNumberFormat="1" applyFont="1" applyBorder="1" applyAlignment="1">
      <alignment vertical="center"/>
    </xf>
    <xf numFmtId="0" fontId="86" fillId="0" borderId="37" xfId="0" applyFont="1" applyBorder="1" applyAlignment="1" applyProtection="1">
      <alignment horizontal="left" vertical="center" wrapText="1"/>
      <protection locked="0"/>
    </xf>
    <xf numFmtId="0" fontId="89" fillId="0" borderId="37" xfId="0" applyFont="1" applyBorder="1" applyAlignment="1" applyProtection="1">
      <alignment horizontal="left" vertical="center" wrapText="1"/>
      <protection locked="0"/>
    </xf>
    <xf numFmtId="0" fontId="84" fillId="0" borderId="34" xfId="0" applyFont="1" applyBorder="1"/>
    <xf numFmtId="0" fontId="105" fillId="0" borderId="34" xfId="0" applyFont="1" applyBorder="1" applyAlignment="1">
      <alignment vertical="center"/>
    </xf>
    <xf numFmtId="0" fontId="106" fillId="0" borderId="34" xfId="0" applyFont="1" applyBorder="1" applyAlignment="1">
      <alignment vertical="center"/>
    </xf>
    <xf numFmtId="0" fontId="112" fillId="0" borderId="0" xfId="0" applyFont="1" applyAlignment="1">
      <alignment vertical="center"/>
    </xf>
    <xf numFmtId="0" fontId="112" fillId="0" borderId="48" xfId="0" applyFont="1" applyBorder="1" applyAlignment="1">
      <alignment vertical="center"/>
    </xf>
    <xf numFmtId="0" fontId="96" fillId="0" borderId="0" xfId="0" applyFont="1"/>
    <xf numFmtId="0" fontId="96" fillId="0" borderId="34" xfId="0" applyFont="1" applyBorder="1"/>
    <xf numFmtId="0" fontId="113" fillId="0" borderId="48" xfId="0" applyFont="1" applyBorder="1" applyAlignment="1">
      <alignment vertical="center"/>
    </xf>
    <xf numFmtId="0" fontId="113" fillId="0" borderId="0" xfId="0" applyFont="1" applyBorder="1" applyAlignment="1">
      <alignment vertical="center"/>
    </xf>
    <xf numFmtId="49" fontId="114" fillId="0" borderId="0" xfId="0" applyNumberFormat="1" applyFont="1" applyBorder="1" applyAlignment="1" applyProtection="1">
      <alignment horizontal="left" vertical="center" wrapText="1"/>
      <protection locked="0"/>
    </xf>
    <xf numFmtId="0" fontId="115" fillId="0" borderId="0" xfId="0" applyFont="1" applyAlignment="1">
      <alignment horizontal="left" vertical="center" wrapText="1"/>
    </xf>
    <xf numFmtId="0" fontId="113" fillId="0" borderId="0" xfId="0" applyFont="1" applyFill="1" applyBorder="1" applyAlignment="1">
      <alignment vertical="center"/>
    </xf>
    <xf numFmtId="0" fontId="113" fillId="0" borderId="34" xfId="0" applyFont="1" applyBorder="1" applyAlignment="1">
      <alignment vertical="center"/>
    </xf>
    <xf numFmtId="0" fontId="113" fillId="0" borderId="0" xfId="0" applyFont="1" applyAlignment="1">
      <alignment vertical="center"/>
    </xf>
    <xf numFmtId="0" fontId="0" fillId="0" borderId="38" xfId="0" applyBorder="1" applyAlignment="1">
      <alignment vertical="center"/>
    </xf>
    <xf numFmtId="4" fontId="111" fillId="0" borderId="0" xfId="0" applyNumberFormat="1" applyFont="1" applyBorder="1" applyAlignment="1">
      <alignment vertical="center"/>
    </xf>
    <xf numFmtId="4" fontId="109" fillId="0" borderId="0" xfId="0" applyNumberFormat="1" applyFont="1" applyAlignment="1">
      <alignment horizontal="left" vertical="center" wrapText="1"/>
    </xf>
    <xf numFmtId="0" fontId="54" fillId="0" borderId="0" xfId="0" applyFont="1" applyBorder="1" applyAlignment="1" applyProtection="1">
      <alignment horizontal="center" vertical="center"/>
    </xf>
    <xf numFmtId="4" fontId="54" fillId="0" borderId="0" xfId="0" applyNumberFormat="1" applyFont="1" applyBorder="1" applyAlignment="1" applyProtection="1">
      <alignment vertical="center"/>
    </xf>
    <xf numFmtId="4" fontId="100" fillId="0" borderId="0" xfId="0" applyNumberFormat="1" applyFont="1" applyBorder="1" applyAlignment="1" applyProtection="1">
      <alignment vertical="center"/>
    </xf>
    <xf numFmtId="0" fontId="54" fillId="0" borderId="26" xfId="0" applyFont="1" applyBorder="1" applyAlignment="1" applyProtection="1">
      <alignment horizontal="left" vertical="center" wrapText="1"/>
    </xf>
    <xf numFmtId="0" fontId="94" fillId="0" borderId="20" xfId="0" applyFont="1" applyBorder="1" applyAlignment="1" applyProtection="1">
      <alignment horizontal="center" vertical="center"/>
    </xf>
    <xf numFmtId="0" fontId="91" fillId="0" borderId="20" xfId="0" applyFont="1" applyBorder="1" applyAlignment="1">
      <alignment horizontal="left" vertical="center"/>
    </xf>
    <xf numFmtId="0" fontId="91" fillId="0" borderId="20" xfId="0" applyFont="1" applyBorder="1" applyAlignment="1">
      <alignment vertical="center"/>
    </xf>
    <xf numFmtId="4" fontId="94" fillId="0" borderId="20" xfId="0" applyNumberFormat="1" applyFont="1" applyBorder="1" applyAlignment="1" applyProtection="1">
      <alignment vertical="center"/>
    </xf>
    <xf numFmtId="0" fontId="94" fillId="0" borderId="25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0" fontId="86" fillId="0" borderId="52" xfId="0" applyFont="1" applyBorder="1" applyAlignment="1" applyProtection="1">
      <alignment horizontal="center" vertical="center"/>
      <protection locked="0"/>
    </xf>
    <xf numFmtId="0" fontId="50" fillId="0" borderId="51" xfId="0" applyFont="1" applyBorder="1" applyAlignment="1" applyProtection="1">
      <alignment horizontal="center" vertical="center"/>
      <protection locked="0"/>
    </xf>
    <xf numFmtId="4" fontId="82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100" fillId="0" borderId="0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7" fillId="0" borderId="0" xfId="0" applyFont="1" applyBorder="1" applyAlignment="1">
      <alignment vertical="center" wrapText="1"/>
    </xf>
    <xf numFmtId="0" fontId="0" fillId="0" borderId="47" xfId="0" applyBorder="1" applyAlignment="1">
      <alignment vertical="center"/>
    </xf>
    <xf numFmtId="0" fontId="22" fillId="4" borderId="53" xfId="0" applyFont="1" applyFill="1" applyBorder="1" applyAlignment="1">
      <alignment horizontal="center" vertical="center" wrapText="1"/>
    </xf>
    <xf numFmtId="0" fontId="11" fillId="0" borderId="34" xfId="0" applyFont="1" applyBorder="1"/>
    <xf numFmtId="0" fontId="22" fillId="0" borderId="37" xfId="0" applyFont="1" applyBorder="1" applyAlignment="1" applyProtection="1">
      <alignment horizontal="center" vertical="center" wrapText="1"/>
      <protection locked="0"/>
    </xf>
    <xf numFmtId="0" fontId="2" fillId="0" borderId="32" xfId="14" applyBorder="1" applyAlignment="1">
      <alignment horizontal="center" vertical="center"/>
    </xf>
    <xf numFmtId="168" fontId="77" fillId="0" borderId="32" xfId="25" applyNumberFormat="1" applyFont="1" applyFill="1" applyBorder="1" applyAlignment="1">
      <alignment horizontal="center" vertical="center" wrapText="1"/>
    </xf>
    <xf numFmtId="4" fontId="2" fillId="0" borderId="32" xfId="14" applyNumberFormat="1" applyBorder="1" applyAlignment="1">
      <alignment vertical="center"/>
    </xf>
    <xf numFmtId="0" fontId="0" fillId="4" borderId="34" xfId="0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/>
    </xf>
    <xf numFmtId="0" fontId="39" fillId="0" borderId="0" xfId="0" applyFont="1" applyBorder="1"/>
    <xf numFmtId="0" fontId="0" fillId="0" borderId="9" xfId="0" applyBorder="1"/>
    <xf numFmtId="0" fontId="39" fillId="0" borderId="10" xfId="0" applyFont="1" applyBorder="1"/>
    <xf numFmtId="0" fontId="0" fillId="0" borderId="10" xfId="0" applyBorder="1"/>
    <xf numFmtId="0" fontId="0" fillId="0" borderId="30" xfId="0" applyBorder="1"/>
    <xf numFmtId="14" fontId="0" fillId="0" borderId="0" xfId="0" applyNumberFormat="1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4" fontId="28" fillId="0" borderId="0" xfId="0" applyNumberFormat="1" applyFont="1" applyBorder="1"/>
    <xf numFmtId="0" fontId="28" fillId="0" borderId="26" xfId="0" applyFont="1" applyBorder="1"/>
    <xf numFmtId="0" fontId="8" fillId="0" borderId="0" xfId="0" applyFont="1" applyBorder="1"/>
    <xf numFmtId="0" fontId="40" fillId="0" borderId="0" xfId="0" applyFont="1" applyBorder="1" applyAlignment="1">
      <alignment horizontal="left" vertical="center" wrapText="1"/>
    </xf>
    <xf numFmtId="0" fontId="42" fillId="0" borderId="0" xfId="0" applyFont="1" applyBorder="1" applyAlignment="1" applyProtection="1">
      <alignment horizontal="left" vertical="center" wrapText="1"/>
      <protection locked="0"/>
    </xf>
    <xf numFmtId="0" fontId="0" fillId="0" borderId="30" xfId="0" applyBorder="1" applyAlignment="1">
      <alignment vertical="center"/>
    </xf>
    <xf numFmtId="0" fontId="22" fillId="0" borderId="38" xfId="0" applyFont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left" vertical="center" wrapText="1"/>
      <protection locked="0"/>
    </xf>
    <xf numFmtId="0" fontId="0" fillId="0" borderId="39" xfId="0" applyBorder="1" applyAlignment="1" applyProtection="1">
      <alignment horizontal="left" vertical="center" wrapText="1"/>
      <protection locked="0"/>
    </xf>
    <xf numFmtId="0" fontId="22" fillId="0" borderId="39" xfId="0" applyFont="1" applyBorder="1" applyAlignment="1" applyProtection="1">
      <alignment horizontal="center" vertical="center" wrapText="1"/>
      <protection locked="0"/>
    </xf>
    <xf numFmtId="0" fontId="39" fillId="0" borderId="38" xfId="0" applyFont="1" applyBorder="1" applyAlignment="1" applyProtection="1">
      <alignment horizontal="left" vertical="center" wrapText="1"/>
      <protection locked="0"/>
    </xf>
    <xf numFmtId="0" fontId="39" fillId="0" borderId="39" xfId="0" applyFont="1" applyBorder="1" applyAlignment="1" applyProtection="1">
      <alignment horizontal="left" vertical="center" wrapText="1"/>
      <protection locked="0"/>
    </xf>
    <xf numFmtId="0" fontId="34" fillId="0" borderId="37" xfId="0" applyFont="1" applyBorder="1" applyAlignment="1" applyProtection="1">
      <alignment horizontal="left" vertical="center" wrapText="1"/>
      <protection locked="0"/>
    </xf>
    <xf numFmtId="0" fontId="0" fillId="0" borderId="32" xfId="0" applyBorder="1" applyAlignment="1">
      <alignment horizontal="center" vertical="center"/>
    </xf>
    <xf numFmtId="3" fontId="22" fillId="0" borderId="55" xfId="0" applyNumberFormat="1" applyFont="1" applyBorder="1" applyAlignment="1" applyProtection="1">
      <alignment horizontal="center" vertical="center"/>
      <protection locked="0"/>
    </xf>
    <xf numFmtId="0" fontId="34" fillId="0" borderId="55" xfId="0" applyFont="1" applyBorder="1" applyAlignment="1" applyProtection="1">
      <alignment horizontal="center" vertical="center"/>
      <protection locked="0"/>
    </xf>
    <xf numFmtId="4" fontId="2" fillId="0" borderId="55" xfId="14" applyNumberFormat="1" applyBorder="1" applyAlignment="1">
      <alignment vertical="center"/>
    </xf>
    <xf numFmtId="0" fontId="11" fillId="0" borderId="48" xfId="0" applyFont="1" applyBorder="1" applyAlignment="1">
      <alignment vertical="center"/>
    </xf>
    <xf numFmtId="0" fontId="51" fillId="0" borderId="0" xfId="25" applyFont="1" applyFill="1" applyBorder="1" applyAlignment="1">
      <alignment vertical="center"/>
    </xf>
    <xf numFmtId="0" fontId="77" fillId="0" borderId="32" xfId="26" applyFont="1" applyFill="1" applyBorder="1" applyAlignment="1">
      <alignment horizontal="left" vertical="center" wrapText="1"/>
    </xf>
    <xf numFmtId="3" fontId="22" fillId="0" borderId="54" xfId="0" applyNumberFormat="1" applyFont="1" applyBorder="1" applyAlignment="1" applyProtection="1">
      <alignment horizontal="center" vertical="center"/>
      <protection locked="0"/>
    </xf>
    <xf numFmtId="0" fontId="34" fillId="0" borderId="54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>
      <alignment vertical="center"/>
    </xf>
    <xf numFmtId="0" fontId="11" fillId="0" borderId="28" xfId="0" applyFont="1" applyBorder="1" applyAlignment="1">
      <alignment horizontal="left" vertical="center"/>
    </xf>
    <xf numFmtId="0" fontId="9" fillId="0" borderId="28" xfId="0" applyFont="1" applyBorder="1" applyAlignment="1">
      <alignment horizontal="center" vertical="center"/>
    </xf>
    <xf numFmtId="0" fontId="79" fillId="0" borderId="28" xfId="25" applyFont="1" applyFill="1" applyBorder="1" applyAlignment="1">
      <alignment horizontal="left" vertical="center"/>
    </xf>
    <xf numFmtId="4" fontId="82" fillId="0" borderId="28" xfId="0" applyNumberFormat="1" applyFont="1" applyBorder="1" applyAlignment="1">
      <alignment vertical="center"/>
    </xf>
    <xf numFmtId="0" fontId="80" fillId="0" borderId="55" xfId="0" applyFont="1" applyFill="1" applyBorder="1" applyAlignment="1" applyProtection="1">
      <alignment horizontal="center" vertical="center"/>
      <protection locked="0"/>
    </xf>
    <xf numFmtId="0" fontId="2" fillId="0" borderId="55" xfId="14" applyBorder="1" applyAlignment="1">
      <alignment horizontal="center" vertical="center"/>
    </xf>
    <xf numFmtId="0" fontId="2" fillId="0" borderId="55" xfId="14" applyBorder="1" applyAlignment="1">
      <alignment vertical="center" wrapText="1"/>
    </xf>
    <xf numFmtId="168" fontId="2" fillId="0" borderId="55" xfId="14" applyNumberFormat="1" applyBorder="1" applyAlignment="1">
      <alignment horizontal="center" vertical="center"/>
    </xf>
    <xf numFmtId="168" fontId="2" fillId="0" borderId="55" xfId="14" applyNumberFormat="1" applyFill="1" applyBorder="1" applyAlignment="1">
      <alignment horizontal="center" vertical="center"/>
    </xf>
    <xf numFmtId="0" fontId="2" fillId="0" borderId="55" xfId="14" applyFill="1" applyBorder="1" applyAlignment="1">
      <alignment vertical="center" wrapText="1"/>
    </xf>
    <xf numFmtId="0" fontId="77" fillId="0" borderId="55" xfId="25" applyFont="1" applyFill="1" applyBorder="1" applyAlignment="1">
      <alignment horizontal="left" vertical="center"/>
    </xf>
    <xf numFmtId="0" fontId="77" fillId="0" borderId="55" xfId="25" applyFont="1" applyFill="1" applyBorder="1" applyAlignment="1">
      <alignment horizontal="center" vertical="center" wrapText="1"/>
    </xf>
    <xf numFmtId="168" fontId="77" fillId="0" borderId="55" xfId="25" applyNumberFormat="1" applyFont="1" applyFill="1" applyBorder="1" applyAlignment="1">
      <alignment horizontal="center" vertical="center" wrapText="1"/>
    </xf>
    <xf numFmtId="4" fontId="77" fillId="0" borderId="55" xfId="25" applyNumberFormat="1" applyFont="1" applyFill="1" applyBorder="1" applyAlignment="1">
      <alignment horizontal="right" vertical="center" wrapText="1"/>
    </xf>
    <xf numFmtId="0" fontId="77" fillId="0" borderId="55" xfId="26" applyFont="1" applyFill="1" applyBorder="1" applyAlignment="1">
      <alignment horizontal="left" vertical="center" wrapText="1"/>
    </xf>
    <xf numFmtId="0" fontId="116" fillId="0" borderId="54" xfId="25" applyFont="1" applyFill="1" applyBorder="1" applyAlignment="1">
      <alignment horizontal="center" vertical="center" wrapText="1"/>
    </xf>
    <xf numFmtId="0" fontId="116" fillId="0" borderId="54" xfId="25" applyFont="1" applyFill="1" applyBorder="1" applyAlignment="1">
      <alignment vertical="center"/>
    </xf>
    <xf numFmtId="168" fontId="116" fillId="0" borderId="54" xfId="25" applyNumberFormat="1" applyFont="1" applyFill="1" applyBorder="1" applyAlignment="1">
      <alignment horizontal="center" vertical="center" wrapText="1"/>
    </xf>
    <xf numFmtId="4" fontId="116" fillId="0" borderId="54" xfId="25" applyNumberFormat="1" applyFont="1" applyFill="1" applyBorder="1" applyAlignment="1">
      <alignment horizontal="right" vertical="center" wrapText="1"/>
    </xf>
    <xf numFmtId="0" fontId="116" fillId="0" borderId="55" xfId="25" applyFont="1" applyFill="1" applyBorder="1" applyAlignment="1">
      <alignment horizontal="center" vertical="center" wrapText="1"/>
    </xf>
    <xf numFmtId="0" fontId="116" fillId="0" borderId="55" xfId="25" applyFont="1" applyFill="1" applyBorder="1" applyAlignment="1">
      <alignment vertical="center"/>
    </xf>
    <xf numFmtId="168" fontId="116" fillId="0" borderId="55" xfId="25" applyNumberFormat="1" applyFont="1" applyFill="1" applyBorder="1" applyAlignment="1">
      <alignment horizontal="center" vertical="center" wrapText="1"/>
    </xf>
    <xf numFmtId="4" fontId="116" fillId="0" borderId="55" xfId="25" applyNumberFormat="1" applyFont="1" applyFill="1" applyBorder="1" applyAlignment="1">
      <alignment horizontal="right" vertical="center" wrapText="1"/>
    </xf>
    <xf numFmtId="4" fontId="117" fillId="0" borderId="55" xfId="14" applyNumberFormat="1" applyFont="1" applyBorder="1" applyAlignment="1">
      <alignment vertical="center"/>
    </xf>
    <xf numFmtId="4" fontId="116" fillId="0" borderId="55" xfId="22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4" fontId="91" fillId="0" borderId="0" xfId="0" applyNumberFormat="1" applyFont="1" applyAlignment="1">
      <alignment horizontal="center" vertical="center"/>
    </xf>
    <xf numFmtId="0" fontId="86" fillId="0" borderId="37" xfId="0" applyFont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 applyFont="1" applyAlignment="1">
      <alignment vertical="center"/>
    </xf>
    <xf numFmtId="3" fontId="0" fillId="0" borderId="0" xfId="0" applyNumberFormat="1" applyFont="1" applyAlignment="1">
      <alignment vertical="center" wrapText="1"/>
    </xf>
    <xf numFmtId="3" fontId="9" fillId="0" borderId="0" xfId="0" applyNumberFormat="1" applyFont="1" applyAlignment="1">
      <alignment vertical="center"/>
    </xf>
    <xf numFmtId="3" fontId="0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/>
    <xf numFmtId="0" fontId="0" fillId="0" borderId="0" xfId="0" applyBorder="1"/>
    <xf numFmtId="0" fontId="0" fillId="0" borderId="0" xfId="0"/>
    <xf numFmtId="0" fontId="60" fillId="0" borderId="0" xfId="0" applyFont="1" applyBorder="1" applyAlignment="1">
      <alignment vertical="center"/>
    </xf>
    <xf numFmtId="0" fontId="80" fillId="0" borderId="22" xfId="0" applyFont="1" applyBorder="1" applyAlignment="1" applyProtection="1">
      <alignment horizontal="left" vertical="center" wrapText="1"/>
      <protection locked="0"/>
    </xf>
    <xf numFmtId="3" fontId="59" fillId="0" borderId="0" xfId="0" applyNumberFormat="1" applyFont="1" applyAlignment="1">
      <alignment vertical="center"/>
    </xf>
    <xf numFmtId="3" fontId="119" fillId="0" borderId="0" xfId="0" applyNumberFormat="1" applyFont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8" fontId="42" fillId="0" borderId="0" xfId="0" applyNumberFormat="1" applyFont="1" applyBorder="1" applyAlignment="1" applyProtection="1">
      <alignment vertical="center"/>
      <protection locked="0"/>
    </xf>
    <xf numFmtId="168" fontId="64" fillId="0" borderId="12" xfId="0" applyNumberFormat="1" applyFont="1" applyBorder="1" applyAlignment="1" applyProtection="1">
      <alignment vertical="center"/>
      <protection locked="0"/>
    </xf>
    <xf numFmtId="168" fontId="48" fillId="0" borderId="20" xfId="0" applyNumberFormat="1" applyFont="1" applyBorder="1" applyAlignment="1" applyProtection="1">
      <alignment vertical="center"/>
      <protection locked="0"/>
    </xf>
    <xf numFmtId="0" fontId="42" fillId="0" borderId="0" xfId="0" applyFont="1" applyBorder="1" applyAlignment="1">
      <alignment horizontal="left"/>
    </xf>
    <xf numFmtId="168" fontId="42" fillId="0" borderId="0" xfId="0" applyNumberFormat="1" applyFont="1" applyBorder="1"/>
    <xf numFmtId="168" fontId="14" fillId="0" borderId="0" xfId="0" applyNumberFormat="1" applyFont="1" applyBorder="1"/>
    <xf numFmtId="167" fontId="42" fillId="0" borderId="0" xfId="0" applyNumberFormat="1" applyFont="1" applyBorder="1" applyAlignment="1" applyProtection="1">
      <alignment vertical="center"/>
      <protection locked="0"/>
    </xf>
    <xf numFmtId="167" fontId="64" fillId="0" borderId="12" xfId="0" applyNumberFormat="1" applyFont="1" applyBorder="1" applyAlignment="1" applyProtection="1">
      <alignment vertical="center"/>
      <protection locked="0"/>
    </xf>
    <xf numFmtId="167" fontId="48" fillId="0" borderId="20" xfId="0" applyNumberFormat="1" applyFont="1" applyBorder="1" applyAlignment="1" applyProtection="1">
      <alignment vertical="center"/>
      <protection locked="0"/>
    </xf>
    <xf numFmtId="0" fontId="11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96" fillId="0" borderId="0" xfId="0" applyFont="1" applyAlignment="1">
      <alignment vertical="center"/>
    </xf>
    <xf numFmtId="4" fontId="96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18" fillId="0" borderId="37" xfId="0" applyFont="1" applyBorder="1" applyAlignment="1">
      <alignment horizontal="center" vertical="center" wrapText="1"/>
    </xf>
    <xf numFmtId="0" fontId="49" fillId="0" borderId="12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20" xfId="0" applyBorder="1" applyAlignment="1">
      <alignment vertical="center"/>
    </xf>
    <xf numFmtId="0" fontId="9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20" fillId="0" borderId="0" xfId="0" applyFont="1" applyAlignment="1">
      <alignment vertical="center"/>
    </xf>
    <xf numFmtId="0" fontId="120" fillId="0" borderId="3" xfId="0" applyFont="1" applyBorder="1" applyAlignment="1">
      <alignment vertical="center"/>
    </xf>
    <xf numFmtId="4" fontId="120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0" fontId="122" fillId="0" borderId="14" xfId="0" applyFont="1" applyBorder="1" applyAlignment="1">
      <alignment horizontal="left" vertical="center"/>
    </xf>
    <xf numFmtId="0" fontId="122" fillId="0" borderId="0" xfId="0" applyFont="1" applyBorder="1" applyAlignment="1">
      <alignment horizontal="center" vertical="center"/>
    </xf>
    <xf numFmtId="166" fontId="123" fillId="0" borderId="0" xfId="0" applyNumberFormat="1" applyFont="1" applyBorder="1" applyAlignment="1">
      <alignment vertical="center"/>
    </xf>
    <xf numFmtId="166" fontId="123" fillId="0" borderId="15" xfId="0" applyNumberFormat="1" applyFont="1" applyBorder="1" applyAlignment="1">
      <alignment vertical="center"/>
    </xf>
    <xf numFmtId="0" fontId="74" fillId="0" borderId="0" xfId="0" applyFont="1" applyAlignment="1">
      <alignment horizontal="left" vertical="center"/>
    </xf>
    <xf numFmtId="0" fontId="122" fillId="0" borderId="41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0" fillId="0" borderId="0" xfId="0" applyFont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6" fillId="0" borderId="0" xfId="0" applyFont="1" applyBorder="1" applyAlignment="1" applyProtection="1">
      <alignment horizontal="center" vertical="center"/>
      <protection locked="0"/>
    </xf>
    <xf numFmtId="0" fontId="122" fillId="0" borderId="37" xfId="0" applyFont="1" applyBorder="1" applyAlignment="1" applyProtection="1">
      <alignment horizontal="left" vertical="center" wrapText="1"/>
      <protection locked="0"/>
    </xf>
    <xf numFmtId="0" fontId="0" fillId="0" borderId="42" xfId="0" applyFont="1" applyBorder="1" applyAlignment="1" applyProtection="1">
      <alignment vertical="center"/>
      <protection locked="0"/>
    </xf>
    <xf numFmtId="0" fontId="34" fillId="0" borderId="32" xfId="0" applyFont="1" applyBorder="1" applyAlignment="1" applyProtection="1">
      <alignment horizontal="center" vertical="center"/>
      <protection locked="0"/>
    </xf>
    <xf numFmtId="49" fontId="34" fillId="0" borderId="32" xfId="0" applyNumberFormat="1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167" fontId="34" fillId="0" borderId="32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0" fontId="34" fillId="0" borderId="43" xfId="0" applyFont="1" applyBorder="1" applyAlignment="1" applyProtection="1">
      <alignment horizontal="left" vertical="center" wrapText="1"/>
      <protection locked="0"/>
    </xf>
    <xf numFmtId="0" fontId="74" fillId="0" borderId="22" xfId="0" applyFont="1" applyBorder="1" applyAlignment="1" applyProtection="1">
      <alignment horizontal="center" vertical="center"/>
      <protection locked="0"/>
    </xf>
    <xf numFmtId="0" fontId="74" fillId="0" borderId="22" xfId="0" applyFont="1" applyBorder="1" applyAlignment="1" applyProtection="1">
      <alignment horizontal="center" vertical="center" wrapText="1"/>
      <protection locked="0"/>
    </xf>
    <xf numFmtId="0" fontId="96" fillId="0" borderId="3" xfId="0" applyFont="1" applyBorder="1" applyAlignment="1">
      <alignment vertical="center"/>
    </xf>
    <xf numFmtId="0" fontId="112" fillId="0" borderId="0" xfId="0" applyFont="1" applyAlignment="1">
      <alignment horizontal="left" vertical="center"/>
    </xf>
    <xf numFmtId="0" fontId="96" fillId="0" borderId="14" xfId="0" applyFont="1" applyBorder="1" applyAlignment="1">
      <alignment vertical="center"/>
    </xf>
    <xf numFmtId="166" fontId="96" fillId="0" borderId="0" xfId="0" applyNumberFormat="1" applyFont="1" applyBorder="1" applyAlignment="1">
      <alignment vertical="center"/>
    </xf>
    <xf numFmtId="166" fontId="96" fillId="0" borderId="15" xfId="0" applyNumberFormat="1" applyFont="1" applyBorder="1" applyAlignment="1">
      <alignment vertical="center"/>
    </xf>
    <xf numFmtId="0" fontId="96" fillId="0" borderId="0" xfId="0" applyFont="1" applyAlignment="1">
      <alignment horizontal="center" vertical="center"/>
    </xf>
    <xf numFmtId="0" fontId="112" fillId="0" borderId="3" xfId="0" applyFont="1" applyBorder="1" applyAlignment="1" applyProtection="1">
      <alignment vertical="center"/>
      <protection locked="0"/>
    </xf>
    <xf numFmtId="0" fontId="112" fillId="0" borderId="17" xfId="0" applyFont="1" applyBorder="1" applyAlignment="1" applyProtection="1">
      <alignment horizontal="center" vertical="center"/>
      <protection locked="0"/>
    </xf>
    <xf numFmtId="49" fontId="124" fillId="0" borderId="17" xfId="0" applyNumberFormat="1" applyFont="1" applyBorder="1" applyAlignment="1" applyProtection="1">
      <alignment horizontal="left" vertical="center" wrapText="1"/>
      <protection locked="0"/>
    </xf>
    <xf numFmtId="0" fontId="112" fillId="0" borderId="17" xfId="0" applyFont="1" applyBorder="1" applyAlignment="1" applyProtection="1">
      <alignment horizontal="left" vertical="center" wrapText="1"/>
      <protection locked="0"/>
    </xf>
    <xf numFmtId="0" fontId="124" fillId="0" borderId="17" xfId="0" applyFont="1" applyBorder="1" applyAlignment="1" applyProtection="1">
      <alignment horizontal="center" vertical="center" wrapText="1"/>
      <protection locked="0"/>
    </xf>
    <xf numFmtId="168" fontId="124" fillId="0" borderId="17" xfId="0" applyNumberFormat="1" applyFont="1" applyBorder="1" applyAlignment="1" applyProtection="1">
      <alignment vertical="center"/>
      <protection locked="0"/>
    </xf>
    <xf numFmtId="4" fontId="124" fillId="0" borderId="17" xfId="0" applyNumberFormat="1" applyFont="1" applyBorder="1" applyAlignment="1" applyProtection="1">
      <alignment vertical="center"/>
      <protection locked="0"/>
    </xf>
    <xf numFmtId="4" fontId="112" fillId="0" borderId="17" xfId="0" applyNumberFormat="1" applyFont="1" applyBorder="1" applyAlignment="1" applyProtection="1">
      <alignment vertical="center"/>
      <protection locked="0"/>
    </xf>
    <xf numFmtId="0" fontId="124" fillId="0" borderId="40" xfId="0" applyFont="1" applyBorder="1" applyAlignment="1" applyProtection="1">
      <alignment horizontal="left" vertical="center" wrapText="1"/>
      <protection locked="0"/>
    </xf>
    <xf numFmtId="0" fontId="124" fillId="0" borderId="3" xfId="0" applyFont="1" applyBorder="1" applyAlignment="1">
      <alignment vertical="center"/>
    </xf>
    <xf numFmtId="0" fontId="124" fillId="0" borderId="14" xfId="0" applyFont="1" applyBorder="1" applyAlignment="1">
      <alignment horizontal="left" vertical="center"/>
    </xf>
    <xf numFmtId="0" fontId="124" fillId="0" borderId="0" xfId="0" applyFont="1" applyBorder="1" applyAlignment="1">
      <alignment horizontal="center" vertical="center"/>
    </xf>
    <xf numFmtId="166" fontId="125" fillId="0" borderId="0" xfId="0" applyNumberFormat="1" applyFont="1" applyBorder="1" applyAlignment="1">
      <alignment vertical="center"/>
    </xf>
    <xf numFmtId="166" fontId="125" fillId="0" borderId="15" xfId="0" applyNumberFormat="1" applyFont="1" applyBorder="1" applyAlignment="1">
      <alignment vertical="center"/>
    </xf>
    <xf numFmtId="4" fontId="112" fillId="0" borderId="0" xfId="0" applyNumberFormat="1" applyFont="1" applyAlignment="1">
      <alignment vertical="center"/>
    </xf>
    <xf numFmtId="0" fontId="74" fillId="0" borderId="0" xfId="0" applyFont="1" applyAlignment="1">
      <alignment vertical="center"/>
    </xf>
    <xf numFmtId="0" fontId="74" fillId="0" borderId="3" xfId="0" applyFont="1" applyBorder="1" applyAlignment="1" applyProtection="1">
      <alignment vertical="center"/>
      <protection locked="0"/>
    </xf>
    <xf numFmtId="0" fontId="74" fillId="0" borderId="22" xfId="25" applyFont="1" applyFill="1" applyBorder="1" applyAlignment="1">
      <alignment horizontal="left" vertical="center" wrapText="1"/>
    </xf>
    <xf numFmtId="0" fontId="74" fillId="0" borderId="22" xfId="25" applyFont="1" applyFill="1" applyBorder="1" applyAlignment="1">
      <alignment vertical="center" wrapText="1"/>
    </xf>
    <xf numFmtId="0" fontId="74" fillId="0" borderId="22" xfId="25" applyFont="1" applyFill="1" applyBorder="1" applyAlignment="1">
      <alignment horizontal="center" vertical="center" wrapText="1"/>
    </xf>
    <xf numFmtId="168" fontId="74" fillId="7" borderId="22" xfId="25" applyNumberFormat="1" applyFont="1" applyFill="1" applyBorder="1" applyAlignment="1">
      <alignment horizontal="center" vertical="center" wrapText="1"/>
    </xf>
    <xf numFmtId="4" fontId="74" fillId="0" borderId="22" xfId="25" applyNumberFormat="1" applyFont="1" applyFill="1" applyBorder="1" applyAlignment="1">
      <alignment horizontal="right" vertical="center" wrapText="1"/>
    </xf>
    <xf numFmtId="4" fontId="44" fillId="0" borderId="22" xfId="27" applyNumberFormat="1" applyFont="1" applyBorder="1" applyAlignment="1">
      <alignment vertical="center"/>
    </xf>
    <xf numFmtId="0" fontId="122" fillId="0" borderId="3" xfId="0" applyFont="1" applyBorder="1" applyAlignment="1">
      <alignment vertical="center"/>
    </xf>
    <xf numFmtId="4" fontId="74" fillId="0" borderId="0" xfId="0" applyNumberFormat="1" applyFont="1" applyAlignment="1">
      <alignment vertical="center"/>
    </xf>
    <xf numFmtId="0" fontId="44" fillId="0" borderId="22" xfId="27" applyFont="1" applyBorder="1" applyAlignment="1">
      <alignment vertical="center"/>
    </xf>
    <xf numFmtId="0" fontId="44" fillId="0" borderId="22" xfId="27" applyFont="1" applyBorder="1" applyAlignment="1">
      <alignment vertical="center" wrapText="1"/>
    </xf>
    <xf numFmtId="0" fontId="44" fillId="0" borderId="22" xfId="27" applyFont="1" applyBorder="1" applyAlignment="1">
      <alignment horizontal="center" vertical="center"/>
    </xf>
    <xf numFmtId="168" fontId="44" fillId="7" borderId="22" xfId="27" applyNumberFormat="1" applyFont="1" applyFill="1" applyBorder="1" applyAlignment="1">
      <alignment horizontal="center" vertical="center"/>
    </xf>
    <xf numFmtId="0" fontId="74" fillId="0" borderId="48" xfId="0" applyFont="1" applyBorder="1" applyAlignment="1" applyProtection="1">
      <alignment vertical="center"/>
      <protection locked="0"/>
    </xf>
    <xf numFmtId="0" fontId="74" fillId="0" borderId="22" xfId="27" applyFont="1" applyBorder="1" applyAlignment="1">
      <alignment vertical="center"/>
    </xf>
    <xf numFmtId="0" fontId="44" fillId="0" borderId="22" xfId="27" applyFont="1" applyFill="1" applyBorder="1" applyAlignment="1">
      <alignment vertical="center" wrapText="1"/>
    </xf>
    <xf numFmtId="4" fontId="44" fillId="0" borderId="22" xfId="27" applyNumberFormat="1" applyFont="1" applyFill="1" applyBorder="1" applyAlignment="1">
      <alignment vertical="center"/>
    </xf>
    <xf numFmtId="0" fontId="122" fillId="0" borderId="0" xfId="0" applyFont="1" applyBorder="1" applyAlignment="1">
      <alignment vertical="center"/>
    </xf>
    <xf numFmtId="4" fontId="29" fillId="0" borderId="3" xfId="0" applyNumberFormat="1" applyFont="1" applyBorder="1" applyAlignment="1">
      <alignment vertical="center"/>
    </xf>
    <xf numFmtId="0" fontId="127" fillId="0" borderId="0" xfId="0" applyFont="1" applyAlignment="1">
      <alignment horizontal="left" vertical="center"/>
    </xf>
    <xf numFmtId="0" fontId="128" fillId="0" borderId="0" xfId="0" applyFont="1" applyAlignment="1">
      <alignment horizontal="left" vertical="center"/>
    </xf>
    <xf numFmtId="0" fontId="125" fillId="0" borderId="0" xfId="0" applyFont="1" applyAlignment="1">
      <alignment horizontal="left" vertical="center"/>
    </xf>
    <xf numFmtId="165" fontId="112" fillId="0" borderId="0" xfId="0" applyNumberFormat="1" applyFont="1" applyAlignment="1">
      <alignment horizontal="left" vertical="center"/>
    </xf>
    <xf numFmtId="0" fontId="129" fillId="0" borderId="0" xfId="0" applyFont="1" applyAlignment="1">
      <alignment horizontal="left" vertical="center"/>
    </xf>
    <xf numFmtId="4" fontId="130" fillId="0" borderId="0" xfId="0" applyNumberFormat="1" applyFont="1" applyAlignment="1">
      <alignment vertical="center"/>
    </xf>
    <xf numFmtId="0" fontId="125" fillId="0" borderId="0" xfId="0" applyFont="1" applyAlignment="1">
      <alignment horizontal="right" vertical="center"/>
    </xf>
    <xf numFmtId="0" fontId="131" fillId="0" borderId="0" xfId="0" applyFont="1" applyAlignment="1">
      <alignment horizontal="left" vertical="center"/>
    </xf>
    <xf numFmtId="4" fontId="125" fillId="0" borderId="0" xfId="0" applyNumberFormat="1" applyFont="1" applyAlignment="1">
      <alignment vertical="center"/>
    </xf>
    <xf numFmtId="164" fontId="125" fillId="0" borderId="0" xfId="0" applyNumberFormat="1" applyFont="1" applyAlignment="1">
      <alignment horizontal="right" vertical="center"/>
    </xf>
    <xf numFmtId="0" fontId="132" fillId="4" borderId="6" xfId="0" applyFont="1" applyFill="1" applyBorder="1" applyAlignment="1">
      <alignment horizontal="left" vertical="center"/>
    </xf>
    <xf numFmtId="0" fontId="132" fillId="4" borderId="7" xfId="0" applyFont="1" applyFill="1" applyBorder="1" applyAlignment="1">
      <alignment horizontal="right" vertical="center"/>
    </xf>
    <xf numFmtId="0" fontId="132" fillId="4" borderId="7" xfId="0" applyFont="1" applyFill="1" applyBorder="1" applyAlignment="1">
      <alignment horizontal="center" vertical="center"/>
    </xf>
    <xf numFmtId="4" fontId="132" fillId="4" borderId="7" xfId="0" applyNumberFormat="1" applyFont="1" applyFill="1" applyBorder="1" applyAlignment="1">
      <alignment vertical="center"/>
    </xf>
    <xf numFmtId="0" fontId="112" fillId="0" borderId="0" xfId="0" applyFont="1" applyAlignment="1">
      <alignment horizontal="left" vertical="center" wrapText="1"/>
    </xf>
    <xf numFmtId="0" fontId="86" fillId="4" borderId="0" xfId="0" applyFont="1" applyFill="1" applyAlignment="1">
      <alignment horizontal="left" vertical="center"/>
    </xf>
    <xf numFmtId="0" fontId="86" fillId="4" borderId="0" xfId="0" applyFont="1" applyFill="1" applyAlignment="1">
      <alignment horizontal="right" vertical="center"/>
    </xf>
    <xf numFmtId="0" fontId="133" fillId="0" borderId="0" xfId="0" applyFont="1" applyAlignment="1">
      <alignment horizontal="left" vertical="center"/>
    </xf>
    <xf numFmtId="0" fontId="85" fillId="0" borderId="0" xfId="0" applyFont="1" applyAlignment="1">
      <alignment vertical="center"/>
    </xf>
    <xf numFmtId="0" fontId="85" fillId="0" borderId="3" xfId="0" applyFont="1" applyBorder="1" applyAlignment="1">
      <alignment vertical="center"/>
    </xf>
    <xf numFmtId="0" fontId="85" fillId="0" borderId="20" xfId="0" applyFont="1" applyBorder="1" applyAlignment="1">
      <alignment horizontal="left" vertical="center"/>
    </xf>
    <xf numFmtId="0" fontId="85" fillId="0" borderId="20" xfId="0" applyFont="1" applyBorder="1" applyAlignment="1">
      <alignment vertical="center"/>
    </xf>
    <xf numFmtId="4" fontId="85" fillId="0" borderId="20" xfId="0" applyNumberFormat="1" applyFont="1" applyBorder="1" applyAlignment="1">
      <alignment vertical="center"/>
    </xf>
    <xf numFmtId="0" fontId="96" fillId="0" borderId="20" xfId="0" applyFont="1" applyBorder="1" applyAlignment="1">
      <alignment horizontal="left" vertical="center"/>
    </xf>
    <xf numFmtId="0" fontId="96" fillId="0" borderId="20" xfId="0" applyFont="1" applyBorder="1" applyAlignment="1">
      <alignment vertical="center"/>
    </xf>
    <xf numFmtId="4" fontId="96" fillId="0" borderId="20" xfId="0" applyNumberFormat="1" applyFont="1" applyBorder="1" applyAlignment="1">
      <alignment vertical="center"/>
    </xf>
    <xf numFmtId="0" fontId="86" fillId="4" borderId="16" xfId="0" applyFont="1" applyFill="1" applyBorder="1" applyAlignment="1">
      <alignment horizontal="center" vertical="center" wrapText="1"/>
    </xf>
    <xf numFmtId="0" fontId="86" fillId="4" borderId="17" xfId="0" applyFont="1" applyFill="1" applyBorder="1" applyAlignment="1">
      <alignment horizontal="center" vertical="center" wrapText="1"/>
    </xf>
    <xf numFmtId="0" fontId="86" fillId="4" borderId="18" xfId="0" applyFont="1" applyFill="1" applyBorder="1" applyAlignment="1">
      <alignment horizontal="center" vertical="center" wrapText="1"/>
    </xf>
    <xf numFmtId="0" fontId="134" fillId="0" borderId="16" xfId="0" applyFont="1" applyBorder="1" applyAlignment="1">
      <alignment horizontal="center" vertical="center" wrapText="1"/>
    </xf>
    <xf numFmtId="0" fontId="134" fillId="0" borderId="17" xfId="0" applyFont="1" applyBorder="1" applyAlignment="1">
      <alignment horizontal="center" vertical="center" wrapText="1"/>
    </xf>
    <xf numFmtId="0" fontId="134" fillId="0" borderId="18" xfId="0" applyFont="1" applyBorder="1" applyAlignment="1">
      <alignment horizontal="center" vertical="center" wrapText="1"/>
    </xf>
    <xf numFmtId="0" fontId="130" fillId="0" borderId="0" xfId="0" applyFont="1" applyAlignment="1">
      <alignment horizontal="left" vertical="center"/>
    </xf>
    <xf numFmtId="4" fontId="130" fillId="0" borderId="0" xfId="0" applyNumberFormat="1" applyFont="1"/>
    <xf numFmtId="0" fontId="0" fillId="0" borderId="11" xfId="0" applyBorder="1" applyAlignment="1">
      <alignment vertical="center"/>
    </xf>
    <xf numFmtId="166" fontId="135" fillId="0" borderId="12" xfId="0" applyNumberFormat="1" applyFont="1" applyBorder="1"/>
    <xf numFmtId="166" fontId="135" fillId="0" borderId="13" xfId="0" applyNumberFormat="1" applyFont="1" applyBorder="1"/>
    <xf numFmtId="4" fontId="136" fillId="0" borderId="0" xfId="0" applyNumberFormat="1" applyFont="1" applyAlignment="1">
      <alignment vertical="center"/>
    </xf>
    <xf numFmtId="0" fontId="84" fillId="0" borderId="3" xfId="0" applyFont="1" applyBorder="1"/>
    <xf numFmtId="0" fontId="84" fillId="0" borderId="14" xfId="0" applyFont="1" applyBorder="1"/>
    <xf numFmtId="166" fontId="84" fillId="0" borderId="0" xfId="0" applyNumberFormat="1" applyFont="1"/>
    <xf numFmtId="166" fontId="84" fillId="0" borderId="15" xfId="0" applyNumberFormat="1" applyFont="1" applyBorder="1"/>
    <xf numFmtId="0" fontId="84" fillId="0" borderId="0" xfId="0" applyFont="1" applyAlignment="1">
      <alignment horizontal="center"/>
    </xf>
    <xf numFmtId="4" fontId="84" fillId="0" borderId="0" xfId="0" applyNumberFormat="1" applyFont="1" applyAlignment="1">
      <alignment vertical="center"/>
    </xf>
    <xf numFmtId="0" fontId="134" fillId="0" borderId="14" xfId="0" applyFont="1" applyBorder="1" applyAlignment="1">
      <alignment horizontal="left" vertical="center"/>
    </xf>
    <xf numFmtId="0" fontId="134" fillId="0" borderId="0" xfId="0" applyFont="1" applyAlignment="1">
      <alignment horizontal="center" vertical="center"/>
    </xf>
    <xf numFmtId="166" fontId="134" fillId="0" borderId="0" xfId="0" applyNumberFormat="1" applyFont="1" applyAlignment="1">
      <alignment vertical="center"/>
    </xf>
    <xf numFmtId="166" fontId="134" fillId="0" borderId="15" xfId="0" applyNumberFormat="1" applyFont="1" applyBorder="1" applyAlignment="1">
      <alignment vertical="center"/>
    </xf>
    <xf numFmtId="0" fontId="86" fillId="0" borderId="0" xfId="0" applyFont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137" fillId="0" borderId="0" xfId="0" applyFont="1" applyAlignment="1">
      <alignment vertical="center"/>
    </xf>
    <xf numFmtId="0" fontId="137" fillId="0" borderId="3" xfId="0" applyFont="1" applyBorder="1" applyAlignment="1">
      <alignment vertical="center"/>
    </xf>
    <xf numFmtId="0" fontId="137" fillId="0" borderId="0" xfId="0" applyFont="1" applyAlignment="1">
      <alignment horizontal="left" vertical="center"/>
    </xf>
    <xf numFmtId="0" fontId="137" fillId="0" borderId="0" xfId="0" applyFont="1" applyAlignment="1">
      <alignment horizontal="left" vertical="center" wrapText="1"/>
    </xf>
    <xf numFmtId="0" fontId="137" fillId="0" borderId="14" xfId="0" applyFont="1" applyBorder="1" applyAlignment="1">
      <alignment vertical="center"/>
    </xf>
    <xf numFmtId="0" fontId="137" fillId="0" borderId="15" xfId="0" applyFont="1" applyBorder="1" applyAlignment="1">
      <alignment vertical="center"/>
    </xf>
    <xf numFmtId="0" fontId="105" fillId="0" borderId="3" xfId="0" applyFont="1" applyBorder="1" applyAlignment="1">
      <alignment vertical="center"/>
    </xf>
    <xf numFmtId="0" fontId="105" fillId="0" borderId="14" xfId="0" applyFont="1" applyBorder="1" applyAlignment="1">
      <alignment vertical="center"/>
    </xf>
    <xf numFmtId="0" fontId="105" fillId="0" borderId="15" xfId="0" applyFont="1" applyBorder="1" applyAlignment="1">
      <alignment vertical="center"/>
    </xf>
    <xf numFmtId="0" fontId="106" fillId="0" borderId="3" xfId="0" applyFont="1" applyBorder="1" applyAlignment="1">
      <alignment vertical="center"/>
    </xf>
    <xf numFmtId="0" fontId="106" fillId="0" borderId="14" xfId="0" applyFont="1" applyBorder="1" applyAlignment="1">
      <alignment vertical="center"/>
    </xf>
    <xf numFmtId="0" fontId="106" fillId="0" borderId="15" xfId="0" applyFont="1" applyBorder="1" applyAlignment="1">
      <alignment vertical="center"/>
    </xf>
    <xf numFmtId="0" fontId="138" fillId="0" borderId="3" xfId="0" applyFont="1" applyBorder="1" applyAlignment="1">
      <alignment vertical="center"/>
    </xf>
    <xf numFmtId="0" fontId="89" fillId="0" borderId="14" xfId="0" applyFont="1" applyBorder="1" applyAlignment="1">
      <alignment horizontal="left" vertical="center"/>
    </xf>
    <xf numFmtId="0" fontId="89" fillId="0" borderId="0" xfId="0" applyFont="1" applyAlignment="1">
      <alignment horizontal="center" vertical="center"/>
    </xf>
    <xf numFmtId="0" fontId="105" fillId="0" borderId="19" xfId="0" applyFont="1" applyBorder="1" applyAlignment="1">
      <alignment vertical="center"/>
    </xf>
    <xf numFmtId="0" fontId="105" fillId="0" borderId="20" xfId="0" applyFont="1" applyBorder="1" applyAlignment="1">
      <alignment vertical="center"/>
    </xf>
    <xf numFmtId="0" fontId="105" fillId="0" borderId="21" xfId="0" applyFont="1" applyBorder="1" applyAlignment="1">
      <alignment vertical="center"/>
    </xf>
    <xf numFmtId="0" fontId="139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3" fontId="141" fillId="0" borderId="0" xfId="0" applyNumberFormat="1" applyFont="1"/>
    <xf numFmtId="3" fontId="141" fillId="0" borderId="0" xfId="0" applyNumberFormat="1" applyFont="1" applyAlignment="1">
      <alignment vertical="center"/>
    </xf>
    <xf numFmtId="3" fontId="141" fillId="0" borderId="0" xfId="0" applyNumberFormat="1" applyFont="1" applyAlignment="1">
      <alignment vertical="center" wrapText="1"/>
    </xf>
    <xf numFmtId="3" fontId="142" fillId="0" borderId="0" xfId="0" applyNumberFormat="1" applyFont="1" applyAlignment="1">
      <alignment vertical="center"/>
    </xf>
    <xf numFmtId="3" fontId="141" fillId="0" borderId="0" xfId="0" applyNumberFormat="1" applyFont="1" applyAlignment="1">
      <alignment horizontal="center" vertical="center" wrapText="1"/>
    </xf>
    <xf numFmtId="3" fontId="141" fillId="0" borderId="0" xfId="0" applyNumberFormat="1" applyFont="1" applyAlignment="1"/>
    <xf numFmtId="3" fontId="141" fillId="0" borderId="0" xfId="0" applyNumberFormat="1" applyFont="1" applyFill="1" applyAlignment="1">
      <alignment vertical="center"/>
    </xf>
    <xf numFmtId="0" fontId="0" fillId="0" borderId="0" xfId="0" applyBorder="1"/>
    <xf numFmtId="0" fontId="74" fillId="0" borderId="22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32" xfId="0" applyFill="1" applyBorder="1"/>
    <xf numFmtId="0" fontId="0" fillId="0" borderId="42" xfId="0" applyBorder="1"/>
    <xf numFmtId="0" fontId="144" fillId="0" borderId="0" xfId="0" applyFont="1" applyAlignment="1"/>
    <xf numFmtId="0" fontId="5" fillId="0" borderId="0" xfId="0" applyFont="1" applyAlignment="1">
      <alignment horizontal="left"/>
    </xf>
    <xf numFmtId="0" fontId="145" fillId="0" borderId="22" xfId="0" applyFont="1" applyBorder="1" applyAlignment="1" applyProtection="1">
      <alignment horizontal="center" vertical="center"/>
      <protection locked="0"/>
    </xf>
    <xf numFmtId="0" fontId="145" fillId="0" borderId="22" xfId="0" applyFont="1" applyBorder="1" applyAlignment="1" applyProtection="1">
      <alignment horizontal="center" vertical="center" wrapText="1"/>
      <protection locked="0"/>
    </xf>
    <xf numFmtId="167" fontId="145" fillId="0" borderId="22" xfId="0" applyNumberFormat="1" applyFont="1" applyBorder="1" applyAlignment="1" applyProtection="1">
      <alignment vertical="center"/>
      <protection locked="0"/>
    </xf>
    <xf numFmtId="4" fontId="145" fillId="0" borderId="22" xfId="0" applyNumberFormat="1" applyFont="1" applyBorder="1" applyAlignment="1" applyProtection="1">
      <alignment vertical="center"/>
      <protection locked="0"/>
    </xf>
    <xf numFmtId="0" fontId="145" fillId="0" borderId="37" xfId="0" applyFont="1" applyBorder="1" applyAlignment="1" applyProtection="1">
      <alignment horizontal="left" vertical="center" wrapText="1"/>
      <protection locked="0"/>
    </xf>
    <xf numFmtId="0" fontId="146" fillId="0" borderId="22" xfId="0" applyFont="1" applyBorder="1" applyAlignment="1">
      <alignment horizontal="left" vertical="center"/>
    </xf>
    <xf numFmtId="0" fontId="146" fillId="0" borderId="22" xfId="0" applyFont="1" applyBorder="1" applyAlignment="1">
      <alignment vertical="center"/>
    </xf>
    <xf numFmtId="0" fontId="147" fillId="0" borderId="22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center"/>
    </xf>
    <xf numFmtId="0" fontId="146" fillId="0" borderId="22" xfId="0" applyFont="1" applyBorder="1" applyAlignment="1">
      <alignment vertical="center" wrapText="1"/>
    </xf>
    <xf numFmtId="0" fontId="148" fillId="0" borderId="22" xfId="0" applyFont="1" applyBorder="1" applyAlignment="1">
      <alignment vertical="center" wrapText="1"/>
    </xf>
    <xf numFmtId="0" fontId="148" fillId="0" borderId="22" xfId="0" applyFont="1" applyBorder="1" applyAlignment="1">
      <alignment vertical="center"/>
    </xf>
    <xf numFmtId="0" fontId="149" fillId="0" borderId="22" xfId="0" applyFont="1" applyBorder="1" applyAlignment="1" applyProtection="1">
      <alignment horizontal="left" vertical="center" wrapText="1"/>
      <protection locked="0"/>
    </xf>
    <xf numFmtId="0" fontId="150" fillId="0" borderId="22" xfId="0" applyFont="1" applyBorder="1" applyAlignment="1" applyProtection="1">
      <alignment horizontal="left" vertical="center" wrapText="1"/>
      <protection locked="0"/>
    </xf>
    <xf numFmtId="0" fontId="63" fillId="0" borderId="0" xfId="6" applyFont="1" applyBorder="1" applyAlignment="1" applyProtection="1">
      <alignment vertical="center"/>
      <protection locked="0"/>
    </xf>
    <xf numFmtId="0" fontId="151" fillId="0" borderId="22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34" fillId="0" borderId="17" xfId="0" applyFont="1" applyBorder="1" applyAlignment="1" applyProtection="1">
      <alignment horizontal="center" vertical="center"/>
      <protection locked="0"/>
    </xf>
    <xf numFmtId="49" fontId="34" fillId="0" borderId="17" xfId="0" applyNumberFormat="1" applyFont="1" applyBorder="1" applyAlignment="1" applyProtection="1">
      <alignment horizontal="left" vertical="center" wrapText="1"/>
      <protection locked="0"/>
    </xf>
    <xf numFmtId="0" fontId="150" fillId="0" borderId="17" xfId="0" applyFont="1" applyBorder="1" applyAlignment="1" applyProtection="1">
      <alignment horizontal="left" vertical="center" wrapText="1"/>
      <protection locked="0"/>
    </xf>
    <xf numFmtId="0" fontId="34" fillId="0" borderId="17" xfId="0" applyFont="1" applyBorder="1" applyAlignment="1" applyProtection="1">
      <alignment horizontal="center" vertical="center" wrapText="1"/>
      <protection locked="0"/>
    </xf>
    <xf numFmtId="4" fontId="34" fillId="0" borderId="17" xfId="0" applyNumberFormat="1" applyFont="1" applyBorder="1" applyAlignment="1" applyProtection="1">
      <alignment vertical="center"/>
      <protection locked="0"/>
    </xf>
    <xf numFmtId="0" fontId="34" fillId="0" borderId="40" xfId="0" applyFont="1" applyBorder="1" applyAlignment="1" applyProtection="1">
      <alignment horizontal="left" vertical="center" wrapText="1"/>
      <protection locked="0"/>
    </xf>
    <xf numFmtId="0" fontId="34" fillId="0" borderId="16" xfId="0" applyFont="1" applyBorder="1" applyAlignment="1" applyProtection="1">
      <alignment horizontal="center" vertical="center"/>
      <protection locked="0"/>
    </xf>
    <xf numFmtId="49" fontId="34" fillId="0" borderId="18" xfId="0" applyNumberFormat="1" applyFont="1" applyBorder="1" applyAlignment="1" applyProtection="1">
      <alignment horizontal="left" vertical="center" wrapText="1"/>
      <protection locked="0"/>
    </xf>
    <xf numFmtId="0" fontId="149" fillId="0" borderId="27" xfId="0" applyFont="1" applyBorder="1" applyAlignment="1" applyProtection="1">
      <alignment horizontal="left" vertical="center" wrapText="1"/>
      <protection locked="0"/>
    </xf>
    <xf numFmtId="0" fontId="149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/>
      <protection locked="0"/>
    </xf>
    <xf numFmtId="0" fontId="149" fillId="0" borderId="55" xfId="0" applyFont="1" applyBorder="1" applyAlignment="1" applyProtection="1">
      <alignment horizontal="left" vertical="center" wrapText="1"/>
      <protection locked="0"/>
    </xf>
    <xf numFmtId="0" fontId="62" fillId="0" borderId="12" xfId="0" applyFont="1" applyBorder="1" applyAlignment="1" applyProtection="1">
      <alignment horizontal="left" vertical="center" wrapText="1"/>
      <protection locked="0"/>
    </xf>
    <xf numFmtId="0" fontId="62" fillId="0" borderId="0" xfId="0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left" vertical="center" wrapText="1"/>
      <protection locked="0"/>
    </xf>
    <xf numFmtId="167" fontId="144" fillId="0" borderId="0" xfId="0" applyNumberFormat="1" applyFont="1" applyAlignment="1">
      <alignment vertical="center"/>
    </xf>
    <xf numFmtId="167" fontId="145" fillId="0" borderId="17" xfId="0" applyNumberFormat="1" applyFont="1" applyBorder="1" applyAlignment="1" applyProtection="1">
      <alignment vertical="center"/>
      <protection locked="0"/>
    </xf>
    <xf numFmtId="167" fontId="145" fillId="0" borderId="12" xfId="0" applyNumberFormat="1" applyFont="1" applyBorder="1" applyAlignment="1" applyProtection="1">
      <alignment vertical="center"/>
      <protection locked="0"/>
    </xf>
    <xf numFmtId="167" fontId="145" fillId="0" borderId="20" xfId="0" applyNumberFormat="1" applyFont="1" applyBorder="1" applyAlignment="1" applyProtection="1">
      <alignment vertical="center"/>
      <protection locked="0"/>
    </xf>
    <xf numFmtId="0" fontId="144" fillId="0" borderId="0" xfId="0" applyFont="1" applyAlignment="1">
      <alignment horizontal="left" vertical="center"/>
    </xf>
    <xf numFmtId="167" fontId="145" fillId="0" borderId="0" xfId="0" applyNumberFormat="1" applyFont="1" applyAlignment="1" applyProtection="1">
      <alignment vertical="center"/>
      <protection locked="0"/>
    </xf>
    <xf numFmtId="167" fontId="49" fillId="0" borderId="12" xfId="0" applyNumberFormat="1" applyFont="1" applyBorder="1" applyAlignment="1" applyProtection="1">
      <alignment vertical="center"/>
      <protection locked="0"/>
    </xf>
    <xf numFmtId="167" fontId="152" fillId="0" borderId="20" xfId="0" applyNumberFormat="1" applyFont="1" applyBorder="1" applyAlignment="1" applyProtection="1">
      <alignment vertical="center"/>
      <protection locked="0"/>
    </xf>
    <xf numFmtId="167" fontId="41" fillId="0" borderId="22" xfId="0" applyNumberFormat="1" applyFont="1" applyBorder="1" applyAlignment="1" applyProtection="1">
      <alignment vertical="center"/>
      <protection locked="0"/>
    </xf>
    <xf numFmtId="167" fontId="0" fillId="0" borderId="0" xfId="0" applyNumberFormat="1" applyFont="1" applyAlignment="1">
      <alignment vertical="center"/>
    </xf>
    <xf numFmtId="167" fontId="41" fillId="0" borderId="27" xfId="0" applyNumberFormat="1" applyFont="1" applyBorder="1" applyAlignment="1" applyProtection="1">
      <alignment vertical="center"/>
      <protection locked="0"/>
    </xf>
    <xf numFmtId="0" fontId="39" fillId="0" borderId="0" xfId="0" applyFont="1" applyAlignment="1">
      <alignment horizontal="left" vertical="center"/>
    </xf>
    <xf numFmtId="167" fontId="42" fillId="0" borderId="0" xfId="0" applyNumberFormat="1" applyFont="1" applyAlignment="1">
      <alignment vertical="center"/>
    </xf>
    <xf numFmtId="167" fontId="42" fillId="0" borderId="12" xfId="0" applyNumberFormat="1" applyFont="1" applyBorder="1" applyAlignment="1" applyProtection="1">
      <alignment vertical="center"/>
      <protection locked="0"/>
    </xf>
    <xf numFmtId="167" fontId="60" fillId="0" borderId="20" xfId="0" applyNumberFormat="1" applyFont="1" applyBorder="1" applyAlignment="1" applyProtection="1">
      <alignment vertical="center"/>
      <protection locked="0"/>
    </xf>
    <xf numFmtId="167" fontId="119" fillId="0" borderId="0" xfId="0" applyNumberFormat="1" applyFont="1" applyAlignment="1" applyProtection="1">
      <alignment vertical="center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49" fontId="22" fillId="0" borderId="17" xfId="0" applyNumberFormat="1" applyFont="1" applyBorder="1" applyAlignment="1" applyProtection="1">
      <alignment horizontal="left" vertical="center" wrapText="1"/>
      <protection locked="0"/>
    </xf>
    <xf numFmtId="0" fontId="151" fillId="0" borderId="17" xfId="0" applyFont="1" applyBorder="1" applyAlignment="1" applyProtection="1">
      <alignment horizontal="left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167" fontId="22" fillId="0" borderId="17" xfId="0" applyNumberFormat="1" applyFont="1" applyBorder="1" applyAlignment="1" applyProtection="1">
      <alignment vertical="center"/>
      <protection locked="0"/>
    </xf>
    <xf numFmtId="4" fontId="22" fillId="0" borderId="17" xfId="0" applyNumberFormat="1" applyFont="1" applyBorder="1" applyAlignment="1" applyProtection="1">
      <alignment vertical="center"/>
      <protection locked="0"/>
    </xf>
    <xf numFmtId="0" fontId="22" fillId="0" borderId="40" xfId="0" applyFont="1" applyBorder="1" applyAlignment="1" applyProtection="1">
      <alignment horizontal="left" vertical="center" wrapText="1"/>
      <protection locked="0"/>
    </xf>
    <xf numFmtId="0" fontId="12" fillId="0" borderId="38" xfId="0" applyFont="1" applyBorder="1" applyAlignment="1">
      <alignment vertical="center"/>
    </xf>
    <xf numFmtId="0" fontId="14" fillId="0" borderId="39" xfId="0" applyFont="1" applyBorder="1" applyAlignment="1">
      <alignment vertical="center"/>
    </xf>
    <xf numFmtId="0" fontId="49" fillId="0" borderId="17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49" fontId="34" fillId="0" borderId="56" xfId="0" applyNumberFormat="1" applyFont="1" applyBorder="1" applyAlignment="1" applyProtection="1">
      <alignment horizontal="left" vertical="center" wrapText="1"/>
      <protection locked="0"/>
    </xf>
    <xf numFmtId="0" fontId="34" fillId="0" borderId="56" xfId="0" applyFont="1" applyBorder="1" applyAlignment="1" applyProtection="1">
      <alignment horizontal="center" vertical="center" wrapText="1"/>
      <protection locked="0"/>
    </xf>
    <xf numFmtId="167" fontId="145" fillId="0" borderId="56" xfId="0" applyNumberFormat="1" applyFont="1" applyBorder="1" applyAlignment="1" applyProtection="1">
      <alignment vertical="center"/>
      <protection locked="0"/>
    </xf>
    <xf numFmtId="4" fontId="34" fillId="0" borderId="56" xfId="0" applyNumberFormat="1" applyFont="1" applyBorder="1" applyAlignment="1" applyProtection="1">
      <alignment vertical="center"/>
      <protection locked="0"/>
    </xf>
    <xf numFmtId="0" fontId="149" fillId="0" borderId="56" xfId="0" applyFont="1" applyBorder="1" applyAlignment="1" applyProtection="1">
      <alignment horizontal="left" vertical="center" wrapText="1"/>
      <protection locked="0"/>
    </xf>
    <xf numFmtId="0" fontId="153" fillId="0" borderId="0" xfId="0" applyFont="1" applyBorder="1" applyAlignment="1" applyProtection="1">
      <alignment horizontal="left" vertical="center" wrapText="1"/>
      <protection locked="0"/>
    </xf>
    <xf numFmtId="0" fontId="153" fillId="0" borderId="12" xfId="0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9" fontId="34" fillId="0" borderId="0" xfId="0" applyNumberFormat="1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4" fontId="34" fillId="0" borderId="0" xfId="0" applyNumberFormat="1" applyFont="1" applyBorder="1" applyAlignment="1" applyProtection="1">
      <alignment vertical="center"/>
      <protection locked="0"/>
    </xf>
    <xf numFmtId="0" fontId="34" fillId="0" borderId="26" xfId="0" applyFont="1" applyBorder="1" applyAlignment="1" applyProtection="1">
      <alignment horizontal="left" vertical="center" wrapText="1"/>
      <protection locked="0"/>
    </xf>
    <xf numFmtId="167" fontId="154" fillId="0" borderId="0" xfId="0" applyNumberFormat="1" applyFont="1" applyBorder="1" applyAlignment="1" applyProtection="1">
      <alignment vertical="center"/>
      <protection locked="0"/>
    </xf>
    <xf numFmtId="167" fontId="154" fillId="0" borderId="12" xfId="0" applyNumberFormat="1" applyFont="1" applyBorder="1" applyAlignment="1" applyProtection="1">
      <alignment vertical="center"/>
      <protection locked="0"/>
    </xf>
    <xf numFmtId="168" fontId="60" fillId="0" borderId="0" xfId="0" applyNumberFormat="1" applyFont="1" applyAlignment="1">
      <alignment vertical="center"/>
    </xf>
    <xf numFmtId="168" fontId="119" fillId="0" borderId="0" xfId="0" applyNumberFormat="1" applyFont="1" applyAlignment="1">
      <alignment vertical="center"/>
    </xf>
    <xf numFmtId="0" fontId="1" fillId="0" borderId="55" xfId="14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3" fontId="22" fillId="0" borderId="55" xfId="0" applyNumberFormat="1" applyFont="1" applyFill="1" applyBorder="1" applyAlignment="1" applyProtection="1">
      <alignment horizontal="center" vertical="center"/>
      <protection locked="0"/>
    </xf>
    <xf numFmtId="0" fontId="0" fillId="0" borderId="48" xfId="0" applyFill="1" applyBorder="1" applyAlignment="1">
      <alignment vertical="center"/>
    </xf>
    <xf numFmtId="0" fontId="34" fillId="0" borderId="55" xfId="0" applyFont="1" applyFill="1" applyBorder="1" applyAlignment="1" applyProtection="1">
      <alignment horizontal="center" vertical="center"/>
      <protection locked="0"/>
    </xf>
    <xf numFmtId="4" fontId="117" fillId="0" borderId="55" xfId="14" applyNumberFormat="1" applyFont="1" applyFill="1" applyBorder="1" applyAlignment="1">
      <alignment vertical="center"/>
    </xf>
    <xf numFmtId="0" fontId="118" fillId="0" borderId="37" xfId="0" applyFont="1" applyFill="1" applyBorder="1" applyAlignment="1">
      <alignment horizontal="center" vertical="center" wrapText="1"/>
    </xf>
    <xf numFmtId="0" fontId="2" fillId="0" borderId="55" xfId="14" applyFill="1" applyBorder="1" applyAlignment="1">
      <alignment horizontal="center" vertical="center"/>
    </xf>
    <xf numFmtId="4" fontId="2" fillId="0" borderId="55" xfId="14" applyNumberFormat="1" applyFill="1" applyBorder="1" applyAlignment="1">
      <alignment vertical="center"/>
    </xf>
    <xf numFmtId="0" fontId="86" fillId="0" borderId="37" xfId="0" applyFont="1" applyFill="1" applyBorder="1" applyAlignment="1">
      <alignment horizontal="center" vertical="center" wrapText="1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4" fontId="140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40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" fontId="140" fillId="0" borderId="0" xfId="0" applyNumberFormat="1" applyFont="1" applyAlignment="1">
      <alignment vertical="center"/>
    </xf>
    <xf numFmtId="0" fontId="140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4" fontId="19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/>
    <xf numFmtId="0" fontId="6" fillId="0" borderId="0" xfId="0" applyFont="1" applyBorder="1" applyAlignment="1">
      <alignment horizontal="left" vertical="top" wrapText="1"/>
    </xf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7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7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4" fontId="140" fillId="0" borderId="0" xfId="0" applyNumberFormat="1" applyFont="1" applyBorder="1" applyAlignment="1">
      <alignment horizontal="right" vertical="center"/>
    </xf>
    <xf numFmtId="0" fontId="140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0" fontId="22" fillId="4" borderId="7" xfId="0" applyFont="1" applyFill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0" fontId="99" fillId="0" borderId="0" xfId="0" applyFont="1" applyAlignment="1">
      <alignment horizontal="left" vertical="center" wrapText="1"/>
    </xf>
    <xf numFmtId="0" fontId="99" fillId="0" borderId="20" xfId="0" applyFont="1" applyBorder="1" applyAlignment="1">
      <alignment horizontal="left" vertical="center" wrapText="1"/>
    </xf>
    <xf numFmtId="0" fontId="0" fillId="0" borderId="20" xfId="0" applyBorder="1" applyAlignment="1">
      <alignment vertical="center"/>
    </xf>
    <xf numFmtId="0" fontId="100" fillId="0" borderId="0" xfId="0" applyFont="1" applyAlignment="1">
      <alignment horizontal="left" vertical="center" wrapText="1"/>
    </xf>
    <xf numFmtId="0" fontId="100" fillId="0" borderId="0" xfId="0" applyFont="1" applyAlignment="1">
      <alignment vertical="center"/>
    </xf>
    <xf numFmtId="0" fontId="94" fillId="0" borderId="0" xfId="0" applyFont="1" applyAlignment="1">
      <alignment vertical="center"/>
    </xf>
    <xf numFmtId="49" fontId="100" fillId="0" borderId="16" xfId="0" applyNumberFormat="1" applyFont="1" applyBorder="1" applyAlignment="1" applyProtection="1">
      <alignment horizontal="left" vertical="center"/>
    </xf>
    <xf numFmtId="0" fontId="0" fillId="0" borderId="18" xfId="0" applyBorder="1" applyAlignment="1">
      <alignment horizontal="left" vertical="center"/>
    </xf>
    <xf numFmtId="0" fontId="99" fillId="0" borderId="0" xfId="0" applyFont="1" applyBorder="1" applyAlignment="1">
      <alignment horizontal="left" vertical="center" wrapText="1"/>
    </xf>
    <xf numFmtId="4" fontId="96" fillId="0" borderId="0" xfId="0" applyNumberFormat="1" applyFont="1" applyAlignment="1">
      <alignment vertical="center"/>
    </xf>
    <xf numFmtId="0" fontId="96" fillId="0" borderId="0" xfId="0" applyFont="1" applyAlignment="1">
      <alignment vertical="center"/>
    </xf>
    <xf numFmtId="16" fontId="109" fillId="0" borderId="0" xfId="0" applyNumberFormat="1" applyFont="1" applyBorder="1" applyAlignment="1">
      <alignment horizontal="left" vertical="center" wrapText="1"/>
    </xf>
    <xf numFmtId="0" fontId="109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" fontId="96" fillId="0" borderId="0" xfId="0" applyNumberFormat="1" applyFont="1" applyAlignment="1">
      <alignment horizontal="right" vertical="center"/>
    </xf>
    <xf numFmtId="16" fontId="98" fillId="0" borderId="0" xfId="0" applyNumberFormat="1" applyFont="1" applyBorder="1" applyAlignment="1">
      <alignment horizontal="left" vertical="center" wrapText="1"/>
    </xf>
    <xf numFmtId="0" fontId="98" fillId="0" borderId="0" xfId="0" applyNumberFormat="1" applyFont="1" applyBorder="1" applyAlignment="1">
      <alignment horizontal="left" vertical="center" wrapText="1"/>
    </xf>
    <xf numFmtId="0" fontId="98" fillId="0" borderId="0" xfId="0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25" fillId="0" borderId="0" xfId="0" applyFont="1" applyAlignment="1">
      <alignment horizontal="left" vertical="center" wrapText="1"/>
    </xf>
    <xf numFmtId="0" fontId="125" fillId="0" borderId="0" xfId="0" applyFont="1" applyAlignment="1">
      <alignment horizontal="left" vertical="center"/>
    </xf>
    <xf numFmtId="0" fontId="126" fillId="2" borderId="0" xfId="0" applyFont="1" applyFill="1" applyAlignment="1">
      <alignment horizontal="center" vertical="center"/>
    </xf>
    <xf numFmtId="0" fontId="112" fillId="0" borderId="0" xfId="0" applyFont="1" applyAlignment="1">
      <alignment horizontal="left" vertical="center"/>
    </xf>
    <xf numFmtId="0" fontId="112" fillId="0" borderId="0" xfId="0" applyFont="1" applyAlignment="1">
      <alignment horizontal="left" vertical="center" wrapText="1"/>
    </xf>
  </cellXfs>
  <cellStyles count="32">
    <cellStyle name="Hypertextový odkaz" xfId="1" builtinId="8"/>
    <cellStyle name="Hypertextový odkaz 2" xfId="2"/>
    <cellStyle name="Hypertextový odkaz 3" xfId="4"/>
    <cellStyle name="Normální" xfId="0" builtinId="0" customBuiltin="1"/>
    <cellStyle name="Normální 10" xfId="13"/>
    <cellStyle name="Normální 10 2" xfId="25"/>
    <cellStyle name="Normální 11" xfId="14"/>
    <cellStyle name="Normální 11 2" xfId="31"/>
    <cellStyle name="Normální 12" xfId="27"/>
    <cellStyle name="normální 14" xfId="6"/>
    <cellStyle name="Normální 2" xfId="5"/>
    <cellStyle name="Normální 2 2" xfId="16"/>
    <cellStyle name="Normální 3" xfId="3"/>
    <cellStyle name="Normální 3 2" xfId="17"/>
    <cellStyle name="Normální 4" xfId="7"/>
    <cellStyle name="Normální 4 2" xfId="18"/>
    <cellStyle name="Normální 5" xfId="8"/>
    <cellStyle name="normální 5 2" xfId="19"/>
    <cellStyle name="normální 5 2 2" xfId="20"/>
    <cellStyle name="normální 5 3" xfId="21"/>
    <cellStyle name="Normální 6" xfId="9"/>
    <cellStyle name="Normální 6 2" xfId="22"/>
    <cellStyle name="Normální 6 3" xfId="28"/>
    <cellStyle name="Normální 7" xfId="10"/>
    <cellStyle name="Normální 7 2" xfId="23"/>
    <cellStyle name="Normální 7 3" xfId="29"/>
    <cellStyle name="Normální 8" xfId="11"/>
    <cellStyle name="Normální 8 2" xfId="24"/>
    <cellStyle name="Normální 8 3" xfId="30"/>
    <cellStyle name="Normální 9" xfId="12"/>
    <cellStyle name="Normální 9 2" xfId="15"/>
    <cellStyle name="normální_POL.XLS" xfId="26"/>
  </cellStyles>
  <dxfs count="1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3333FF"/>
      <color rgb="FF892C98"/>
      <color rgb="FF9900CC"/>
      <color rgb="FF333399"/>
      <color rgb="FF3333CC"/>
      <color rgb="FF6600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ma/Desktop/prilohy_32095/2020UNL%20-%20Oprava%20vyhybek%20v%20uzlu%20Usti%20n.%20L.%20hl.%20n.%20-%20%20P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st/Desktop/PRACOVN&#205;/2020/&#218;L%20v&#253;hybky/Rozpo&#269;ty/ROZPO&#268;ET%20DO%20PROJEKTU%202020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ma/Desktop/PRACOVN&#205;/2020/UL%20hl.%20n&#225;dra&#382;&#237;/SUB/Sach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zakázky"/>
      <sheetName val="1.1.1 - Počítače náprav"/>
      <sheetName val="1.1.2 - Úprava technologi..."/>
      <sheetName val="1.1.3 - Úprava technologi..."/>
      <sheetName val="1.1.4 - Úprava SW PRV a S..."/>
      <sheetName val="1.1.5 - Kabelizace"/>
      <sheetName val="1.1.6 - Ostatní"/>
      <sheetName val="1.2.1 - Venkovní prvky de..."/>
      <sheetName val="1.2.2 - Venkovní prvky do..."/>
      <sheetName val="1.2.3 - Venkovní prvky mo..."/>
      <sheetName val="1.2.4 - Kabelizace staveb..."/>
      <sheetName val="1.2.5 - Kabelizace techno..."/>
      <sheetName val="1.2.6 - Ostatní"/>
      <sheetName val="1.3.1 - Úprava technologi..."/>
      <sheetName val="1.3.2 - Úprava technologi..."/>
      <sheetName val="1.3.3 - Úprava SW PRV a S..."/>
      <sheetName val="1.3.4 - Venkovní prvky de..."/>
      <sheetName val="1.3.5 - Venkovní prvky do..."/>
      <sheetName val="1.3.6 - Venkovní prvky mo..."/>
      <sheetName val="1.3.7 - Kabelizace"/>
      <sheetName val="1.3.8 - Ostatní"/>
      <sheetName val="1.4.1 - V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zakázky"/>
      <sheetName val="SO 01-11-01"/>
      <sheetName val="SO 101 - Žel svršek"/>
      <sheetName val="SO 102 - Žel spodek"/>
      <sheetName val="SO 103 Kabel šachta"/>
      <sheetName val="SO 104 - Nástupiště"/>
      <sheetName val=" SO 104 URS - Nástup..."/>
      <sheetName val="SO 105 TV"/>
      <sheetName val="SO 106 Osvětlení"/>
      <sheetName val="SO 108 Ukolejnění"/>
      <sheetName val="VRN - VRN "/>
    </sheetNames>
    <sheetDataSet>
      <sheetData sheetId="0" refreshError="1">
        <row r="6">
          <cell r="K6" t="str">
            <v>Oprava výhybek v uzlu Ústí n.L. hl.n.</v>
          </cell>
        </row>
        <row r="8">
          <cell r="AN8">
            <v>43957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01 - SO 103 Kabelová šac..."/>
      <sheetName val="002 - SO 109 Kabelová šac..."/>
      <sheetName val="VRN - VRN"/>
    </sheetNames>
    <sheetDataSet>
      <sheetData sheetId="0">
        <row r="6">
          <cell r="K6" t="str">
            <v>Oprava výhybek v uzlu Ústí n. L. hl. n.</v>
          </cell>
        </row>
        <row r="8">
          <cell r="AN8" t="str">
            <v>20. 7. 2020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72"/>
  <sheetViews>
    <sheetView showGridLines="0" view="pageBreakPreview" topLeftCell="A49" zoomScaleNormal="100" zoomScaleSheetLayoutView="100" workbookViewId="0">
      <selection activeCell="A60" sqref="A60"/>
    </sheetView>
  </sheetViews>
  <sheetFormatPr defaultRowHeight="11.25" x14ac:dyDescent="0.2"/>
  <cols>
    <col min="1" max="1" width="8.33203125" customWidth="1"/>
    <col min="2" max="2" width="1.6640625" customWidth="1"/>
    <col min="3" max="3" width="5.83203125" customWidth="1"/>
    <col min="4" max="7" width="2.6640625" customWidth="1"/>
    <col min="8" max="8" width="10.83203125" customWidth="1"/>
    <col min="9" max="30" width="2.6640625" customWidth="1"/>
    <col min="31" max="31" width="5.33203125" customWidth="1"/>
    <col min="32" max="34" width="2.6640625" customWidth="1"/>
    <col min="35" max="35" width="1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18" customWidth="1"/>
    <col min="42" max="44" width="7.5" style="270" customWidth="1"/>
    <col min="45" max="45" width="4.1640625" customWidth="1"/>
    <col min="46" max="46" width="15.6640625" customWidth="1"/>
    <col min="47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3" max="93" width="9.33203125" hidden="1"/>
  </cols>
  <sheetData>
    <row r="1" spans="1:76" x14ac:dyDescent="0.2">
      <c r="A1" s="14" t="s">
        <v>0</v>
      </c>
      <c r="BB1" s="14" t="s">
        <v>1</v>
      </c>
      <c r="BC1" s="14" t="s">
        <v>2</v>
      </c>
      <c r="BD1" s="14" t="s">
        <v>1</v>
      </c>
      <c r="BV1" s="14" t="s">
        <v>3</v>
      </c>
      <c r="BW1" s="14" t="s">
        <v>3</v>
      </c>
      <c r="BX1" s="14" t="s">
        <v>4</v>
      </c>
    </row>
    <row r="2" spans="1:76" ht="36.950000000000003" customHeight="1" x14ac:dyDescent="0.2">
      <c r="AU2" s="1266"/>
      <c r="AV2" s="1266"/>
      <c r="AW2" s="1266"/>
      <c r="AX2" s="1266"/>
      <c r="AY2" s="1266"/>
      <c r="AZ2" s="1266"/>
      <c r="BA2" s="1266"/>
      <c r="BB2" s="1266"/>
      <c r="BC2" s="1266"/>
      <c r="BD2" s="1266"/>
      <c r="BE2" s="1266"/>
      <c r="BF2" s="1266"/>
      <c r="BG2" s="1266"/>
      <c r="BU2" s="15" t="s">
        <v>6</v>
      </c>
      <c r="BV2" s="15" t="s">
        <v>7</v>
      </c>
    </row>
    <row r="3" spans="1:76" ht="6.95" customHeight="1" x14ac:dyDescent="0.2">
      <c r="B3" s="355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  <c r="Z3" s="356"/>
      <c r="AA3" s="356"/>
      <c r="AB3" s="356"/>
      <c r="AC3" s="356"/>
      <c r="AD3" s="356"/>
      <c r="AE3" s="356"/>
      <c r="AF3" s="356"/>
      <c r="AG3" s="356"/>
      <c r="AH3" s="356"/>
      <c r="AI3" s="356"/>
      <c r="AJ3" s="356"/>
      <c r="AK3" s="356"/>
      <c r="AL3" s="356"/>
      <c r="AM3" s="356"/>
      <c r="AN3" s="356"/>
      <c r="AO3" s="356"/>
      <c r="AP3" s="356"/>
      <c r="AQ3" s="356"/>
      <c r="AR3" s="356"/>
      <c r="AS3" s="356"/>
      <c r="AT3" s="346"/>
      <c r="BU3" s="15" t="s">
        <v>6</v>
      </c>
      <c r="BV3" s="15" t="s">
        <v>8</v>
      </c>
    </row>
    <row r="4" spans="1:76" ht="44.25" customHeight="1" x14ac:dyDescent="0.2">
      <c r="B4" s="347"/>
      <c r="C4" s="272"/>
      <c r="D4" s="364" t="s">
        <v>9</v>
      </c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2"/>
      <c r="AO4" s="272"/>
      <c r="AP4" s="272"/>
      <c r="AQ4" s="272"/>
      <c r="AR4" s="272"/>
      <c r="AS4" s="272"/>
      <c r="AT4" s="365"/>
      <c r="AU4" s="20" t="s">
        <v>10</v>
      </c>
      <c r="BU4" s="15" t="s">
        <v>11</v>
      </c>
    </row>
    <row r="5" spans="1:76" ht="20.25" customHeight="1" x14ac:dyDescent="0.2">
      <c r="B5" s="347"/>
      <c r="C5" s="272"/>
      <c r="D5" s="366" t="s">
        <v>12</v>
      </c>
      <c r="E5" s="272"/>
      <c r="F5" s="272"/>
      <c r="G5" s="272"/>
      <c r="H5" s="272"/>
      <c r="I5" s="272"/>
      <c r="J5" s="272"/>
      <c r="K5" s="1263"/>
      <c r="L5" s="1264"/>
      <c r="M5" s="1264"/>
      <c r="N5" s="1264"/>
      <c r="O5" s="1264"/>
      <c r="P5" s="1264"/>
      <c r="Q5" s="1264"/>
      <c r="R5" s="1264"/>
      <c r="S5" s="1264"/>
      <c r="T5" s="1264"/>
      <c r="U5" s="1264"/>
      <c r="V5" s="1264"/>
      <c r="W5" s="1264"/>
      <c r="X5" s="1264"/>
      <c r="Y5" s="1264"/>
      <c r="Z5" s="1264"/>
      <c r="AA5" s="1264"/>
      <c r="AB5" s="1264"/>
      <c r="AC5" s="1264"/>
      <c r="AD5" s="1264"/>
      <c r="AE5" s="1264"/>
      <c r="AF5" s="1264"/>
      <c r="AG5" s="1264"/>
      <c r="AH5" s="1264"/>
      <c r="AI5" s="1264"/>
      <c r="AJ5" s="1264"/>
      <c r="AK5" s="1264"/>
      <c r="AL5" s="1264"/>
      <c r="AM5" s="1264"/>
      <c r="AN5" s="1264"/>
      <c r="AO5" s="1264"/>
      <c r="AP5" s="272"/>
      <c r="AQ5" s="272"/>
      <c r="AR5" s="272"/>
      <c r="AS5" s="272"/>
      <c r="AT5" s="365"/>
      <c r="BU5" s="15" t="s">
        <v>6</v>
      </c>
    </row>
    <row r="6" spans="1:76" ht="42.75" customHeight="1" x14ac:dyDescent="0.2">
      <c r="B6" s="347"/>
      <c r="C6" s="272"/>
      <c r="D6" s="367" t="s">
        <v>14</v>
      </c>
      <c r="E6" s="272"/>
      <c r="F6" s="272"/>
      <c r="G6" s="272"/>
      <c r="H6" s="272"/>
      <c r="I6" s="272"/>
      <c r="J6" s="272"/>
      <c r="K6" s="1265" t="s">
        <v>623</v>
      </c>
      <c r="L6" s="1264"/>
      <c r="M6" s="1264"/>
      <c r="N6" s="1264"/>
      <c r="O6" s="1264"/>
      <c r="P6" s="1264"/>
      <c r="Q6" s="1264"/>
      <c r="R6" s="1264"/>
      <c r="S6" s="1264"/>
      <c r="T6" s="1264"/>
      <c r="U6" s="1264"/>
      <c r="V6" s="1264"/>
      <c r="W6" s="1264"/>
      <c r="X6" s="1264"/>
      <c r="Y6" s="1264"/>
      <c r="Z6" s="1264"/>
      <c r="AA6" s="1264"/>
      <c r="AB6" s="1264"/>
      <c r="AC6" s="1264"/>
      <c r="AD6" s="1264"/>
      <c r="AE6" s="1264"/>
      <c r="AF6" s="1264"/>
      <c r="AG6" s="1264"/>
      <c r="AH6" s="1264"/>
      <c r="AI6" s="1264"/>
      <c r="AJ6" s="1264"/>
      <c r="AK6" s="1264"/>
      <c r="AL6" s="1264"/>
      <c r="AM6" s="1264"/>
      <c r="AN6" s="1264"/>
      <c r="AO6" s="1264"/>
      <c r="AP6" s="272"/>
      <c r="AQ6" s="272"/>
      <c r="AR6" s="272"/>
      <c r="AS6" s="272"/>
      <c r="AT6" s="365"/>
      <c r="BU6" s="15" t="s">
        <v>6</v>
      </c>
    </row>
    <row r="7" spans="1:76" ht="12" customHeight="1" x14ac:dyDescent="0.2">
      <c r="B7" s="347"/>
      <c r="C7" s="272"/>
      <c r="D7" s="368" t="s">
        <v>15</v>
      </c>
      <c r="E7" s="272"/>
      <c r="F7" s="272"/>
      <c r="G7" s="272"/>
      <c r="H7" s="272"/>
      <c r="I7" s="272"/>
      <c r="J7" s="272"/>
      <c r="K7" s="369" t="s">
        <v>1</v>
      </c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  <c r="AJ7" s="272"/>
      <c r="AK7" s="368" t="s">
        <v>16</v>
      </c>
      <c r="AL7" s="272"/>
      <c r="AM7" s="272"/>
      <c r="AN7" s="369" t="s">
        <v>1</v>
      </c>
      <c r="AO7" s="272"/>
      <c r="AP7" s="272"/>
      <c r="AQ7" s="272"/>
      <c r="AR7" s="272"/>
      <c r="AS7" s="272"/>
      <c r="AT7" s="365"/>
      <c r="BU7" s="15" t="s">
        <v>6</v>
      </c>
    </row>
    <row r="8" spans="1:76" ht="12" customHeight="1" x14ac:dyDescent="0.2">
      <c r="B8" s="347"/>
      <c r="C8" s="272"/>
      <c r="D8" s="368" t="s">
        <v>17</v>
      </c>
      <c r="E8" s="272"/>
      <c r="F8" s="272"/>
      <c r="G8" s="272"/>
      <c r="H8" s="272"/>
      <c r="I8" s="272"/>
      <c r="J8" s="272"/>
      <c r="K8" s="369" t="s">
        <v>18</v>
      </c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368" t="s">
        <v>19</v>
      </c>
      <c r="AL8" s="272"/>
      <c r="AM8" s="272"/>
      <c r="AN8" s="370">
        <v>44058</v>
      </c>
      <c r="AO8" s="272"/>
      <c r="AP8" s="272"/>
      <c r="AQ8" s="272"/>
      <c r="AR8" s="272"/>
      <c r="AS8" s="272"/>
      <c r="AT8" s="365"/>
      <c r="BU8" s="15" t="s">
        <v>6</v>
      </c>
    </row>
    <row r="9" spans="1:76" ht="14.45" customHeight="1" x14ac:dyDescent="0.2">
      <c r="B9" s="347"/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72"/>
      <c r="V9" s="272"/>
      <c r="W9" s="272"/>
      <c r="X9" s="272"/>
      <c r="Y9" s="272"/>
      <c r="Z9" s="272"/>
      <c r="AA9" s="272"/>
      <c r="AB9" s="272"/>
      <c r="AC9" s="272"/>
      <c r="AD9" s="272"/>
      <c r="AE9" s="272"/>
      <c r="AF9" s="272"/>
      <c r="AG9" s="272"/>
      <c r="AH9" s="272"/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365"/>
      <c r="BU9" s="15" t="s">
        <v>6</v>
      </c>
    </row>
    <row r="10" spans="1:76" ht="17.25" customHeight="1" x14ac:dyDescent="0.2">
      <c r="B10" s="347"/>
      <c r="C10" s="272"/>
      <c r="D10" s="368" t="s">
        <v>20</v>
      </c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  <c r="AD10" s="272"/>
      <c r="AE10" s="272"/>
      <c r="AF10" s="272"/>
      <c r="AG10" s="272"/>
      <c r="AH10" s="272"/>
      <c r="AI10" s="272"/>
      <c r="AJ10" s="272"/>
      <c r="AK10" s="368" t="s">
        <v>21</v>
      </c>
      <c r="AL10" s="272"/>
      <c r="AM10" s="272"/>
      <c r="AN10" s="369" t="s">
        <v>1</v>
      </c>
      <c r="AO10" s="272"/>
      <c r="AP10" s="272"/>
      <c r="AQ10" s="272"/>
      <c r="AR10" s="272"/>
      <c r="AS10" s="272"/>
      <c r="AT10" s="365"/>
      <c r="BU10" s="15" t="s">
        <v>6</v>
      </c>
    </row>
    <row r="11" spans="1:76" ht="17.25" customHeight="1" x14ac:dyDescent="0.2">
      <c r="B11" s="347"/>
      <c r="C11" s="272"/>
      <c r="D11" s="272"/>
      <c r="E11" s="369" t="s">
        <v>18</v>
      </c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72"/>
      <c r="Y11" s="272"/>
      <c r="Z11" s="272"/>
      <c r="AA11" s="272"/>
      <c r="AB11" s="272"/>
      <c r="AC11" s="272"/>
      <c r="AD11" s="272"/>
      <c r="AE11" s="272"/>
      <c r="AF11" s="272"/>
      <c r="AG11" s="272"/>
      <c r="AH11" s="272"/>
      <c r="AI11" s="272"/>
      <c r="AJ11" s="272"/>
      <c r="AK11" s="368" t="s">
        <v>22</v>
      </c>
      <c r="AL11" s="272"/>
      <c r="AM11" s="272"/>
      <c r="AN11" s="369" t="s">
        <v>1</v>
      </c>
      <c r="AO11" s="272"/>
      <c r="AP11" s="272"/>
      <c r="AQ11" s="272"/>
      <c r="AR11" s="272"/>
      <c r="AS11" s="272"/>
      <c r="AT11" s="365"/>
      <c r="BU11" s="15" t="s">
        <v>6</v>
      </c>
    </row>
    <row r="12" spans="1:76" ht="17.25" customHeight="1" x14ac:dyDescent="0.2">
      <c r="B12" s="347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  <c r="AT12" s="365"/>
      <c r="BU12" s="15" t="s">
        <v>6</v>
      </c>
    </row>
    <row r="13" spans="1:76" ht="17.25" customHeight="1" x14ac:dyDescent="0.2">
      <c r="B13" s="347"/>
      <c r="C13" s="272"/>
      <c r="D13" s="368" t="s">
        <v>23</v>
      </c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368" t="s">
        <v>21</v>
      </c>
      <c r="AL13" s="272"/>
      <c r="AM13" s="272"/>
      <c r="AN13" s="369" t="s">
        <v>1</v>
      </c>
      <c r="AO13" s="272"/>
      <c r="AP13" s="272"/>
      <c r="AQ13" s="272"/>
      <c r="AR13" s="272"/>
      <c r="AS13" s="272"/>
      <c r="AT13" s="365"/>
      <c r="BU13" s="15" t="s">
        <v>6</v>
      </c>
    </row>
    <row r="14" spans="1:76" ht="17.25" customHeight="1" x14ac:dyDescent="0.2">
      <c r="B14" s="347"/>
      <c r="C14" s="272"/>
      <c r="D14" s="272"/>
      <c r="E14" s="369" t="s">
        <v>18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368" t="s">
        <v>22</v>
      </c>
      <c r="AL14" s="272"/>
      <c r="AM14" s="272"/>
      <c r="AN14" s="369" t="s">
        <v>1</v>
      </c>
      <c r="AO14" s="272"/>
      <c r="AP14" s="272"/>
      <c r="AQ14" s="272"/>
      <c r="AR14" s="272"/>
      <c r="AS14" s="272"/>
      <c r="AT14" s="365"/>
      <c r="BU14" s="15" t="s">
        <v>6</v>
      </c>
    </row>
    <row r="15" spans="1:76" ht="17.25" customHeight="1" x14ac:dyDescent="0.2">
      <c r="B15" s="347"/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X15" s="272"/>
      <c r="Y15" s="272"/>
      <c r="Z15" s="272"/>
      <c r="AA15" s="272"/>
      <c r="AB15" s="272"/>
      <c r="AC15" s="272"/>
      <c r="AD15" s="272"/>
      <c r="AE15" s="272"/>
      <c r="AF15" s="272"/>
      <c r="AG15" s="272"/>
      <c r="AH15" s="272"/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365"/>
      <c r="BU15" s="15" t="s">
        <v>3</v>
      </c>
    </row>
    <row r="16" spans="1:76" ht="17.25" customHeight="1" x14ac:dyDescent="0.2">
      <c r="B16" s="347"/>
      <c r="C16" s="272"/>
      <c r="D16" s="368" t="s">
        <v>24</v>
      </c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  <c r="Q16" s="272"/>
      <c r="R16" s="272"/>
      <c r="S16" s="272"/>
      <c r="T16" s="272"/>
      <c r="U16" s="272"/>
      <c r="V16" s="272"/>
      <c r="W16" s="272"/>
      <c r="X16" s="272"/>
      <c r="Y16" s="272"/>
      <c r="Z16" s="272"/>
      <c r="AA16" s="272"/>
      <c r="AB16" s="272"/>
      <c r="AC16" s="272"/>
      <c r="AD16" s="272"/>
      <c r="AE16" s="272"/>
      <c r="AF16" s="272"/>
      <c r="AG16" s="272"/>
      <c r="AH16" s="272"/>
      <c r="AI16" s="272"/>
      <c r="AJ16" s="272"/>
      <c r="AK16" s="368" t="s">
        <v>21</v>
      </c>
      <c r="AL16" s="272"/>
      <c r="AM16" s="272"/>
      <c r="AN16" s="369" t="s">
        <v>1</v>
      </c>
      <c r="AO16" s="272"/>
      <c r="AP16" s="272"/>
      <c r="AQ16" s="272"/>
      <c r="AR16" s="272"/>
      <c r="AS16" s="272"/>
      <c r="AT16" s="365"/>
      <c r="BU16" s="15" t="s">
        <v>3</v>
      </c>
    </row>
    <row r="17" spans="2:73" ht="17.25" customHeight="1" x14ac:dyDescent="0.2">
      <c r="B17" s="347"/>
      <c r="C17" s="272"/>
      <c r="D17" s="272"/>
      <c r="E17" s="369" t="s">
        <v>18</v>
      </c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368" t="s">
        <v>22</v>
      </c>
      <c r="AL17" s="272"/>
      <c r="AM17" s="272"/>
      <c r="AN17" s="369" t="s">
        <v>1</v>
      </c>
      <c r="AO17" s="272"/>
      <c r="AP17" s="272"/>
      <c r="AQ17" s="272"/>
      <c r="AR17" s="272"/>
      <c r="AS17" s="272"/>
      <c r="AT17" s="365"/>
      <c r="BU17" s="15" t="s">
        <v>25</v>
      </c>
    </row>
    <row r="18" spans="2:73" ht="17.25" customHeight="1" x14ac:dyDescent="0.2">
      <c r="B18" s="347"/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2"/>
      <c r="AF18" s="272"/>
      <c r="AG18" s="272"/>
      <c r="AH18" s="272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365"/>
      <c r="BU18" s="15" t="s">
        <v>6</v>
      </c>
    </row>
    <row r="19" spans="2:73" ht="17.25" customHeight="1" x14ac:dyDescent="0.2">
      <c r="B19" s="347"/>
      <c r="C19" s="272"/>
      <c r="D19" s="368" t="s">
        <v>26</v>
      </c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2"/>
      <c r="AH19" s="272"/>
      <c r="AI19" s="272"/>
      <c r="AJ19" s="272"/>
      <c r="AK19" s="368" t="s">
        <v>21</v>
      </c>
      <c r="AL19" s="272"/>
      <c r="AM19" s="272"/>
      <c r="AN19" s="369" t="s">
        <v>1</v>
      </c>
      <c r="AO19" s="272"/>
      <c r="AP19" s="272"/>
      <c r="AQ19" s="272"/>
      <c r="AR19" s="272"/>
      <c r="AS19" s="272"/>
      <c r="AT19" s="365"/>
      <c r="BU19" s="15" t="s">
        <v>6</v>
      </c>
    </row>
    <row r="20" spans="2:73" ht="17.25" customHeight="1" x14ac:dyDescent="0.2">
      <c r="B20" s="347"/>
      <c r="C20" s="272"/>
      <c r="D20" s="272"/>
      <c r="E20" s="369" t="s">
        <v>18</v>
      </c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2"/>
      <c r="AH20" s="272"/>
      <c r="AI20" s="272"/>
      <c r="AJ20" s="272"/>
      <c r="AK20" s="368" t="s">
        <v>22</v>
      </c>
      <c r="AL20" s="272"/>
      <c r="AM20" s="272"/>
      <c r="AN20" s="369" t="s">
        <v>1</v>
      </c>
      <c r="AO20" s="272"/>
      <c r="AP20" s="272"/>
      <c r="AQ20" s="272"/>
      <c r="AR20" s="272"/>
      <c r="AS20" s="272"/>
      <c r="AT20" s="365"/>
      <c r="BU20" s="15" t="s">
        <v>25</v>
      </c>
    </row>
    <row r="21" spans="2:73" ht="17.25" customHeight="1" x14ac:dyDescent="0.2">
      <c r="B21" s="347"/>
      <c r="C21" s="272"/>
      <c r="D21" s="272"/>
      <c r="E21" s="272"/>
      <c r="F21" s="272"/>
      <c r="G21" s="272"/>
      <c r="H21" s="272"/>
      <c r="I21" s="272"/>
      <c r="J21" s="272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  <c r="AD21" s="272"/>
      <c r="AE21" s="272"/>
      <c r="AF21" s="272"/>
      <c r="AG21" s="272"/>
      <c r="AH21" s="272"/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365"/>
    </row>
    <row r="22" spans="2:73" ht="17.25" customHeight="1" x14ac:dyDescent="0.2">
      <c r="B22" s="347"/>
      <c r="C22" s="272"/>
      <c r="D22" s="368" t="s">
        <v>27</v>
      </c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T22" s="365"/>
    </row>
    <row r="23" spans="2:73" ht="16.5" customHeight="1" x14ac:dyDescent="0.2">
      <c r="B23" s="347"/>
      <c r="C23" s="272"/>
      <c r="D23" s="272"/>
      <c r="E23" s="1267" t="s">
        <v>1</v>
      </c>
      <c r="F23" s="1267"/>
      <c r="G23" s="1267"/>
      <c r="H23" s="1267"/>
      <c r="I23" s="1267"/>
      <c r="J23" s="1267"/>
      <c r="K23" s="1267"/>
      <c r="L23" s="1267"/>
      <c r="M23" s="1267"/>
      <c r="N23" s="1267"/>
      <c r="O23" s="1267"/>
      <c r="P23" s="1267"/>
      <c r="Q23" s="1267"/>
      <c r="R23" s="1267"/>
      <c r="S23" s="1267"/>
      <c r="T23" s="1267"/>
      <c r="U23" s="1267"/>
      <c r="V23" s="1267"/>
      <c r="W23" s="1267"/>
      <c r="X23" s="1267"/>
      <c r="Y23" s="1267"/>
      <c r="Z23" s="1267"/>
      <c r="AA23" s="1267"/>
      <c r="AB23" s="1267"/>
      <c r="AC23" s="1267"/>
      <c r="AD23" s="1267"/>
      <c r="AE23" s="1267"/>
      <c r="AF23" s="1267"/>
      <c r="AG23" s="1267"/>
      <c r="AH23" s="1267"/>
      <c r="AI23" s="1267"/>
      <c r="AJ23" s="1267"/>
      <c r="AK23" s="1267"/>
      <c r="AL23" s="1267"/>
      <c r="AM23" s="1267"/>
      <c r="AN23" s="1267"/>
      <c r="AO23" s="272"/>
      <c r="AP23" s="272"/>
      <c r="AQ23" s="272"/>
      <c r="AR23" s="272"/>
      <c r="AS23" s="272"/>
      <c r="AT23" s="365"/>
    </row>
    <row r="24" spans="2:73" ht="6.95" customHeight="1" x14ac:dyDescent="0.2">
      <c r="B24" s="347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T24" s="365"/>
    </row>
    <row r="25" spans="2:73" ht="6.95" customHeight="1" x14ac:dyDescent="0.2">
      <c r="B25" s="347"/>
      <c r="C25" s="272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72"/>
      <c r="AQ25" s="272"/>
      <c r="AR25" s="272"/>
      <c r="AS25" s="272"/>
      <c r="AT25" s="365"/>
    </row>
    <row r="26" spans="2:73" s="1" customFormat="1" ht="25.9" customHeight="1" x14ac:dyDescent="0.2">
      <c r="B26" s="348"/>
      <c r="C26" s="352"/>
      <c r="D26" s="26" t="s">
        <v>28</v>
      </c>
      <c r="E26" s="359"/>
      <c r="F26" s="359"/>
      <c r="G26" s="359"/>
      <c r="H26" s="359"/>
      <c r="I26" s="359"/>
      <c r="J26" s="359"/>
      <c r="K26" s="359"/>
      <c r="L26" s="359"/>
      <c r="M26" s="359"/>
      <c r="N26" s="359"/>
      <c r="O26" s="359"/>
      <c r="P26" s="359"/>
      <c r="Q26" s="359"/>
      <c r="R26" s="359"/>
      <c r="S26" s="359"/>
      <c r="T26" s="359"/>
      <c r="U26" s="359"/>
      <c r="V26" s="359"/>
      <c r="W26" s="359"/>
      <c r="X26" s="359"/>
      <c r="Y26" s="359"/>
      <c r="Z26" s="359"/>
      <c r="AA26" s="359"/>
      <c r="AB26" s="359"/>
      <c r="AC26" s="359"/>
      <c r="AD26" s="359"/>
      <c r="AE26" s="359"/>
      <c r="AF26" s="359"/>
      <c r="AG26" s="359"/>
      <c r="AH26" s="359"/>
      <c r="AI26" s="359"/>
      <c r="AJ26" s="359"/>
      <c r="AK26" s="1268">
        <f>ROUND(AG53,2)</f>
        <v>0</v>
      </c>
      <c r="AL26" s="1269"/>
      <c r="AM26" s="1269"/>
      <c r="AN26" s="1269"/>
      <c r="AO26" s="1269"/>
      <c r="AP26" s="352"/>
      <c r="AQ26" s="352"/>
      <c r="AR26" s="352"/>
      <c r="AS26" s="352"/>
      <c r="AT26" s="371"/>
    </row>
    <row r="27" spans="2:73" s="1" customFormat="1" ht="6.95" customHeight="1" x14ac:dyDescent="0.2">
      <c r="B27" s="348"/>
      <c r="C27" s="352"/>
      <c r="D27" s="352"/>
      <c r="E27" s="352"/>
      <c r="F27" s="352"/>
      <c r="G27" s="352"/>
      <c r="H27" s="352"/>
      <c r="I27" s="352"/>
      <c r="J27" s="352"/>
      <c r="K27" s="352"/>
      <c r="L27" s="352"/>
      <c r="M27" s="352"/>
      <c r="N27" s="352"/>
      <c r="O27" s="352"/>
      <c r="P27" s="352"/>
      <c r="Q27" s="352"/>
      <c r="R27" s="352"/>
      <c r="S27" s="352"/>
      <c r="T27" s="352"/>
      <c r="U27" s="352"/>
      <c r="V27" s="352"/>
      <c r="W27" s="352"/>
      <c r="X27" s="352"/>
      <c r="Y27" s="352"/>
      <c r="Z27" s="352"/>
      <c r="AA27" s="352"/>
      <c r="AB27" s="352"/>
      <c r="AC27" s="352"/>
      <c r="AD27" s="352"/>
      <c r="AE27" s="352"/>
      <c r="AF27" s="352"/>
      <c r="AG27" s="352"/>
      <c r="AH27" s="352"/>
      <c r="AI27" s="352"/>
      <c r="AJ27" s="352"/>
      <c r="AK27" s="352"/>
      <c r="AL27" s="352"/>
      <c r="AM27" s="352"/>
      <c r="AN27" s="352"/>
      <c r="AO27" s="352"/>
      <c r="AP27" s="352"/>
      <c r="AQ27" s="352"/>
      <c r="AR27" s="352"/>
      <c r="AS27" s="352"/>
      <c r="AT27" s="371"/>
    </row>
    <row r="28" spans="2:73" s="1" customFormat="1" ht="12.75" x14ac:dyDescent="0.2">
      <c r="B28" s="348"/>
      <c r="C28" s="352"/>
      <c r="D28" s="352"/>
      <c r="E28" s="352"/>
      <c r="F28" s="352"/>
      <c r="G28" s="352"/>
      <c r="H28" s="352"/>
      <c r="I28" s="352"/>
      <c r="J28" s="352"/>
      <c r="K28" s="352"/>
      <c r="L28" s="1259" t="s">
        <v>29</v>
      </c>
      <c r="M28" s="1259"/>
      <c r="N28" s="1259"/>
      <c r="O28" s="1259"/>
      <c r="P28" s="1259"/>
      <c r="Q28" s="352"/>
      <c r="R28" s="352"/>
      <c r="S28" s="352"/>
      <c r="T28" s="352"/>
      <c r="U28" s="352"/>
      <c r="V28" s="352"/>
      <c r="W28" s="1259" t="s">
        <v>30</v>
      </c>
      <c r="X28" s="1259"/>
      <c r="Y28" s="1259"/>
      <c r="Z28" s="1259"/>
      <c r="AA28" s="1259"/>
      <c r="AB28" s="1259"/>
      <c r="AC28" s="1259"/>
      <c r="AD28" s="1259"/>
      <c r="AE28" s="1259"/>
      <c r="AF28" s="352"/>
      <c r="AG28" s="352"/>
      <c r="AH28" s="352"/>
      <c r="AI28" s="352"/>
      <c r="AJ28" s="352"/>
      <c r="AK28" s="1259" t="s">
        <v>31</v>
      </c>
      <c r="AL28" s="1259"/>
      <c r="AM28" s="1259"/>
      <c r="AN28" s="1259"/>
      <c r="AO28" s="1259"/>
      <c r="AP28" s="372"/>
      <c r="AQ28" s="372"/>
      <c r="AR28" s="372"/>
      <c r="AS28" s="352"/>
      <c r="AT28" s="371"/>
    </row>
    <row r="29" spans="2:73" s="2" customFormat="1" ht="14.45" customHeight="1" x14ac:dyDescent="0.2">
      <c r="B29" s="349"/>
      <c r="C29" s="373"/>
      <c r="D29" s="368" t="s">
        <v>32</v>
      </c>
      <c r="E29" s="373"/>
      <c r="F29" s="368" t="s">
        <v>33</v>
      </c>
      <c r="G29" s="373"/>
      <c r="H29" s="373"/>
      <c r="I29" s="373"/>
      <c r="J29" s="373"/>
      <c r="K29" s="373"/>
      <c r="L29" s="1262">
        <v>0.21</v>
      </c>
      <c r="M29" s="1261"/>
      <c r="N29" s="1261"/>
      <c r="O29" s="1261"/>
      <c r="P29" s="1261"/>
      <c r="Q29" s="373"/>
      <c r="R29" s="373"/>
      <c r="S29" s="373"/>
      <c r="T29" s="373"/>
      <c r="U29" s="373"/>
      <c r="V29" s="373"/>
      <c r="W29" s="1260">
        <f>ROUND(BB53, 2)</f>
        <v>0</v>
      </c>
      <c r="X29" s="1261"/>
      <c r="Y29" s="1261"/>
      <c r="Z29" s="1261"/>
      <c r="AA29" s="1261"/>
      <c r="AB29" s="1261"/>
      <c r="AC29" s="1261"/>
      <c r="AD29" s="1261"/>
      <c r="AE29" s="1261"/>
      <c r="AF29" s="373"/>
      <c r="AG29" s="373"/>
      <c r="AH29" s="373"/>
      <c r="AI29" s="373"/>
      <c r="AJ29" s="373"/>
      <c r="AK29" s="1260">
        <f>ROUND(AX53, 2)</f>
        <v>0</v>
      </c>
      <c r="AL29" s="1261"/>
      <c r="AM29" s="1261"/>
      <c r="AN29" s="1261"/>
      <c r="AO29" s="1261"/>
      <c r="AP29" s="373"/>
      <c r="AQ29" s="373"/>
      <c r="AR29" s="373"/>
      <c r="AS29" s="373"/>
      <c r="AT29" s="374"/>
    </row>
    <row r="30" spans="2:73" s="2" customFormat="1" ht="14.45" customHeight="1" x14ac:dyDescent="0.2">
      <c r="B30" s="349"/>
      <c r="C30" s="373"/>
      <c r="D30" s="373"/>
      <c r="E30" s="373"/>
      <c r="F30" s="368" t="s">
        <v>34</v>
      </c>
      <c r="G30" s="373"/>
      <c r="H30" s="373"/>
      <c r="I30" s="373"/>
      <c r="J30" s="373"/>
      <c r="K30" s="373"/>
      <c r="L30" s="1262">
        <v>0.15</v>
      </c>
      <c r="M30" s="1261"/>
      <c r="N30" s="1261"/>
      <c r="O30" s="1261"/>
      <c r="P30" s="1261"/>
      <c r="Q30" s="373"/>
      <c r="R30" s="373"/>
      <c r="S30" s="373"/>
      <c r="T30" s="373"/>
      <c r="U30" s="373"/>
      <c r="V30" s="373"/>
      <c r="W30" s="1260">
        <f>ROUND(BC53, 2)</f>
        <v>0</v>
      </c>
      <c r="X30" s="1261"/>
      <c r="Y30" s="1261"/>
      <c r="Z30" s="1261"/>
      <c r="AA30" s="1261"/>
      <c r="AB30" s="1261"/>
      <c r="AC30" s="1261"/>
      <c r="AD30" s="1261"/>
      <c r="AE30" s="1261"/>
      <c r="AF30" s="373"/>
      <c r="AG30" s="373"/>
      <c r="AH30" s="373"/>
      <c r="AI30" s="373"/>
      <c r="AJ30" s="373"/>
      <c r="AK30" s="1260">
        <f>ROUND(AY53, 2)</f>
        <v>0</v>
      </c>
      <c r="AL30" s="1261"/>
      <c r="AM30" s="1261"/>
      <c r="AN30" s="1261"/>
      <c r="AO30" s="1261"/>
      <c r="AP30" s="373"/>
      <c r="AQ30" s="373"/>
      <c r="AR30" s="373"/>
      <c r="AS30" s="373"/>
      <c r="AT30" s="374"/>
    </row>
    <row r="31" spans="2:73" s="2" customFormat="1" ht="14.45" hidden="1" customHeight="1" x14ac:dyDescent="0.2">
      <c r="B31" s="349"/>
      <c r="C31" s="373"/>
      <c r="D31" s="373"/>
      <c r="E31" s="373"/>
      <c r="F31" s="368" t="s">
        <v>35</v>
      </c>
      <c r="G31" s="373"/>
      <c r="H31" s="373"/>
      <c r="I31" s="373"/>
      <c r="J31" s="373"/>
      <c r="K31" s="373"/>
      <c r="L31" s="1262">
        <v>0.21</v>
      </c>
      <c r="M31" s="1261"/>
      <c r="N31" s="1261"/>
      <c r="O31" s="1261"/>
      <c r="P31" s="1261"/>
      <c r="Q31" s="373"/>
      <c r="R31" s="373"/>
      <c r="S31" s="373"/>
      <c r="T31" s="373"/>
      <c r="U31" s="373"/>
      <c r="V31" s="373"/>
      <c r="W31" s="1260">
        <f>ROUND(BD53, 2)</f>
        <v>0</v>
      </c>
      <c r="X31" s="1261"/>
      <c r="Y31" s="1261"/>
      <c r="Z31" s="1261"/>
      <c r="AA31" s="1261"/>
      <c r="AB31" s="1261"/>
      <c r="AC31" s="1261"/>
      <c r="AD31" s="1261"/>
      <c r="AE31" s="1261"/>
      <c r="AF31" s="373"/>
      <c r="AG31" s="373"/>
      <c r="AH31" s="373"/>
      <c r="AI31" s="373"/>
      <c r="AJ31" s="373"/>
      <c r="AK31" s="1260">
        <v>0</v>
      </c>
      <c r="AL31" s="1261"/>
      <c r="AM31" s="1261"/>
      <c r="AN31" s="1261"/>
      <c r="AO31" s="1261"/>
      <c r="AP31" s="373"/>
      <c r="AQ31" s="373"/>
      <c r="AR31" s="373"/>
      <c r="AS31" s="373"/>
      <c r="AT31" s="374"/>
    </row>
    <row r="32" spans="2:73" s="2" customFormat="1" ht="14.45" hidden="1" customHeight="1" x14ac:dyDescent="0.2">
      <c r="B32" s="349"/>
      <c r="C32" s="373"/>
      <c r="D32" s="373"/>
      <c r="E32" s="373"/>
      <c r="F32" s="368" t="s">
        <v>36</v>
      </c>
      <c r="G32" s="373"/>
      <c r="H32" s="373"/>
      <c r="I32" s="373"/>
      <c r="J32" s="373"/>
      <c r="K32" s="373"/>
      <c r="L32" s="1262">
        <v>0.15</v>
      </c>
      <c r="M32" s="1261"/>
      <c r="N32" s="1261"/>
      <c r="O32" s="1261"/>
      <c r="P32" s="1261"/>
      <c r="Q32" s="373"/>
      <c r="R32" s="373"/>
      <c r="S32" s="373"/>
      <c r="T32" s="373"/>
      <c r="U32" s="373"/>
      <c r="V32" s="373"/>
      <c r="W32" s="1260">
        <f>ROUND(BE53, 2)</f>
        <v>0</v>
      </c>
      <c r="X32" s="1261"/>
      <c r="Y32" s="1261"/>
      <c r="Z32" s="1261"/>
      <c r="AA32" s="1261"/>
      <c r="AB32" s="1261"/>
      <c r="AC32" s="1261"/>
      <c r="AD32" s="1261"/>
      <c r="AE32" s="1261"/>
      <c r="AF32" s="373"/>
      <c r="AG32" s="373"/>
      <c r="AH32" s="373"/>
      <c r="AI32" s="373"/>
      <c r="AJ32" s="373"/>
      <c r="AK32" s="1260">
        <v>0</v>
      </c>
      <c r="AL32" s="1261"/>
      <c r="AM32" s="1261"/>
      <c r="AN32" s="1261"/>
      <c r="AO32" s="1261"/>
      <c r="AP32" s="373"/>
      <c r="AQ32" s="373"/>
      <c r="AR32" s="373"/>
      <c r="AS32" s="373"/>
      <c r="AT32" s="374"/>
    </row>
    <row r="33" spans="2:58" s="2" customFormat="1" ht="14.45" hidden="1" customHeight="1" x14ac:dyDescent="0.2">
      <c r="B33" s="349"/>
      <c r="C33" s="373"/>
      <c r="D33" s="373"/>
      <c r="E33" s="373"/>
      <c r="F33" s="368" t="s">
        <v>37</v>
      </c>
      <c r="G33" s="373"/>
      <c r="H33" s="373"/>
      <c r="I33" s="373"/>
      <c r="J33" s="373"/>
      <c r="K33" s="373"/>
      <c r="L33" s="1262">
        <v>0</v>
      </c>
      <c r="M33" s="1261"/>
      <c r="N33" s="1261"/>
      <c r="O33" s="1261"/>
      <c r="P33" s="1261"/>
      <c r="Q33" s="373"/>
      <c r="R33" s="373"/>
      <c r="S33" s="373"/>
      <c r="T33" s="373"/>
      <c r="U33" s="373"/>
      <c r="V33" s="373"/>
      <c r="W33" s="1260">
        <f>ROUND(BF53, 2)</f>
        <v>0</v>
      </c>
      <c r="X33" s="1261"/>
      <c r="Y33" s="1261"/>
      <c r="Z33" s="1261"/>
      <c r="AA33" s="1261"/>
      <c r="AB33" s="1261"/>
      <c r="AC33" s="1261"/>
      <c r="AD33" s="1261"/>
      <c r="AE33" s="1261"/>
      <c r="AF33" s="373"/>
      <c r="AG33" s="373"/>
      <c r="AH33" s="373"/>
      <c r="AI33" s="373"/>
      <c r="AJ33" s="373"/>
      <c r="AK33" s="1260">
        <v>0</v>
      </c>
      <c r="AL33" s="1261"/>
      <c r="AM33" s="1261"/>
      <c r="AN33" s="1261"/>
      <c r="AO33" s="1261"/>
      <c r="AP33" s="373"/>
      <c r="AQ33" s="373"/>
      <c r="AR33" s="373"/>
      <c r="AS33" s="373"/>
      <c r="AT33" s="374"/>
    </row>
    <row r="34" spans="2:58" s="1" customFormat="1" ht="6.95" customHeight="1" x14ac:dyDescent="0.2">
      <c r="B34" s="348"/>
      <c r="C34" s="352"/>
      <c r="D34" s="352"/>
      <c r="E34" s="352"/>
      <c r="F34" s="352"/>
      <c r="G34" s="352"/>
      <c r="H34" s="352"/>
      <c r="I34" s="352"/>
      <c r="J34" s="352"/>
      <c r="K34" s="352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2"/>
      <c r="W34" s="352"/>
      <c r="X34" s="352"/>
      <c r="Y34" s="352"/>
      <c r="Z34" s="352"/>
      <c r="AA34" s="352"/>
      <c r="AB34" s="352"/>
      <c r="AC34" s="352"/>
      <c r="AD34" s="352"/>
      <c r="AE34" s="352"/>
      <c r="AF34" s="352"/>
      <c r="AG34" s="352"/>
      <c r="AH34" s="352"/>
      <c r="AI34" s="352"/>
      <c r="AJ34" s="352"/>
      <c r="AK34" s="352"/>
      <c r="AL34" s="352"/>
      <c r="AM34" s="352"/>
      <c r="AN34" s="352"/>
      <c r="AO34" s="352"/>
      <c r="AP34" s="352"/>
      <c r="AQ34" s="352"/>
      <c r="AR34" s="352"/>
      <c r="AS34" s="352"/>
      <c r="AT34" s="371"/>
    </row>
    <row r="35" spans="2:58" s="1" customFormat="1" ht="25.9" customHeight="1" x14ac:dyDescent="0.2">
      <c r="B35" s="348"/>
      <c r="C35" s="273"/>
      <c r="D35" s="28" t="s">
        <v>38</v>
      </c>
      <c r="E35" s="324"/>
      <c r="F35" s="324"/>
      <c r="G35" s="324"/>
      <c r="H35" s="324"/>
      <c r="I35" s="324"/>
      <c r="J35" s="324"/>
      <c r="K35" s="324"/>
      <c r="L35" s="324"/>
      <c r="M35" s="324"/>
      <c r="N35" s="324"/>
      <c r="O35" s="324"/>
      <c r="P35" s="324"/>
      <c r="Q35" s="324"/>
      <c r="R35" s="324"/>
      <c r="S35" s="324"/>
      <c r="T35" s="29" t="s">
        <v>39</v>
      </c>
      <c r="U35" s="324"/>
      <c r="V35" s="324"/>
      <c r="W35" s="324"/>
      <c r="X35" s="1270" t="s">
        <v>40</v>
      </c>
      <c r="Y35" s="1271"/>
      <c r="Z35" s="1271"/>
      <c r="AA35" s="1271"/>
      <c r="AB35" s="1271"/>
      <c r="AC35" s="324"/>
      <c r="AD35" s="324"/>
      <c r="AE35" s="324"/>
      <c r="AF35" s="324"/>
      <c r="AG35" s="324"/>
      <c r="AH35" s="324"/>
      <c r="AI35" s="324"/>
      <c r="AJ35" s="324"/>
      <c r="AK35" s="1272">
        <f>SUM(AK26:AK33)</f>
        <v>0</v>
      </c>
      <c r="AL35" s="1271"/>
      <c r="AM35" s="1271"/>
      <c r="AN35" s="1271"/>
      <c r="AO35" s="1273"/>
      <c r="AP35" s="273"/>
      <c r="AQ35" s="273"/>
      <c r="AR35" s="273"/>
      <c r="AS35" s="273"/>
      <c r="AT35" s="375"/>
    </row>
    <row r="36" spans="2:58" s="1" customFormat="1" ht="10.5" customHeight="1" x14ac:dyDescent="0.2">
      <c r="B36" s="394"/>
      <c r="C36" s="395"/>
      <c r="D36" s="395"/>
      <c r="E36" s="395"/>
      <c r="F36" s="395"/>
      <c r="G36" s="395"/>
      <c r="H36" s="395"/>
      <c r="I36" s="395"/>
      <c r="J36" s="395"/>
      <c r="K36" s="395"/>
      <c r="L36" s="395"/>
      <c r="M36" s="395"/>
      <c r="N36" s="395"/>
      <c r="O36" s="395"/>
      <c r="P36" s="395"/>
      <c r="Q36" s="395"/>
      <c r="R36" s="395"/>
      <c r="S36" s="395"/>
      <c r="T36" s="395"/>
      <c r="U36" s="395"/>
      <c r="V36" s="395"/>
      <c r="W36" s="395"/>
      <c r="X36" s="395"/>
      <c r="Y36" s="395"/>
      <c r="Z36" s="395"/>
      <c r="AA36" s="395"/>
      <c r="AB36" s="395"/>
      <c r="AC36" s="395"/>
      <c r="AD36" s="395"/>
      <c r="AE36" s="395"/>
      <c r="AF36" s="395"/>
      <c r="AG36" s="395"/>
      <c r="AH36" s="395"/>
      <c r="AI36" s="395"/>
      <c r="AJ36" s="395"/>
      <c r="AK36" s="395"/>
      <c r="AL36" s="395"/>
      <c r="AM36" s="395"/>
      <c r="AN36" s="395"/>
      <c r="AO36" s="395"/>
      <c r="AP36" s="395"/>
      <c r="AQ36" s="395"/>
      <c r="AR36" s="395"/>
      <c r="AS36" s="395"/>
      <c r="AT36" s="396"/>
    </row>
    <row r="37" spans="2:58" x14ac:dyDescent="0.2">
      <c r="B37" s="272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272"/>
      <c r="N37" s="272"/>
      <c r="O37" s="272"/>
      <c r="P37" s="272"/>
      <c r="Q37" s="272"/>
      <c r="R37" s="272"/>
      <c r="S37" s="272"/>
      <c r="T37" s="272"/>
      <c r="U37" s="272"/>
      <c r="V37" s="272"/>
      <c r="W37" s="272"/>
      <c r="X37" s="272"/>
      <c r="Y37" s="272"/>
      <c r="Z37" s="272"/>
      <c r="AA37" s="272"/>
      <c r="AB37" s="272"/>
      <c r="AC37" s="272"/>
      <c r="AD37" s="272"/>
      <c r="AE37" s="272"/>
      <c r="AF37" s="272"/>
      <c r="AG37" s="272"/>
      <c r="AH37" s="272"/>
      <c r="AI37" s="272"/>
      <c r="AJ37" s="272"/>
      <c r="AK37" s="272"/>
      <c r="AL37" s="272"/>
      <c r="AM37" s="272"/>
      <c r="AN37" s="272"/>
      <c r="AO37" s="272"/>
      <c r="AP37" s="272"/>
      <c r="AQ37" s="272"/>
      <c r="AR37" s="272"/>
      <c r="AS37" s="272"/>
      <c r="AT37" s="365"/>
    </row>
    <row r="38" spans="2:58" x14ac:dyDescent="0.2">
      <c r="B38" s="272"/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2"/>
      <c r="O38" s="272"/>
      <c r="P38" s="272"/>
      <c r="Q38" s="272"/>
      <c r="R38" s="272"/>
      <c r="S38" s="272"/>
      <c r="T38" s="272"/>
      <c r="U38" s="272"/>
      <c r="V38" s="272"/>
      <c r="W38" s="272"/>
      <c r="X38" s="272"/>
      <c r="Y38" s="272"/>
      <c r="Z38" s="272"/>
      <c r="AA38" s="272"/>
      <c r="AB38" s="272"/>
      <c r="AC38" s="272"/>
      <c r="AD38" s="272"/>
      <c r="AE38" s="272"/>
      <c r="AF38" s="272"/>
      <c r="AG38" s="272"/>
      <c r="AH38" s="272"/>
      <c r="AI38" s="272"/>
      <c r="AJ38" s="272"/>
      <c r="AK38" s="272"/>
      <c r="AL38" s="272"/>
      <c r="AM38" s="272"/>
      <c r="AN38" s="272"/>
      <c r="AO38" s="272"/>
      <c r="AP38" s="272"/>
      <c r="AQ38" s="272"/>
      <c r="AR38" s="272"/>
      <c r="AS38" s="272"/>
      <c r="AT38" s="365"/>
    </row>
    <row r="39" spans="2:58" x14ac:dyDescent="0.2">
      <c r="B39" s="272"/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2"/>
      <c r="O39" s="272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365"/>
    </row>
    <row r="40" spans="2:58" s="1" customFormat="1" ht="6.95" customHeight="1" x14ac:dyDescent="0.2">
      <c r="B40" s="362"/>
      <c r="C40" s="363"/>
      <c r="D40" s="363"/>
      <c r="E40" s="363"/>
      <c r="F40" s="363"/>
      <c r="G40" s="363"/>
      <c r="H40" s="363"/>
      <c r="I40" s="363"/>
      <c r="J40" s="363"/>
      <c r="K40" s="363"/>
      <c r="L40" s="363"/>
      <c r="M40" s="363"/>
      <c r="N40" s="363"/>
      <c r="O40" s="363"/>
      <c r="P40" s="363"/>
      <c r="Q40" s="363"/>
      <c r="R40" s="363"/>
      <c r="S40" s="363"/>
      <c r="T40" s="363"/>
      <c r="U40" s="363"/>
      <c r="V40" s="363"/>
      <c r="W40" s="363"/>
      <c r="X40" s="363"/>
      <c r="Y40" s="363"/>
      <c r="Z40" s="363"/>
      <c r="AA40" s="363"/>
      <c r="AB40" s="363"/>
      <c r="AC40" s="363"/>
      <c r="AD40" s="363"/>
      <c r="AE40" s="363"/>
      <c r="AF40" s="363"/>
      <c r="AG40" s="363"/>
      <c r="AH40" s="363"/>
      <c r="AI40" s="363"/>
      <c r="AJ40" s="363"/>
      <c r="AK40" s="363"/>
      <c r="AL40" s="363"/>
      <c r="AM40" s="363"/>
      <c r="AN40" s="363"/>
      <c r="AO40" s="363"/>
      <c r="AP40" s="363"/>
      <c r="AQ40" s="363"/>
      <c r="AR40" s="363"/>
      <c r="AS40" s="363"/>
      <c r="AT40" s="377"/>
    </row>
    <row r="41" spans="2:58" s="1" customFormat="1" ht="24.95" customHeight="1" x14ac:dyDescent="0.2">
      <c r="B41" s="348"/>
      <c r="C41" s="364" t="s">
        <v>41</v>
      </c>
      <c r="D41" s="352"/>
      <c r="E41" s="352"/>
      <c r="F41" s="352"/>
      <c r="G41" s="352"/>
      <c r="H41" s="352"/>
      <c r="I41" s="352"/>
      <c r="J41" s="352"/>
      <c r="K41" s="352"/>
      <c r="L41" s="352"/>
      <c r="M41" s="352"/>
      <c r="N41" s="352"/>
      <c r="O41" s="352"/>
      <c r="P41" s="352"/>
      <c r="Q41" s="352"/>
      <c r="R41" s="352"/>
      <c r="S41" s="352"/>
      <c r="T41" s="352"/>
      <c r="U41" s="352"/>
      <c r="V41" s="352"/>
      <c r="W41" s="352"/>
      <c r="X41" s="352"/>
      <c r="Y41" s="352"/>
      <c r="Z41" s="352"/>
      <c r="AA41" s="352"/>
      <c r="AB41" s="352"/>
      <c r="AC41" s="352"/>
      <c r="AD41" s="352"/>
      <c r="AE41" s="352"/>
      <c r="AF41" s="352"/>
      <c r="AG41" s="352"/>
      <c r="AH41" s="352"/>
      <c r="AI41" s="352"/>
      <c r="AJ41" s="352"/>
      <c r="AK41" s="352"/>
      <c r="AL41" s="352"/>
      <c r="AM41" s="352"/>
      <c r="AN41" s="352"/>
      <c r="AO41" s="352"/>
      <c r="AP41" s="352"/>
      <c r="AQ41" s="352"/>
      <c r="AR41" s="352"/>
      <c r="AS41" s="352"/>
      <c r="AT41" s="371"/>
    </row>
    <row r="42" spans="2:58" s="1" customFormat="1" ht="6.95" customHeight="1" x14ac:dyDescent="0.2">
      <c r="B42" s="348"/>
      <c r="C42" s="352"/>
      <c r="D42" s="352"/>
      <c r="E42" s="352"/>
      <c r="F42" s="352"/>
      <c r="G42" s="352"/>
      <c r="H42" s="352"/>
      <c r="I42" s="352"/>
      <c r="J42" s="352"/>
      <c r="K42" s="352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352"/>
      <c r="AQ42" s="352"/>
      <c r="AR42" s="352"/>
      <c r="AS42" s="352"/>
      <c r="AT42" s="371"/>
    </row>
    <row r="43" spans="2:58" s="3" customFormat="1" ht="12" customHeight="1" x14ac:dyDescent="0.2">
      <c r="B43" s="350"/>
      <c r="C43" s="368" t="s">
        <v>12</v>
      </c>
      <c r="D43" s="318"/>
      <c r="E43" s="318"/>
      <c r="F43" s="318"/>
      <c r="G43" s="318"/>
      <c r="H43" s="318"/>
      <c r="I43" s="318"/>
      <c r="J43" s="318"/>
      <c r="K43" s="318"/>
      <c r="L43" s="318">
        <f>K5</f>
        <v>0</v>
      </c>
      <c r="M43" s="318"/>
      <c r="N43" s="318"/>
      <c r="O43" s="318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78"/>
    </row>
    <row r="44" spans="2:58" s="4" customFormat="1" ht="36.950000000000003" customHeight="1" x14ac:dyDescent="0.2">
      <c r="B44" s="351"/>
      <c r="C44" s="379" t="s">
        <v>14</v>
      </c>
      <c r="D44" s="380"/>
      <c r="E44" s="380"/>
      <c r="F44" s="380"/>
      <c r="G44" s="380"/>
      <c r="H44" s="380"/>
      <c r="I44" s="380"/>
      <c r="J44" s="380"/>
      <c r="K44" s="380"/>
      <c r="L44" s="1278" t="str">
        <f>K6</f>
        <v>Oprava výhybek v uzlu Ústí n.L. hl.n.</v>
      </c>
      <c r="M44" s="1279"/>
      <c r="N44" s="1279"/>
      <c r="O44" s="1279"/>
      <c r="P44" s="1279"/>
      <c r="Q44" s="1279"/>
      <c r="R44" s="1279"/>
      <c r="S44" s="1279"/>
      <c r="T44" s="1279"/>
      <c r="U44" s="1279"/>
      <c r="V44" s="1279"/>
      <c r="W44" s="1279"/>
      <c r="X44" s="1279"/>
      <c r="Y44" s="1279"/>
      <c r="Z44" s="1279"/>
      <c r="AA44" s="1279"/>
      <c r="AB44" s="1279"/>
      <c r="AC44" s="1279"/>
      <c r="AD44" s="1279"/>
      <c r="AE44" s="1279"/>
      <c r="AF44" s="1279"/>
      <c r="AG44" s="1279"/>
      <c r="AH44" s="1279"/>
      <c r="AI44" s="1279"/>
      <c r="AJ44" s="1279"/>
      <c r="AK44" s="1279"/>
      <c r="AL44" s="1279"/>
      <c r="AM44" s="1279"/>
      <c r="AN44" s="1279"/>
      <c r="AO44" s="1279"/>
      <c r="AP44" s="380"/>
      <c r="AQ44" s="380"/>
      <c r="AR44" s="380"/>
      <c r="AS44" s="380"/>
      <c r="AT44" s="381"/>
    </row>
    <row r="45" spans="2:58" s="1" customFormat="1" ht="6.95" customHeight="1" x14ac:dyDescent="0.2">
      <c r="B45" s="348"/>
      <c r="C45" s="352"/>
      <c r="D45" s="352"/>
      <c r="E45" s="352"/>
      <c r="F45" s="352"/>
      <c r="G45" s="352"/>
      <c r="H45" s="352"/>
      <c r="I45" s="352"/>
      <c r="J45" s="352"/>
      <c r="K45" s="352"/>
      <c r="L45" s="352"/>
      <c r="M45" s="352"/>
      <c r="N45" s="352"/>
      <c r="O45" s="352"/>
      <c r="P45" s="352"/>
      <c r="Q45" s="352"/>
      <c r="R45" s="352"/>
      <c r="S45" s="352"/>
      <c r="T45" s="352"/>
      <c r="U45" s="352"/>
      <c r="V45" s="352"/>
      <c r="W45" s="352"/>
      <c r="X45" s="352"/>
      <c r="Y45" s="352"/>
      <c r="Z45" s="352"/>
      <c r="AA45" s="352"/>
      <c r="AB45" s="352"/>
      <c r="AC45" s="352"/>
      <c r="AD45" s="352"/>
      <c r="AE45" s="352"/>
      <c r="AF45" s="352"/>
      <c r="AG45" s="352"/>
      <c r="AH45" s="352"/>
      <c r="AI45" s="352"/>
      <c r="AJ45" s="352"/>
      <c r="AK45" s="352"/>
      <c r="AL45" s="352"/>
      <c r="AM45" s="352"/>
      <c r="AN45" s="352"/>
      <c r="AO45" s="352"/>
      <c r="AP45" s="352"/>
      <c r="AQ45" s="352"/>
      <c r="AR45" s="352"/>
      <c r="AS45" s="352"/>
      <c r="AT45" s="371"/>
    </row>
    <row r="46" spans="2:58" s="1" customFormat="1" ht="12" customHeight="1" x14ac:dyDescent="0.2">
      <c r="B46" s="348"/>
      <c r="C46" s="368" t="s">
        <v>17</v>
      </c>
      <c r="D46" s="352"/>
      <c r="E46" s="352"/>
      <c r="F46" s="352"/>
      <c r="G46" s="352"/>
      <c r="H46" s="352"/>
      <c r="I46" s="352"/>
      <c r="J46" s="352"/>
      <c r="K46" s="352"/>
      <c r="L46" s="382" t="str">
        <f>IF(K8="","",K8)</f>
        <v xml:space="preserve"> </v>
      </c>
      <c r="M46" s="352"/>
      <c r="N46" s="352"/>
      <c r="O46" s="352"/>
      <c r="P46" s="352"/>
      <c r="Q46" s="352"/>
      <c r="R46" s="352"/>
      <c r="S46" s="352"/>
      <c r="T46" s="352"/>
      <c r="U46" s="352"/>
      <c r="V46" s="352"/>
      <c r="W46" s="352"/>
      <c r="X46" s="352"/>
      <c r="Y46" s="352"/>
      <c r="Z46" s="352"/>
      <c r="AA46" s="352"/>
      <c r="AB46" s="352"/>
      <c r="AC46" s="352"/>
      <c r="AD46" s="352"/>
      <c r="AE46" s="352"/>
      <c r="AF46" s="352"/>
      <c r="AG46" s="352"/>
      <c r="AH46" s="352"/>
      <c r="AI46" s="368" t="s">
        <v>19</v>
      </c>
      <c r="AJ46" s="352"/>
      <c r="AK46" s="352"/>
      <c r="AL46" s="352"/>
      <c r="AM46" s="1280">
        <f>IF(AN8= "","",AN8)</f>
        <v>44058</v>
      </c>
      <c r="AN46" s="1280"/>
      <c r="AO46" s="352"/>
      <c r="AP46" s="352"/>
      <c r="AQ46" s="352"/>
      <c r="AR46" s="352"/>
      <c r="AS46" s="352"/>
      <c r="AT46" s="371"/>
    </row>
    <row r="47" spans="2:58" s="1" customFormat="1" ht="6.95" customHeight="1" x14ac:dyDescent="0.2">
      <c r="B47" s="348"/>
      <c r="C47" s="352"/>
      <c r="D47" s="352"/>
      <c r="E47" s="352"/>
      <c r="F47" s="352"/>
      <c r="G47" s="352"/>
      <c r="H47" s="352"/>
      <c r="I47" s="352"/>
      <c r="J47" s="352"/>
      <c r="K47" s="352"/>
      <c r="L47" s="352"/>
      <c r="M47" s="352"/>
      <c r="N47" s="352"/>
      <c r="O47" s="352"/>
      <c r="P47" s="352"/>
      <c r="Q47" s="352"/>
      <c r="R47" s="352"/>
      <c r="S47" s="352"/>
      <c r="T47" s="352"/>
      <c r="U47" s="352"/>
      <c r="V47" s="352"/>
      <c r="W47" s="352"/>
      <c r="X47" s="352"/>
      <c r="Y47" s="352"/>
      <c r="Z47" s="352"/>
      <c r="AA47" s="352"/>
      <c r="AB47" s="352"/>
      <c r="AC47" s="352"/>
      <c r="AD47" s="352"/>
      <c r="AE47" s="352"/>
      <c r="AF47" s="352"/>
      <c r="AG47" s="352"/>
      <c r="AH47" s="352"/>
      <c r="AI47" s="352"/>
      <c r="AJ47" s="352"/>
      <c r="AK47" s="352"/>
      <c r="AL47" s="352"/>
      <c r="AM47" s="352"/>
      <c r="AN47" s="352"/>
      <c r="AO47" s="352"/>
      <c r="AP47" s="352"/>
      <c r="AQ47" s="352"/>
      <c r="AR47" s="352"/>
      <c r="AS47" s="352"/>
      <c r="AT47" s="371"/>
    </row>
    <row r="48" spans="2:58" s="1" customFormat="1" ht="15.2" customHeight="1" x14ac:dyDescent="0.2">
      <c r="B48" s="348"/>
      <c r="C48" s="368" t="s">
        <v>20</v>
      </c>
      <c r="D48" s="352"/>
      <c r="E48" s="352"/>
      <c r="F48" s="352"/>
      <c r="G48" s="352"/>
      <c r="H48" s="352"/>
      <c r="I48" s="352"/>
      <c r="J48" s="352"/>
      <c r="K48" s="352"/>
      <c r="L48" s="318" t="str">
        <f>IF(E11= "","",E11)</f>
        <v xml:space="preserve"> </v>
      </c>
      <c r="M48" s="352"/>
      <c r="N48" s="352"/>
      <c r="O48" s="352"/>
      <c r="P48" s="352"/>
      <c r="Q48" s="352"/>
      <c r="R48" s="352"/>
      <c r="S48" s="352"/>
      <c r="T48" s="352"/>
      <c r="U48" s="352"/>
      <c r="V48" s="352"/>
      <c r="W48" s="352"/>
      <c r="X48" s="352"/>
      <c r="Y48" s="352"/>
      <c r="Z48" s="352"/>
      <c r="AA48" s="352"/>
      <c r="AB48" s="352"/>
      <c r="AC48" s="352"/>
      <c r="AD48" s="352"/>
      <c r="AE48" s="352"/>
      <c r="AF48" s="352"/>
      <c r="AG48" s="352"/>
      <c r="AH48" s="352"/>
      <c r="AI48" s="368" t="s">
        <v>24</v>
      </c>
      <c r="AJ48" s="352"/>
      <c r="AK48" s="352"/>
      <c r="AL48" s="352"/>
      <c r="AM48" s="1285" t="str">
        <f>IF(E17="","",E17)</f>
        <v xml:space="preserve"> </v>
      </c>
      <c r="AN48" s="1286"/>
      <c r="AO48" s="1286"/>
      <c r="AP48" s="1286"/>
      <c r="AQ48" s="1286"/>
      <c r="AR48" s="1286"/>
      <c r="AS48" s="1286"/>
      <c r="AT48" s="371"/>
      <c r="AU48" s="1282" t="s">
        <v>42</v>
      </c>
      <c r="AV48" s="1283"/>
      <c r="AW48" s="35"/>
      <c r="AX48" s="35"/>
      <c r="AY48" s="35"/>
      <c r="AZ48" s="35"/>
      <c r="BA48" s="35"/>
      <c r="BB48" s="35"/>
      <c r="BC48" s="35"/>
      <c r="BD48" s="35"/>
      <c r="BE48" s="35"/>
      <c r="BF48" s="36"/>
    </row>
    <row r="49" spans="1:93" s="1" customFormat="1" ht="15.2" customHeight="1" x14ac:dyDescent="0.2">
      <c r="B49" s="348"/>
      <c r="C49" s="368" t="s">
        <v>23</v>
      </c>
      <c r="D49" s="352"/>
      <c r="E49" s="352"/>
      <c r="F49" s="352"/>
      <c r="G49" s="352"/>
      <c r="H49" s="352"/>
      <c r="I49" s="352"/>
      <c r="J49" s="352"/>
      <c r="K49" s="352"/>
      <c r="L49" s="318" t="str">
        <f>IF(E14="","",E14)</f>
        <v xml:space="preserve"> </v>
      </c>
      <c r="M49" s="352"/>
      <c r="N49" s="352"/>
      <c r="O49" s="352"/>
      <c r="P49" s="352"/>
      <c r="Q49" s="352"/>
      <c r="R49" s="352"/>
      <c r="S49" s="352"/>
      <c r="T49" s="352"/>
      <c r="U49" s="352"/>
      <c r="V49" s="352"/>
      <c r="W49" s="352"/>
      <c r="X49" s="352"/>
      <c r="Y49" s="352"/>
      <c r="Z49" s="352"/>
      <c r="AA49" s="352"/>
      <c r="AB49" s="352"/>
      <c r="AC49" s="352"/>
      <c r="AD49" s="352"/>
      <c r="AE49" s="352"/>
      <c r="AF49" s="352"/>
      <c r="AG49" s="352"/>
      <c r="AH49" s="352"/>
      <c r="AI49" s="368" t="s">
        <v>26</v>
      </c>
      <c r="AJ49" s="352"/>
      <c r="AK49" s="352"/>
      <c r="AL49" s="352"/>
      <c r="AM49" s="1285" t="str">
        <f>IF(E20="","",E20)</f>
        <v xml:space="preserve"> </v>
      </c>
      <c r="AN49" s="1286"/>
      <c r="AO49" s="1286"/>
      <c r="AP49" s="1286"/>
      <c r="AQ49" s="1286"/>
      <c r="AR49" s="1286"/>
      <c r="AS49" s="1286"/>
      <c r="AT49" s="371"/>
      <c r="AU49" s="1284"/>
      <c r="AV49" s="1284"/>
      <c r="AW49" s="37"/>
      <c r="AX49" s="37"/>
      <c r="AY49" s="37"/>
      <c r="AZ49" s="37"/>
      <c r="BA49" s="37"/>
      <c r="BB49" s="37"/>
      <c r="BC49" s="37"/>
      <c r="BD49" s="37"/>
      <c r="BE49" s="37"/>
      <c r="BF49" s="38"/>
    </row>
    <row r="50" spans="1:93" s="1" customFormat="1" ht="10.9" customHeight="1" x14ac:dyDescent="0.2">
      <c r="B50" s="348"/>
      <c r="C50" s="352"/>
      <c r="D50" s="352"/>
      <c r="E50" s="352"/>
      <c r="F50" s="352"/>
      <c r="G50" s="352"/>
      <c r="H50" s="352"/>
      <c r="I50" s="352"/>
      <c r="J50" s="352"/>
      <c r="K50" s="352"/>
      <c r="L50" s="352"/>
      <c r="M50" s="352"/>
      <c r="N50" s="352"/>
      <c r="O50" s="352"/>
      <c r="P50" s="352"/>
      <c r="Q50" s="352"/>
      <c r="R50" s="352"/>
      <c r="S50" s="352"/>
      <c r="T50" s="352"/>
      <c r="U50" s="352"/>
      <c r="V50" s="352"/>
      <c r="W50" s="352"/>
      <c r="X50" s="352"/>
      <c r="Y50" s="352"/>
      <c r="Z50" s="352"/>
      <c r="AA50" s="352"/>
      <c r="AB50" s="352"/>
      <c r="AC50" s="352"/>
      <c r="AD50" s="352"/>
      <c r="AE50" s="352"/>
      <c r="AF50" s="352"/>
      <c r="AG50" s="352"/>
      <c r="AH50" s="352"/>
      <c r="AI50" s="352"/>
      <c r="AJ50" s="352"/>
      <c r="AK50" s="352"/>
      <c r="AL50" s="352"/>
      <c r="AM50" s="352"/>
      <c r="AN50" s="352"/>
      <c r="AO50" s="352"/>
      <c r="AP50" s="352"/>
      <c r="AQ50" s="352"/>
      <c r="AR50" s="352"/>
      <c r="AS50" s="352"/>
      <c r="AT50" s="371"/>
      <c r="AU50" s="1284"/>
      <c r="AV50" s="1284"/>
      <c r="AW50" s="37"/>
      <c r="AX50" s="37"/>
      <c r="AY50" s="37"/>
      <c r="AZ50" s="37"/>
      <c r="BA50" s="37"/>
      <c r="BB50" s="37"/>
      <c r="BC50" s="37"/>
      <c r="BD50" s="37"/>
      <c r="BE50" s="37"/>
      <c r="BF50" s="38"/>
    </row>
    <row r="51" spans="1:93" s="1" customFormat="1" ht="29.25" customHeight="1" x14ac:dyDescent="0.2">
      <c r="B51" s="348"/>
      <c r="C51" s="1274" t="s">
        <v>43</v>
      </c>
      <c r="D51" s="1275"/>
      <c r="E51" s="1275"/>
      <c r="F51" s="1275"/>
      <c r="G51" s="1275"/>
      <c r="H51" s="358"/>
      <c r="I51" s="1281" t="s">
        <v>44</v>
      </c>
      <c r="J51" s="1275"/>
      <c r="K51" s="1275"/>
      <c r="L51" s="1275"/>
      <c r="M51" s="1275"/>
      <c r="N51" s="1275"/>
      <c r="O51" s="1275"/>
      <c r="P51" s="1275"/>
      <c r="Q51" s="1275"/>
      <c r="R51" s="1275"/>
      <c r="S51" s="1275"/>
      <c r="T51" s="1275"/>
      <c r="U51" s="1275"/>
      <c r="V51" s="1275"/>
      <c r="W51" s="1275"/>
      <c r="X51" s="1275"/>
      <c r="Y51" s="1275"/>
      <c r="Z51" s="1275"/>
      <c r="AA51" s="1275"/>
      <c r="AB51" s="1275"/>
      <c r="AC51" s="1275"/>
      <c r="AD51" s="1275"/>
      <c r="AE51" s="1275"/>
      <c r="AF51" s="1275"/>
      <c r="AG51" s="1288" t="s">
        <v>45</v>
      </c>
      <c r="AH51" s="1275"/>
      <c r="AI51" s="1275"/>
      <c r="AJ51" s="1275"/>
      <c r="AK51" s="1275"/>
      <c r="AL51" s="1275"/>
      <c r="AM51" s="1275"/>
      <c r="AN51" s="1281" t="s">
        <v>46</v>
      </c>
      <c r="AO51" s="1275"/>
      <c r="AP51" s="1275"/>
      <c r="AQ51" s="1275"/>
      <c r="AR51" s="1275"/>
      <c r="AS51" s="1290"/>
      <c r="AT51" s="383" t="s">
        <v>47</v>
      </c>
      <c r="AU51" s="197" t="s">
        <v>48</v>
      </c>
      <c r="AV51" s="41" t="s">
        <v>49</v>
      </c>
      <c r="AW51" s="41" t="s">
        <v>50</v>
      </c>
      <c r="AX51" s="41" t="s">
        <v>51</v>
      </c>
      <c r="AY51" s="41" t="s">
        <v>52</v>
      </c>
      <c r="AZ51" s="41" t="s">
        <v>53</v>
      </c>
      <c r="BA51" s="41" t="s">
        <v>54</v>
      </c>
      <c r="BB51" s="41" t="s">
        <v>55</v>
      </c>
      <c r="BC51" s="41" t="s">
        <v>56</v>
      </c>
      <c r="BD51" s="41" t="s">
        <v>57</v>
      </c>
      <c r="BE51" s="41" t="s">
        <v>58</v>
      </c>
      <c r="BF51" s="42" t="s">
        <v>59</v>
      </c>
    </row>
    <row r="52" spans="1:93" s="1" customFormat="1" ht="10.9" customHeight="1" x14ac:dyDescent="0.2">
      <c r="B52" s="348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2"/>
      <c r="AH52" s="352"/>
      <c r="AI52" s="352"/>
      <c r="AJ52" s="352"/>
      <c r="AK52" s="352"/>
      <c r="AL52" s="352"/>
      <c r="AM52" s="352"/>
      <c r="AN52" s="352"/>
      <c r="AO52" s="352"/>
      <c r="AP52" s="352"/>
      <c r="AQ52" s="352"/>
      <c r="AR52" s="352"/>
      <c r="AS52" s="352"/>
      <c r="AT52" s="371"/>
      <c r="AU52" s="357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6"/>
    </row>
    <row r="53" spans="1:93" s="5" customFormat="1" ht="32.450000000000003" customHeight="1" x14ac:dyDescent="0.2">
      <c r="B53" s="353"/>
      <c r="C53" s="384" t="s">
        <v>60</v>
      </c>
      <c r="D53" s="385"/>
      <c r="E53" s="385"/>
      <c r="F53" s="385"/>
      <c r="G53" s="385"/>
      <c r="H53" s="385"/>
      <c r="I53" s="385"/>
      <c r="J53" s="385"/>
      <c r="K53" s="385"/>
      <c r="L53" s="385"/>
      <c r="M53" s="385"/>
      <c r="N53" s="385"/>
      <c r="O53" s="385"/>
      <c r="P53" s="385"/>
      <c r="Q53" s="385"/>
      <c r="R53" s="385"/>
      <c r="S53" s="385"/>
      <c r="T53" s="385"/>
      <c r="U53" s="385"/>
      <c r="V53" s="385"/>
      <c r="W53" s="385"/>
      <c r="X53" s="385"/>
      <c r="Y53" s="385"/>
      <c r="Z53" s="385"/>
      <c r="AA53" s="385"/>
      <c r="AB53" s="385"/>
      <c r="AC53" s="385"/>
      <c r="AD53" s="385"/>
      <c r="AE53" s="385"/>
      <c r="AF53" s="385"/>
      <c r="AG53" s="1287">
        <f>ROUND(SUM(AG54:AG65),2)</f>
        <v>0</v>
      </c>
      <c r="AH53" s="1287"/>
      <c r="AI53" s="1287"/>
      <c r="AJ53" s="1287"/>
      <c r="AK53" s="1287"/>
      <c r="AL53" s="1287"/>
      <c r="AM53" s="1287"/>
      <c r="AN53" s="1289">
        <f t="shared" ref="AN53:AN58" si="0">SUM(AG53,AV53)</f>
        <v>0</v>
      </c>
      <c r="AO53" s="1289"/>
      <c r="AP53" s="1289"/>
      <c r="AQ53" s="1289"/>
      <c r="AR53" s="1289"/>
      <c r="AS53" s="1289"/>
      <c r="AT53" s="386" t="s">
        <v>1</v>
      </c>
      <c r="AU53" s="46">
        <f>ROUND(SUM(AU55:AU65),2)</f>
        <v>0</v>
      </c>
      <c r="AV53" s="46">
        <f t="shared" ref="AV53:AV60" si="1">ROUND(SUM(AX53:AY53),2)</f>
        <v>0</v>
      </c>
      <c r="AW53" s="47">
        <f>ROUND(SUM(AW55:AW65),5)</f>
        <v>0</v>
      </c>
      <c r="AX53" s="46">
        <f>ROUND(BB53*L29,2)</f>
        <v>0</v>
      </c>
      <c r="AY53" s="46">
        <f>ROUND(BC53*L30,2)</f>
        <v>0</v>
      </c>
      <c r="AZ53" s="46">
        <f>ROUND(BD53*L29,2)</f>
        <v>0</v>
      </c>
      <c r="BA53" s="46">
        <f>ROUND(BE53*L30,2)</f>
        <v>0</v>
      </c>
      <c r="BB53" s="46">
        <f>ROUND(SUM(BB54:BB65),2)</f>
        <v>0</v>
      </c>
      <c r="BC53" s="46">
        <f>ROUND(SUM(BC55:BC65),2)</f>
        <v>0</v>
      </c>
      <c r="BD53" s="46">
        <f>ROUND(SUM(BD55:BD65),2)</f>
        <v>0</v>
      </c>
      <c r="BE53" s="46">
        <f>ROUND(SUM(BE55:BE65),2)</f>
        <v>0</v>
      </c>
      <c r="BF53" s="48">
        <f>ROUND(SUM(BF55:BF65),2)</f>
        <v>0</v>
      </c>
      <c r="BU53" s="49" t="s">
        <v>61</v>
      </c>
      <c r="BV53" s="49" t="s">
        <v>13</v>
      </c>
      <c r="BW53" s="50" t="s">
        <v>62</v>
      </c>
      <c r="BX53" s="49" t="s">
        <v>63</v>
      </c>
      <c r="BY53" s="49" t="s">
        <v>4</v>
      </c>
      <c r="BZ53" s="49" t="s">
        <v>64</v>
      </c>
      <c r="CN53" s="49" t="s">
        <v>1</v>
      </c>
    </row>
    <row r="54" spans="1:93" s="5" customFormat="1" ht="26.25" customHeight="1" x14ac:dyDescent="0.2">
      <c r="A54" s="51" t="s">
        <v>65</v>
      </c>
      <c r="B54" s="353"/>
      <c r="C54" s="384"/>
      <c r="D54" s="380" t="s">
        <v>243</v>
      </c>
      <c r="E54" s="387"/>
      <c r="F54" s="387"/>
      <c r="G54" s="387"/>
      <c r="H54" s="387"/>
      <c r="I54" s="385"/>
      <c r="J54" s="380" t="s">
        <v>244</v>
      </c>
      <c r="K54" s="385"/>
      <c r="L54" s="385"/>
      <c r="M54" s="385"/>
      <c r="N54" s="385"/>
      <c r="O54" s="385"/>
      <c r="P54" s="385"/>
      <c r="Q54" s="385"/>
      <c r="R54" s="385"/>
      <c r="S54" s="385"/>
      <c r="T54" s="385"/>
      <c r="U54" s="385"/>
      <c r="V54" s="385"/>
      <c r="W54" s="385"/>
      <c r="X54" s="385"/>
      <c r="Y54" s="385"/>
      <c r="Z54" s="385"/>
      <c r="AA54" s="385"/>
      <c r="AB54" s="385"/>
      <c r="AC54" s="385"/>
      <c r="AD54" s="385"/>
      <c r="AE54" s="385"/>
      <c r="AF54" s="385"/>
      <c r="AG54" s="1276">
        <f>'PS 01-11-01 Úpravy zab zař.'!J30</f>
        <v>0</v>
      </c>
      <c r="AH54" s="1277"/>
      <c r="AI54" s="1277"/>
      <c r="AJ54" s="1277"/>
      <c r="AK54" s="1277"/>
      <c r="AL54" s="1277"/>
      <c r="AM54" s="1277"/>
      <c r="AN54" s="1246">
        <f>AG54+AX54</f>
        <v>0</v>
      </c>
      <c r="AO54" s="1247"/>
      <c r="AP54" s="1247"/>
      <c r="AQ54" s="1247"/>
      <c r="AR54" s="1247"/>
      <c r="AS54" s="1247"/>
      <c r="AT54" s="388" t="s">
        <v>66</v>
      </c>
      <c r="AU54" s="200">
        <v>0</v>
      </c>
      <c r="AV54" s="200">
        <f t="shared" si="1"/>
        <v>0</v>
      </c>
      <c r="AW54" s="53">
        <v>0</v>
      </c>
      <c r="AX54" s="200">
        <f>'PS 01-11-01 Úpravy zab zař.'!J33</f>
        <v>0</v>
      </c>
      <c r="AY54" s="200">
        <v>0</v>
      </c>
      <c r="AZ54" s="200">
        <v>0</v>
      </c>
      <c r="BA54" s="200">
        <v>0</v>
      </c>
      <c r="BB54" s="200">
        <f>'PS 01-11-01 Úpravy zab zař.'!J30</f>
        <v>0</v>
      </c>
      <c r="BC54" s="46">
        <v>0</v>
      </c>
      <c r="BD54" s="46">
        <v>0</v>
      </c>
      <c r="BE54" s="46">
        <v>0</v>
      </c>
      <c r="BF54" s="48">
        <v>0</v>
      </c>
      <c r="BU54" s="49"/>
      <c r="BV54" s="49"/>
      <c r="BW54" s="50"/>
      <c r="BX54" s="49"/>
      <c r="BY54" s="49"/>
      <c r="BZ54" s="49"/>
      <c r="CN54" s="49"/>
    </row>
    <row r="55" spans="1:93" s="6" customFormat="1" ht="26.25" customHeight="1" x14ac:dyDescent="0.2">
      <c r="A55" s="51" t="s">
        <v>65</v>
      </c>
      <c r="B55" s="354"/>
      <c r="C55" s="389"/>
      <c r="D55" s="1251" t="s">
        <v>245</v>
      </c>
      <c r="E55" s="1251"/>
      <c r="F55" s="1251"/>
      <c r="G55" s="1251"/>
      <c r="H55" s="1251"/>
      <c r="I55" s="390"/>
      <c r="J55" s="1251" t="s">
        <v>624</v>
      </c>
      <c r="K55" s="1251"/>
      <c r="L55" s="1251"/>
      <c r="M55" s="1251"/>
      <c r="N55" s="1251"/>
      <c r="O55" s="1251"/>
      <c r="P55" s="1251"/>
      <c r="Q55" s="1251"/>
      <c r="R55" s="1251"/>
      <c r="S55" s="1251"/>
      <c r="T55" s="1251"/>
      <c r="U55" s="1251"/>
      <c r="V55" s="1251"/>
      <c r="W55" s="1251"/>
      <c r="X55" s="1251"/>
      <c r="Y55" s="1251"/>
      <c r="Z55" s="1251"/>
      <c r="AA55" s="1251"/>
      <c r="AB55" s="1251"/>
      <c r="AC55" s="1251"/>
      <c r="AD55" s="1251"/>
      <c r="AE55" s="1251"/>
      <c r="AF55" s="1251"/>
      <c r="AG55" s="1248">
        <f>'SO 101 - Železniční ...'!J30</f>
        <v>0</v>
      </c>
      <c r="AH55" s="1254"/>
      <c r="AI55" s="1254"/>
      <c r="AJ55" s="1254"/>
      <c r="AK55" s="1254"/>
      <c r="AL55" s="1254"/>
      <c r="AM55" s="1254"/>
      <c r="AN55" s="1246">
        <f t="shared" si="0"/>
        <v>0</v>
      </c>
      <c r="AO55" s="1247"/>
      <c r="AP55" s="1247"/>
      <c r="AQ55" s="1247"/>
      <c r="AR55" s="1247"/>
      <c r="AS55" s="1247"/>
      <c r="AT55" s="388" t="s">
        <v>66</v>
      </c>
      <c r="AU55" s="200">
        <v>0</v>
      </c>
      <c r="AV55" s="52">
        <f t="shared" si="1"/>
        <v>0</v>
      </c>
      <c r="AW55" s="53">
        <v>0</v>
      </c>
      <c r="AX55" s="52">
        <f>'SO 101 - Železniční ...'!J33</f>
        <v>0</v>
      </c>
      <c r="AY55" s="200">
        <v>0</v>
      </c>
      <c r="AZ55" s="200">
        <v>0</v>
      </c>
      <c r="BA55" s="200">
        <v>0</v>
      </c>
      <c r="BB55" s="52">
        <f>'SO 101 - Železniční ...'!F33</f>
        <v>0</v>
      </c>
      <c r="BC55" s="46">
        <v>0</v>
      </c>
      <c r="BD55" s="46">
        <v>0</v>
      </c>
      <c r="BE55" s="46">
        <v>0</v>
      </c>
      <c r="BF55" s="48">
        <v>0</v>
      </c>
      <c r="BV55" s="54" t="s">
        <v>67</v>
      </c>
      <c r="BX55" s="54" t="s">
        <v>63</v>
      </c>
      <c r="BY55" s="54" t="s">
        <v>68</v>
      </c>
      <c r="BZ55" s="54" t="s">
        <v>4</v>
      </c>
      <c r="CN55" s="54" t="s">
        <v>1</v>
      </c>
      <c r="CO55" s="54" t="s">
        <v>69</v>
      </c>
    </row>
    <row r="56" spans="1:93" s="6" customFormat="1" ht="26.25" customHeight="1" x14ac:dyDescent="0.2">
      <c r="A56" s="51" t="s">
        <v>65</v>
      </c>
      <c r="B56" s="354"/>
      <c r="C56" s="389"/>
      <c r="D56" s="1251" t="s">
        <v>246</v>
      </c>
      <c r="E56" s="1251"/>
      <c r="F56" s="1251"/>
      <c r="G56" s="1251"/>
      <c r="H56" s="1251"/>
      <c r="I56" s="390"/>
      <c r="J56" s="1251" t="s">
        <v>625</v>
      </c>
      <c r="K56" s="1251"/>
      <c r="L56" s="1251"/>
      <c r="M56" s="1251"/>
      <c r="N56" s="1251"/>
      <c r="O56" s="1251"/>
      <c r="P56" s="1251"/>
      <c r="Q56" s="1251"/>
      <c r="R56" s="1251"/>
      <c r="S56" s="1251"/>
      <c r="T56" s="1251"/>
      <c r="U56" s="1251"/>
      <c r="V56" s="1251"/>
      <c r="W56" s="1251"/>
      <c r="X56" s="1251"/>
      <c r="Y56" s="1251"/>
      <c r="Z56" s="1251"/>
      <c r="AA56" s="1251"/>
      <c r="AB56" s="1251"/>
      <c r="AC56" s="1251"/>
      <c r="AD56" s="1251"/>
      <c r="AE56" s="1251"/>
      <c r="AF56" s="1251"/>
      <c r="AG56" s="1248">
        <f>'SO 102 - Železniční spodek'!J30</f>
        <v>0</v>
      </c>
      <c r="AH56" s="1254"/>
      <c r="AI56" s="1254"/>
      <c r="AJ56" s="1254"/>
      <c r="AK56" s="1254"/>
      <c r="AL56" s="1254"/>
      <c r="AM56" s="1254"/>
      <c r="AN56" s="1246">
        <f t="shared" si="0"/>
        <v>0</v>
      </c>
      <c r="AO56" s="1247"/>
      <c r="AP56" s="1247"/>
      <c r="AQ56" s="1247"/>
      <c r="AR56" s="1247"/>
      <c r="AS56" s="1247"/>
      <c r="AT56" s="388" t="s">
        <v>66</v>
      </c>
      <c r="AU56" s="200">
        <v>0</v>
      </c>
      <c r="AV56" s="52">
        <f t="shared" si="1"/>
        <v>0</v>
      </c>
      <c r="AW56" s="53">
        <v>0</v>
      </c>
      <c r="AX56" s="52">
        <f>'SO 102 - Železniční spodek'!J33</f>
        <v>0</v>
      </c>
      <c r="AY56" s="200">
        <v>0</v>
      </c>
      <c r="AZ56" s="200">
        <v>0</v>
      </c>
      <c r="BA56" s="200">
        <v>0</v>
      </c>
      <c r="BB56" s="52">
        <f>'SO 102 - Železniční spodek'!F33</f>
        <v>0</v>
      </c>
      <c r="BC56" s="46">
        <v>0</v>
      </c>
      <c r="BD56" s="46">
        <v>0</v>
      </c>
      <c r="BE56" s="46">
        <v>0</v>
      </c>
      <c r="BF56" s="48">
        <v>0</v>
      </c>
      <c r="BV56" s="54" t="s">
        <v>67</v>
      </c>
      <c r="BX56" s="54" t="s">
        <v>63</v>
      </c>
      <c r="BY56" s="54" t="s">
        <v>70</v>
      </c>
      <c r="BZ56" s="54" t="s">
        <v>4</v>
      </c>
      <c r="CN56" s="54" t="s">
        <v>1</v>
      </c>
      <c r="CO56" s="54" t="s">
        <v>69</v>
      </c>
    </row>
    <row r="57" spans="1:93" s="6" customFormat="1" ht="26.25" customHeight="1" x14ac:dyDescent="0.2">
      <c r="A57" s="51" t="s">
        <v>65</v>
      </c>
      <c r="B57" s="354"/>
      <c r="C57" s="389"/>
      <c r="D57" s="1251" t="s">
        <v>247</v>
      </c>
      <c r="E57" s="1251"/>
      <c r="F57" s="1251"/>
      <c r="G57" s="1251"/>
      <c r="H57" s="1251"/>
      <c r="I57" s="390"/>
      <c r="J57" s="1251" t="s">
        <v>248</v>
      </c>
      <c r="K57" s="1251"/>
      <c r="L57" s="1251"/>
      <c r="M57" s="1251"/>
      <c r="N57" s="1251"/>
      <c r="O57" s="1251"/>
      <c r="P57" s="1251"/>
      <c r="Q57" s="1251"/>
      <c r="R57" s="1251"/>
      <c r="S57" s="1251"/>
      <c r="T57" s="1251"/>
      <c r="U57" s="1251"/>
      <c r="V57" s="1251"/>
      <c r="W57" s="1251"/>
      <c r="X57" s="1251"/>
      <c r="Y57" s="1251"/>
      <c r="Z57" s="1251"/>
      <c r="AA57" s="1251"/>
      <c r="AB57" s="1251"/>
      <c r="AC57" s="1251"/>
      <c r="AD57" s="1251"/>
      <c r="AE57" s="1251"/>
      <c r="AF57" s="1251"/>
      <c r="AG57" s="1248">
        <f>'SO 103 Kab šachta 14'!J30</f>
        <v>0</v>
      </c>
      <c r="AH57" s="1254"/>
      <c r="AI57" s="1254"/>
      <c r="AJ57" s="1254"/>
      <c r="AK57" s="1254"/>
      <c r="AL57" s="1254"/>
      <c r="AM57" s="1254"/>
      <c r="AN57" s="1246">
        <f t="shared" si="0"/>
        <v>0</v>
      </c>
      <c r="AO57" s="1247"/>
      <c r="AP57" s="1247"/>
      <c r="AQ57" s="1247"/>
      <c r="AR57" s="1247"/>
      <c r="AS57" s="1247"/>
      <c r="AT57" s="388" t="s">
        <v>66</v>
      </c>
      <c r="AU57" s="200">
        <v>0</v>
      </c>
      <c r="AV57" s="52">
        <f t="shared" si="1"/>
        <v>0</v>
      </c>
      <c r="AW57" s="53">
        <v>0</v>
      </c>
      <c r="AX57" s="52">
        <f>'SO 103 Kab šachta 14'!J33</f>
        <v>0</v>
      </c>
      <c r="AY57" s="200">
        <v>0</v>
      </c>
      <c r="AZ57" s="200">
        <v>0</v>
      </c>
      <c r="BA57" s="200">
        <v>0</v>
      </c>
      <c r="BB57" s="52">
        <f>'SO 103 Kab šachta 14'!J30</f>
        <v>0</v>
      </c>
      <c r="BC57" s="46">
        <v>0</v>
      </c>
      <c r="BD57" s="46">
        <v>0</v>
      </c>
      <c r="BE57" s="46">
        <v>0</v>
      </c>
      <c r="BF57" s="48">
        <v>0</v>
      </c>
      <c r="BV57" s="54" t="s">
        <v>67</v>
      </c>
      <c r="BX57" s="54" t="s">
        <v>63</v>
      </c>
      <c r="BY57" s="54" t="s">
        <v>71</v>
      </c>
      <c r="BZ57" s="54" t="s">
        <v>4</v>
      </c>
      <c r="CN57" s="54" t="s">
        <v>1</v>
      </c>
      <c r="CO57" s="54" t="s">
        <v>69</v>
      </c>
    </row>
    <row r="58" spans="1:93" s="6" customFormat="1" ht="26.25" customHeight="1" x14ac:dyDescent="0.2">
      <c r="A58" s="51" t="s">
        <v>65</v>
      </c>
      <c r="B58" s="354"/>
      <c r="C58" s="389"/>
      <c r="D58" s="1251" t="s">
        <v>249</v>
      </c>
      <c r="E58" s="1251"/>
      <c r="F58" s="1251"/>
      <c r="G58" s="1251"/>
      <c r="H58" s="1251"/>
      <c r="I58" s="390"/>
      <c r="J58" s="1251" t="s">
        <v>250</v>
      </c>
      <c r="K58" s="1251"/>
      <c r="L58" s="1251"/>
      <c r="M58" s="1251"/>
      <c r="N58" s="1251"/>
      <c r="O58" s="1251"/>
      <c r="P58" s="1251"/>
      <c r="Q58" s="1251"/>
      <c r="R58" s="1251"/>
      <c r="S58" s="1251"/>
      <c r="T58" s="1251"/>
      <c r="U58" s="1251"/>
      <c r="V58" s="1251"/>
      <c r="W58" s="1251"/>
      <c r="X58" s="1251"/>
      <c r="Y58" s="1251"/>
      <c r="Z58" s="1251"/>
      <c r="AA58" s="1251"/>
      <c r="AB58" s="1251"/>
      <c r="AC58" s="1251"/>
      <c r="AD58" s="1251"/>
      <c r="AE58" s="1251"/>
      <c r="AF58" s="1251"/>
      <c r="AG58" s="1248">
        <f>'SO 104 Úprava nástupiště'!J30</f>
        <v>0</v>
      </c>
      <c r="AH58" s="1254"/>
      <c r="AI58" s="1254"/>
      <c r="AJ58" s="1254"/>
      <c r="AK58" s="1254"/>
      <c r="AL58" s="1254"/>
      <c r="AM58" s="1254"/>
      <c r="AN58" s="1246">
        <f t="shared" si="0"/>
        <v>0</v>
      </c>
      <c r="AO58" s="1247"/>
      <c r="AP58" s="1247"/>
      <c r="AQ58" s="1247"/>
      <c r="AR58" s="1247"/>
      <c r="AS58" s="1247"/>
      <c r="AT58" s="388" t="s">
        <v>66</v>
      </c>
      <c r="AU58" s="200">
        <v>0</v>
      </c>
      <c r="AV58" s="52">
        <f t="shared" si="1"/>
        <v>0</v>
      </c>
      <c r="AW58" s="53">
        <v>0</v>
      </c>
      <c r="AX58" s="52">
        <f>'SO 104 Úprava nástupiště'!J33</f>
        <v>0</v>
      </c>
      <c r="AY58" s="200">
        <v>0</v>
      </c>
      <c r="AZ58" s="200">
        <v>0</v>
      </c>
      <c r="BA58" s="200">
        <v>0</v>
      </c>
      <c r="BB58" s="52">
        <f>'SO 104 Úprava nástupiště'!F33</f>
        <v>0</v>
      </c>
      <c r="BC58" s="46">
        <v>0</v>
      </c>
      <c r="BD58" s="46">
        <v>0</v>
      </c>
      <c r="BE58" s="46">
        <v>0</v>
      </c>
      <c r="BF58" s="48">
        <v>0</v>
      </c>
      <c r="BV58" s="54" t="s">
        <v>67</v>
      </c>
      <c r="BX58" s="54" t="s">
        <v>63</v>
      </c>
      <c r="BY58" s="54" t="s">
        <v>72</v>
      </c>
      <c r="BZ58" s="54" t="s">
        <v>4</v>
      </c>
      <c r="CN58" s="54" t="s">
        <v>1</v>
      </c>
      <c r="CO58" s="54" t="s">
        <v>69</v>
      </c>
    </row>
    <row r="59" spans="1:93" s="6" customFormat="1" ht="26.25" customHeight="1" x14ac:dyDescent="0.2">
      <c r="A59" s="51" t="s">
        <v>65</v>
      </c>
      <c r="B59" s="354"/>
      <c r="C59" s="389"/>
      <c r="D59" s="1251" t="s">
        <v>251</v>
      </c>
      <c r="E59" s="1251"/>
      <c r="F59" s="1251"/>
      <c r="G59" s="1251"/>
      <c r="H59" s="1251"/>
      <c r="I59" s="390"/>
      <c r="J59" s="1252" t="s">
        <v>252</v>
      </c>
      <c r="K59" s="1253"/>
      <c r="L59" s="1253"/>
      <c r="M59" s="1253"/>
      <c r="N59" s="1253"/>
      <c r="O59" s="1253"/>
      <c r="P59" s="1253"/>
      <c r="Q59" s="1253"/>
      <c r="R59" s="1253"/>
      <c r="S59" s="1253"/>
      <c r="T59" s="1253"/>
      <c r="U59" s="1253"/>
      <c r="V59" s="1253"/>
      <c r="W59" s="1253"/>
      <c r="X59" s="1253"/>
      <c r="Y59" s="1253"/>
      <c r="Z59" s="1253"/>
      <c r="AA59" s="1253"/>
      <c r="AB59" s="1253"/>
      <c r="AC59" s="391"/>
      <c r="AD59" s="391"/>
      <c r="AE59" s="391"/>
      <c r="AF59" s="391"/>
      <c r="AG59" s="1248">
        <f>'SO 104 URS'!J30</f>
        <v>0</v>
      </c>
      <c r="AH59" s="1254"/>
      <c r="AI59" s="1254"/>
      <c r="AJ59" s="1254"/>
      <c r="AK59" s="1254"/>
      <c r="AL59" s="1254"/>
      <c r="AM59" s="1254"/>
      <c r="AN59" s="1246">
        <f t="shared" ref="AN59" si="2">SUM(AG59,AV59)</f>
        <v>0</v>
      </c>
      <c r="AO59" s="1247"/>
      <c r="AP59" s="1247"/>
      <c r="AQ59" s="1247"/>
      <c r="AR59" s="1247"/>
      <c r="AS59" s="1247"/>
      <c r="AT59" s="388" t="s">
        <v>66</v>
      </c>
      <c r="AU59" s="200">
        <v>0</v>
      </c>
      <c r="AV59" s="200">
        <f t="shared" si="1"/>
        <v>0</v>
      </c>
      <c r="AW59" s="53">
        <v>0</v>
      </c>
      <c r="AX59" s="200">
        <f>'SO 104 URS'!J33</f>
        <v>0</v>
      </c>
      <c r="AY59" s="200">
        <v>0</v>
      </c>
      <c r="AZ59" s="200">
        <v>0</v>
      </c>
      <c r="BA59" s="200">
        <v>0</v>
      </c>
      <c r="BB59" s="200">
        <f>'SO 104 URS'!J30</f>
        <v>0</v>
      </c>
      <c r="BC59" s="46">
        <v>0</v>
      </c>
      <c r="BD59" s="46">
        <v>0</v>
      </c>
      <c r="BE59" s="46">
        <v>0</v>
      </c>
      <c r="BF59" s="48">
        <v>0</v>
      </c>
      <c r="BV59" s="54"/>
      <c r="BX59" s="54"/>
      <c r="BY59" s="54"/>
      <c r="BZ59" s="54"/>
      <c r="CN59" s="54"/>
      <c r="CO59" s="54"/>
    </row>
    <row r="60" spans="1:93" s="6" customFormat="1" ht="26.25" customHeight="1" x14ac:dyDescent="0.2">
      <c r="A60" s="51" t="s">
        <v>65</v>
      </c>
      <c r="B60" s="354"/>
      <c r="C60" s="389"/>
      <c r="D60" s="392" t="s">
        <v>254</v>
      </c>
      <c r="E60" s="391"/>
      <c r="F60" s="391"/>
      <c r="G60" s="391"/>
      <c r="H60" s="391"/>
      <c r="I60" s="390"/>
      <c r="J60" s="428" t="s">
        <v>253</v>
      </c>
      <c r="K60" s="426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V60" s="393"/>
      <c r="W60" s="393"/>
      <c r="X60" s="393"/>
      <c r="Y60" s="393"/>
      <c r="Z60" s="393"/>
      <c r="AA60" s="393"/>
      <c r="AB60" s="393"/>
      <c r="AC60" s="391"/>
      <c r="AD60" s="391"/>
      <c r="AE60" s="391"/>
      <c r="AF60" s="391"/>
      <c r="AG60" s="1248">
        <f>'SO 105 TV'!J30</f>
        <v>0</v>
      </c>
      <c r="AH60" s="1250"/>
      <c r="AI60" s="1250"/>
      <c r="AJ60" s="1250"/>
      <c r="AK60" s="1250"/>
      <c r="AL60" s="1250"/>
      <c r="AM60" s="1250"/>
      <c r="AN60" s="1246">
        <f t="shared" ref="AN60" si="3">SUM(AG60,AV60)</f>
        <v>0</v>
      </c>
      <c r="AO60" s="1247"/>
      <c r="AP60" s="1247"/>
      <c r="AQ60" s="1247"/>
      <c r="AR60" s="1247"/>
      <c r="AS60" s="1247"/>
      <c r="AT60" s="388" t="s">
        <v>66</v>
      </c>
      <c r="AU60" s="200">
        <v>0</v>
      </c>
      <c r="AV60" s="200">
        <f t="shared" si="1"/>
        <v>0</v>
      </c>
      <c r="AW60" s="53">
        <v>0</v>
      </c>
      <c r="AX60" s="200">
        <f>'SO 105 TV'!J33</f>
        <v>0</v>
      </c>
      <c r="AY60" s="200">
        <v>0</v>
      </c>
      <c r="AZ60" s="200">
        <v>0</v>
      </c>
      <c r="BA60" s="200">
        <v>0</v>
      </c>
      <c r="BB60" s="200">
        <f>'SO 105 TV'!J30</f>
        <v>0</v>
      </c>
      <c r="BC60" s="46">
        <v>0</v>
      </c>
      <c r="BD60" s="46">
        <v>0</v>
      </c>
      <c r="BE60" s="46">
        <v>0</v>
      </c>
      <c r="BF60" s="48">
        <v>0</v>
      </c>
      <c r="BV60" s="54"/>
      <c r="BX60" s="54"/>
      <c r="BY60" s="54"/>
      <c r="BZ60" s="54"/>
      <c r="CN60" s="54"/>
      <c r="CO60" s="54"/>
    </row>
    <row r="61" spans="1:93" s="6" customFormat="1" ht="26.25" customHeight="1" x14ac:dyDescent="0.2">
      <c r="A61" s="51" t="s">
        <v>65</v>
      </c>
      <c r="B61" s="354"/>
      <c r="C61" s="389"/>
      <c r="D61" s="1251" t="s">
        <v>255</v>
      </c>
      <c r="E61" s="1251"/>
      <c r="F61" s="1251"/>
      <c r="G61" s="1251"/>
      <c r="H61" s="1251"/>
      <c r="I61" s="390"/>
      <c r="J61" s="1251" t="s">
        <v>256</v>
      </c>
      <c r="K61" s="1251"/>
      <c r="L61" s="1251"/>
      <c r="M61" s="1251"/>
      <c r="N61" s="1251"/>
      <c r="O61" s="1251"/>
      <c r="P61" s="1251"/>
      <c r="Q61" s="1251"/>
      <c r="R61" s="1251"/>
      <c r="S61" s="1251"/>
      <c r="T61" s="1251"/>
      <c r="U61" s="1251"/>
      <c r="V61" s="1251"/>
      <c r="W61" s="1251"/>
      <c r="X61" s="1251"/>
      <c r="Y61" s="1251"/>
      <c r="Z61" s="1251"/>
      <c r="AA61" s="1251"/>
      <c r="AB61" s="1251"/>
      <c r="AC61" s="1251"/>
      <c r="AD61" s="1251"/>
      <c r="AE61" s="1251"/>
      <c r="AF61" s="1251"/>
      <c r="AG61" s="1248">
        <f>'SO 106 Osvětlení'!J30</f>
        <v>0</v>
      </c>
      <c r="AH61" s="1254"/>
      <c r="AI61" s="1254"/>
      <c r="AJ61" s="1254"/>
      <c r="AK61" s="1254"/>
      <c r="AL61" s="1254"/>
      <c r="AM61" s="1254"/>
      <c r="AN61" s="1246">
        <f t="shared" ref="AN61:AN62" si="4">SUM(AG61,AV61)</f>
        <v>0</v>
      </c>
      <c r="AO61" s="1247"/>
      <c r="AP61" s="1247"/>
      <c r="AQ61" s="1247"/>
      <c r="AR61" s="1247"/>
      <c r="AS61" s="1247"/>
      <c r="AT61" s="388" t="s">
        <v>66</v>
      </c>
      <c r="AU61" s="200">
        <v>0</v>
      </c>
      <c r="AV61" s="52">
        <f t="shared" ref="AV61:AV65" si="5">ROUND(SUM(AX61:AY61),2)</f>
        <v>0</v>
      </c>
      <c r="AW61" s="53">
        <v>0</v>
      </c>
      <c r="AX61" s="52">
        <f>'SO 106 Osvětlení'!J33</f>
        <v>0</v>
      </c>
      <c r="AY61" s="200">
        <v>0</v>
      </c>
      <c r="AZ61" s="200">
        <v>0</v>
      </c>
      <c r="BA61" s="200">
        <v>0</v>
      </c>
      <c r="BB61" s="52">
        <f>'SO 106 Osvětlení'!J30</f>
        <v>0</v>
      </c>
      <c r="BC61" s="46">
        <v>0</v>
      </c>
      <c r="BD61" s="46">
        <v>0</v>
      </c>
      <c r="BE61" s="46">
        <v>0</v>
      </c>
      <c r="BF61" s="48">
        <v>0</v>
      </c>
      <c r="BV61" s="54" t="s">
        <v>67</v>
      </c>
      <c r="BX61" s="54" t="s">
        <v>63</v>
      </c>
      <c r="BY61" s="54" t="s">
        <v>73</v>
      </c>
      <c r="BZ61" s="54" t="s">
        <v>4</v>
      </c>
      <c r="CN61" s="54" t="s">
        <v>1</v>
      </c>
      <c r="CO61" s="54" t="s">
        <v>69</v>
      </c>
    </row>
    <row r="62" spans="1:93" s="6" customFormat="1" ht="26.25" customHeight="1" x14ac:dyDescent="0.2">
      <c r="A62" s="51"/>
      <c r="B62" s="354"/>
      <c r="C62" s="389"/>
      <c r="D62" s="1252" t="s">
        <v>627</v>
      </c>
      <c r="E62" s="1255"/>
      <c r="F62" s="1255"/>
      <c r="G62" s="1255"/>
      <c r="H62" s="1255"/>
      <c r="I62" s="1255"/>
      <c r="J62" s="1252" t="s">
        <v>628</v>
      </c>
      <c r="K62" s="1256"/>
      <c r="L62" s="1256"/>
      <c r="M62" s="1256"/>
      <c r="N62" s="1256"/>
      <c r="O62" s="1256"/>
      <c r="P62" s="1256"/>
      <c r="Q62" s="1256"/>
      <c r="R62" s="1256"/>
      <c r="S62" s="1256"/>
      <c r="T62" s="1256"/>
      <c r="U62" s="1256"/>
      <c r="V62" s="1256"/>
      <c r="W62" s="1256"/>
      <c r="X62" s="1256"/>
      <c r="Y62" s="1256"/>
      <c r="Z62" s="1256"/>
      <c r="AA62" s="1256"/>
      <c r="AB62" s="1256"/>
      <c r="AC62" s="1256"/>
      <c r="AD62" s="1256"/>
      <c r="AE62" s="1256"/>
      <c r="AF62" s="1256"/>
      <c r="AG62" s="1248">
        <f>'SO 107 EOV'!J30</f>
        <v>0</v>
      </c>
      <c r="AH62" s="1249"/>
      <c r="AI62" s="1249"/>
      <c r="AJ62" s="1249"/>
      <c r="AK62" s="1249"/>
      <c r="AL62" s="1249"/>
      <c r="AM62" s="1249"/>
      <c r="AN62" s="1246">
        <f t="shared" si="4"/>
        <v>0</v>
      </c>
      <c r="AO62" s="1247"/>
      <c r="AP62" s="1247"/>
      <c r="AQ62" s="1247"/>
      <c r="AR62" s="1247"/>
      <c r="AS62" s="1247"/>
      <c r="AT62" s="388" t="s">
        <v>66</v>
      </c>
      <c r="AU62" s="200">
        <v>0</v>
      </c>
      <c r="AV62" s="200">
        <f t="shared" ref="AV62" si="6">ROUND(SUM(AX62:AY62),2)</f>
        <v>0</v>
      </c>
      <c r="AW62" s="53">
        <v>0</v>
      </c>
      <c r="AX62" s="200">
        <f>'SO 107 EOV'!J33</f>
        <v>0</v>
      </c>
      <c r="AY62" s="200">
        <v>0</v>
      </c>
      <c r="AZ62" s="200">
        <v>0</v>
      </c>
      <c r="BA62" s="200">
        <v>0</v>
      </c>
      <c r="BB62" s="200">
        <f>'SO 107 EOV'!J30</f>
        <v>0</v>
      </c>
      <c r="BC62" s="46">
        <v>0</v>
      </c>
      <c r="BD62" s="46">
        <v>0</v>
      </c>
      <c r="BE62" s="46">
        <v>0</v>
      </c>
      <c r="BF62" s="48">
        <v>0</v>
      </c>
      <c r="BV62" s="54"/>
      <c r="BX62" s="54"/>
      <c r="BY62" s="54"/>
      <c r="BZ62" s="54"/>
      <c r="CN62" s="54"/>
      <c r="CO62" s="54"/>
    </row>
    <row r="63" spans="1:93" s="6" customFormat="1" ht="26.25" customHeight="1" x14ac:dyDescent="0.2">
      <c r="A63" s="51"/>
      <c r="B63" s="354"/>
      <c r="C63" s="389"/>
      <c r="D63" s="1251" t="s">
        <v>257</v>
      </c>
      <c r="E63" s="1251"/>
      <c r="F63" s="1251"/>
      <c r="G63" s="1251"/>
      <c r="H63" s="1251"/>
      <c r="I63" s="425"/>
      <c r="J63" s="1251" t="s">
        <v>258</v>
      </c>
      <c r="K63" s="1251"/>
      <c r="L63" s="1251"/>
      <c r="M63" s="1251"/>
      <c r="N63" s="1251"/>
      <c r="O63" s="1251"/>
      <c r="P63" s="1251"/>
      <c r="Q63" s="1251"/>
      <c r="R63" s="1251"/>
      <c r="S63" s="1251"/>
      <c r="T63" s="1251"/>
      <c r="U63" s="1251"/>
      <c r="V63" s="1251"/>
      <c r="W63" s="1251"/>
      <c r="X63" s="1251"/>
      <c r="Y63" s="1251"/>
      <c r="Z63" s="1251"/>
      <c r="AA63" s="1251"/>
      <c r="AB63" s="1251"/>
      <c r="AC63" s="1251"/>
      <c r="AD63" s="1251"/>
      <c r="AE63" s="1251"/>
      <c r="AF63" s="1251"/>
      <c r="AG63" s="1248">
        <f>'SO 108 Ukolejnění'!J30</f>
        <v>0</v>
      </c>
      <c r="AH63" s="1249"/>
      <c r="AI63" s="1249"/>
      <c r="AJ63" s="1249"/>
      <c r="AK63" s="1249"/>
      <c r="AL63" s="1249"/>
      <c r="AM63" s="1249"/>
      <c r="AN63" s="1246">
        <f t="shared" ref="AN63" si="7">SUM(AG63,AV63)</f>
        <v>0</v>
      </c>
      <c r="AO63" s="1247"/>
      <c r="AP63" s="1247"/>
      <c r="AQ63" s="1247"/>
      <c r="AR63" s="1247"/>
      <c r="AS63" s="1247"/>
      <c r="AT63" s="388" t="s">
        <v>66</v>
      </c>
      <c r="AU63" s="200">
        <v>0</v>
      </c>
      <c r="AV63" s="200">
        <f t="shared" ref="AV63" si="8">ROUND(SUM(AX63:AY63),2)</f>
        <v>0</v>
      </c>
      <c r="AW63" s="53">
        <v>0</v>
      </c>
      <c r="AX63" s="200">
        <f>'SO 108 Ukolejnění'!J33</f>
        <v>0</v>
      </c>
      <c r="AY63" s="200">
        <v>0</v>
      </c>
      <c r="AZ63" s="200">
        <v>0</v>
      </c>
      <c r="BA63" s="200">
        <v>0</v>
      </c>
      <c r="BB63" s="200">
        <f>'SO 108 Ukolejnění'!J30</f>
        <v>0</v>
      </c>
      <c r="BC63" s="46">
        <v>0</v>
      </c>
      <c r="BD63" s="46">
        <v>0</v>
      </c>
      <c r="BE63" s="46">
        <v>0</v>
      </c>
      <c r="BF63" s="48">
        <v>0</v>
      </c>
      <c r="BV63" s="54"/>
      <c r="BX63" s="54"/>
      <c r="BY63" s="54"/>
      <c r="BZ63" s="54"/>
      <c r="CN63" s="54"/>
      <c r="CO63" s="54"/>
    </row>
    <row r="64" spans="1:93" s="6" customFormat="1" ht="26.25" customHeight="1" x14ac:dyDescent="0.2">
      <c r="A64" s="51"/>
      <c r="B64" s="354"/>
      <c r="C64" s="389"/>
      <c r="D64" s="1252" t="s">
        <v>626</v>
      </c>
      <c r="E64" s="1255"/>
      <c r="F64" s="1255"/>
      <c r="G64" s="1255"/>
      <c r="H64" s="1255"/>
      <c r="I64" s="1255"/>
      <c r="J64" s="1252" t="s">
        <v>629</v>
      </c>
      <c r="K64" s="1256"/>
      <c r="L64" s="1256"/>
      <c r="M64" s="1256"/>
      <c r="N64" s="1256"/>
      <c r="O64" s="1256"/>
      <c r="P64" s="1256"/>
      <c r="Q64" s="1256"/>
      <c r="R64" s="1256"/>
      <c r="S64" s="1256"/>
      <c r="T64" s="1256"/>
      <c r="U64" s="1256"/>
      <c r="V64" s="1256"/>
      <c r="W64" s="1256"/>
      <c r="X64" s="1256"/>
      <c r="Y64" s="1256"/>
      <c r="Z64" s="1256"/>
      <c r="AA64" s="1256"/>
      <c r="AB64" s="1256"/>
      <c r="AC64" s="1256"/>
      <c r="AD64" s="1256"/>
      <c r="AE64" s="1256"/>
      <c r="AF64" s="1256"/>
      <c r="AG64" s="1257">
        <f>'SO 109 kab šachta Š 15'!J30</f>
        <v>0</v>
      </c>
      <c r="AH64" s="1258"/>
      <c r="AI64" s="1258"/>
      <c r="AJ64" s="1258"/>
      <c r="AK64" s="1258"/>
      <c r="AL64" s="1258"/>
      <c r="AM64" s="1258"/>
      <c r="AN64" s="1246">
        <f t="shared" ref="AN64" si="9">SUM(AG64,AV64)</f>
        <v>0</v>
      </c>
      <c r="AO64" s="1247"/>
      <c r="AP64" s="1247"/>
      <c r="AQ64" s="1247"/>
      <c r="AR64" s="1247"/>
      <c r="AS64" s="1247"/>
      <c r="AT64" s="388" t="s">
        <v>66</v>
      </c>
      <c r="AU64" s="200">
        <v>0</v>
      </c>
      <c r="AV64" s="200">
        <f t="shared" ref="AV64" si="10">ROUND(SUM(AX64:AY64),2)</f>
        <v>0</v>
      </c>
      <c r="AW64" s="53">
        <v>0</v>
      </c>
      <c r="AX64" s="200">
        <f>'SO 109 kab šachta Š 15'!J33</f>
        <v>0</v>
      </c>
      <c r="AY64" s="200">
        <v>0</v>
      </c>
      <c r="AZ64" s="200">
        <v>0</v>
      </c>
      <c r="BA64" s="200">
        <v>0</v>
      </c>
      <c r="BB64" s="200">
        <f>'SO 109 kab šachta Š 15'!J30</f>
        <v>0</v>
      </c>
      <c r="BC64" s="46">
        <v>0</v>
      </c>
      <c r="BD64" s="46">
        <v>0</v>
      </c>
      <c r="BE64" s="46">
        <v>0</v>
      </c>
      <c r="BF64" s="48">
        <v>0</v>
      </c>
      <c r="BV64" s="54"/>
      <c r="BX64" s="54"/>
      <c r="BY64" s="54"/>
      <c r="BZ64" s="54"/>
      <c r="CN64" s="54"/>
      <c r="CO64" s="54"/>
    </row>
    <row r="65" spans="1:93" s="6" customFormat="1" ht="26.25" customHeight="1" x14ac:dyDescent="0.2">
      <c r="A65" s="51" t="s">
        <v>65</v>
      </c>
      <c r="B65" s="354"/>
      <c r="C65" s="389"/>
      <c r="D65" s="1251" t="s">
        <v>74</v>
      </c>
      <c r="E65" s="1251"/>
      <c r="F65" s="1251"/>
      <c r="G65" s="1251"/>
      <c r="H65" s="1251"/>
      <c r="I65" s="390"/>
      <c r="J65" s="1251" t="s">
        <v>75</v>
      </c>
      <c r="K65" s="1251"/>
      <c r="L65" s="1251"/>
      <c r="M65" s="1251"/>
      <c r="N65" s="1251"/>
      <c r="O65" s="1251"/>
      <c r="P65" s="1251"/>
      <c r="Q65" s="1251"/>
      <c r="R65" s="1251"/>
      <c r="S65" s="1251"/>
      <c r="T65" s="1251"/>
      <c r="U65" s="1251"/>
      <c r="V65" s="1251"/>
      <c r="W65" s="1251"/>
      <c r="X65" s="1251"/>
      <c r="Y65" s="1251"/>
      <c r="Z65" s="1251"/>
      <c r="AA65" s="1251"/>
      <c r="AB65" s="1251"/>
      <c r="AC65" s="1251"/>
      <c r="AD65" s="1251"/>
      <c r="AE65" s="1251"/>
      <c r="AF65" s="1251"/>
      <c r="AG65" s="1248">
        <f>'VRN - VRN '!J30</f>
        <v>0</v>
      </c>
      <c r="AH65" s="1254"/>
      <c r="AI65" s="1254"/>
      <c r="AJ65" s="1254"/>
      <c r="AK65" s="1254"/>
      <c r="AL65" s="1254"/>
      <c r="AM65" s="1254"/>
      <c r="AN65" s="1246">
        <f t="shared" ref="AN65" si="11">SUM(AG65,AV65)</f>
        <v>0</v>
      </c>
      <c r="AO65" s="1247"/>
      <c r="AP65" s="1247"/>
      <c r="AQ65" s="1247"/>
      <c r="AR65" s="1247"/>
      <c r="AS65" s="1247"/>
      <c r="AT65" s="388" t="s">
        <v>66</v>
      </c>
      <c r="AU65" s="1073">
        <v>0</v>
      </c>
      <c r="AV65" s="200">
        <f t="shared" si="5"/>
        <v>0</v>
      </c>
      <c r="AW65" s="53">
        <v>0</v>
      </c>
      <c r="AX65" s="200">
        <f>'VRN - VRN '!J33</f>
        <v>0</v>
      </c>
      <c r="AY65" s="200">
        <v>0</v>
      </c>
      <c r="AZ65" s="200">
        <v>0</v>
      </c>
      <c r="BA65" s="200">
        <v>0</v>
      </c>
      <c r="BB65" s="200">
        <f>'VRN - VRN '!F33</f>
        <v>0</v>
      </c>
      <c r="BC65" s="46">
        <v>0</v>
      </c>
      <c r="BD65" s="46">
        <v>0</v>
      </c>
      <c r="BE65" s="46">
        <v>0</v>
      </c>
      <c r="BF65" s="48">
        <v>0</v>
      </c>
      <c r="BV65" s="54" t="s">
        <v>67</v>
      </c>
      <c r="BX65" s="54" t="s">
        <v>63</v>
      </c>
      <c r="BY65" s="54" t="s">
        <v>76</v>
      </c>
      <c r="BZ65" s="54" t="s">
        <v>4</v>
      </c>
      <c r="CN65" s="54" t="s">
        <v>1</v>
      </c>
      <c r="CO65" s="54" t="s">
        <v>69</v>
      </c>
    </row>
    <row r="66" spans="1:93" s="1" customFormat="1" ht="30" customHeight="1" x14ac:dyDescent="0.2">
      <c r="B66" s="348"/>
      <c r="C66" s="352"/>
      <c r="D66" s="352"/>
      <c r="E66" s="352"/>
      <c r="F66" s="352"/>
      <c r="G66" s="352"/>
      <c r="H66" s="352"/>
      <c r="I66" s="352"/>
      <c r="J66" s="352"/>
      <c r="K66" s="352"/>
      <c r="L66" s="352"/>
      <c r="M66" s="352"/>
      <c r="N66" s="352"/>
      <c r="O66" s="352"/>
      <c r="P66" s="352"/>
      <c r="Q66" s="352"/>
      <c r="R66" s="352"/>
      <c r="S66" s="352"/>
      <c r="T66" s="352"/>
      <c r="U66" s="352"/>
      <c r="V66" s="352"/>
      <c r="W66" s="352"/>
      <c r="X66" s="352"/>
      <c r="Y66" s="352"/>
      <c r="Z66" s="352"/>
      <c r="AA66" s="352"/>
      <c r="AB66" s="352"/>
      <c r="AC66" s="352"/>
      <c r="AD66" s="352"/>
      <c r="AE66" s="352"/>
      <c r="AF66" s="352"/>
      <c r="AG66" s="352"/>
      <c r="AH66" s="352"/>
      <c r="AI66" s="352"/>
      <c r="AJ66" s="352"/>
      <c r="AK66" s="352"/>
      <c r="AL66" s="352"/>
      <c r="AM66" s="352"/>
      <c r="AN66" s="352"/>
      <c r="AO66" s="352"/>
      <c r="AP66" s="352"/>
      <c r="AQ66" s="352"/>
      <c r="AR66" s="352"/>
      <c r="AS66" s="352"/>
      <c r="AT66" s="371"/>
      <c r="AU66" s="348"/>
      <c r="AV66" s="352"/>
      <c r="AW66" s="352"/>
      <c r="AX66" s="352"/>
      <c r="AY66" s="352"/>
      <c r="AZ66" s="352"/>
      <c r="BA66" s="352"/>
      <c r="BB66" s="352"/>
    </row>
    <row r="67" spans="1:93" s="1" customFormat="1" ht="6.95" customHeight="1" x14ac:dyDescent="0.2">
      <c r="B67" s="360"/>
      <c r="C67" s="361"/>
      <c r="D67" s="361"/>
      <c r="E67" s="361"/>
      <c r="F67" s="361"/>
      <c r="G67" s="361"/>
      <c r="H67" s="361"/>
      <c r="I67" s="361"/>
      <c r="J67" s="361"/>
      <c r="K67" s="361"/>
      <c r="L67" s="361"/>
      <c r="M67" s="361"/>
      <c r="N67" s="361"/>
      <c r="O67" s="361"/>
      <c r="P67" s="361"/>
      <c r="Q67" s="361"/>
      <c r="R67" s="361"/>
      <c r="S67" s="361"/>
      <c r="T67" s="361"/>
      <c r="U67" s="361"/>
      <c r="V67" s="361"/>
      <c r="W67" s="361"/>
      <c r="X67" s="361"/>
      <c r="Y67" s="361"/>
      <c r="Z67" s="361"/>
      <c r="AA67" s="361"/>
      <c r="AB67" s="361"/>
      <c r="AC67" s="361"/>
      <c r="AD67" s="361"/>
      <c r="AE67" s="361"/>
      <c r="AF67" s="361"/>
      <c r="AG67" s="361"/>
      <c r="AH67" s="361"/>
      <c r="AI67" s="361"/>
      <c r="AJ67" s="361"/>
      <c r="AK67" s="361"/>
      <c r="AL67" s="361"/>
      <c r="AM67" s="361"/>
      <c r="AN67" s="361"/>
      <c r="AO67" s="361"/>
      <c r="AP67" s="361"/>
      <c r="AQ67" s="361"/>
      <c r="AR67" s="361"/>
      <c r="AS67" s="361"/>
      <c r="AT67" s="376"/>
      <c r="AU67" s="348"/>
      <c r="AV67" s="352"/>
      <c r="AW67" s="352"/>
      <c r="AX67" s="352"/>
      <c r="AY67" s="352"/>
      <c r="AZ67" s="352"/>
      <c r="BA67" s="352"/>
      <c r="BB67" s="352"/>
    </row>
    <row r="72" spans="1:93" x14ac:dyDescent="0.2">
      <c r="AU72" s="404">
        <f>AN55-AG55</f>
        <v>0</v>
      </c>
    </row>
  </sheetData>
  <mergeCells count="80">
    <mergeCell ref="AN58:AS58"/>
    <mergeCell ref="D58:H58"/>
    <mergeCell ref="J58:AF58"/>
    <mergeCell ref="AG58:AM58"/>
    <mergeCell ref="AU48:AV50"/>
    <mergeCell ref="AM49:AS49"/>
    <mergeCell ref="AG55:AM55"/>
    <mergeCell ref="AG56:AM56"/>
    <mergeCell ref="AG53:AM53"/>
    <mergeCell ref="AG51:AM51"/>
    <mergeCell ref="AN53:AS53"/>
    <mergeCell ref="AM48:AS48"/>
    <mergeCell ref="AN51:AS51"/>
    <mergeCell ref="AN55:AS55"/>
    <mergeCell ref="AN56:AS56"/>
    <mergeCell ref="D57:H57"/>
    <mergeCell ref="J57:AF57"/>
    <mergeCell ref="L44:AO44"/>
    <mergeCell ref="AM46:AN46"/>
    <mergeCell ref="I51:AF51"/>
    <mergeCell ref="J55:AF55"/>
    <mergeCell ref="J56:AF56"/>
    <mergeCell ref="AG57:AM57"/>
    <mergeCell ref="AN57:AS57"/>
    <mergeCell ref="X35:AB35"/>
    <mergeCell ref="AK35:AO35"/>
    <mergeCell ref="C51:G51"/>
    <mergeCell ref="D55:H55"/>
    <mergeCell ref="D56:H56"/>
    <mergeCell ref="AN54:AS54"/>
    <mergeCell ref="AG54:AM54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K5:AO5"/>
    <mergeCell ref="K6:AO6"/>
    <mergeCell ref="AU2:BG2"/>
    <mergeCell ref="E23:AN23"/>
    <mergeCell ref="AK26:AO26"/>
    <mergeCell ref="L28:P28"/>
    <mergeCell ref="W28:AE28"/>
    <mergeCell ref="AK28:AO28"/>
    <mergeCell ref="AK29:AO29"/>
    <mergeCell ref="L29:P29"/>
    <mergeCell ref="D65:H65"/>
    <mergeCell ref="J65:AF65"/>
    <mergeCell ref="AG61:AM61"/>
    <mergeCell ref="AG65:AM65"/>
    <mergeCell ref="D63:H63"/>
    <mergeCell ref="J63:AF63"/>
    <mergeCell ref="D64:I64"/>
    <mergeCell ref="D62:I62"/>
    <mergeCell ref="J62:AF62"/>
    <mergeCell ref="J64:AF64"/>
    <mergeCell ref="AG64:AM64"/>
    <mergeCell ref="AN60:AS60"/>
    <mergeCell ref="AN59:AS59"/>
    <mergeCell ref="AG60:AM60"/>
    <mergeCell ref="D61:H61"/>
    <mergeCell ref="J61:AF61"/>
    <mergeCell ref="D59:H59"/>
    <mergeCell ref="J59:AB59"/>
    <mergeCell ref="AG59:AM59"/>
    <mergeCell ref="AN65:AS65"/>
    <mergeCell ref="AN61:AS61"/>
    <mergeCell ref="AG62:AM62"/>
    <mergeCell ref="AN62:AS62"/>
    <mergeCell ref="AN64:AS64"/>
    <mergeCell ref="AG63:AM63"/>
    <mergeCell ref="AN63:AS63"/>
  </mergeCells>
  <hyperlinks>
    <hyperlink ref="A55" location="'SO 10-01-01 - Železniční ...'!C2" display="/"/>
    <hyperlink ref="A56" location="'SO 10-02-01 URS - Železni...'!C2" display="/"/>
    <hyperlink ref="A57" location="'SO 10-03-01 - Nástupiště ...'!C2" display="/"/>
    <hyperlink ref="A58" location="'SO 10-06-01 - Přejezd km ...'!C2" display="/"/>
    <hyperlink ref="A61" location="'SO 30-10-01 - Výstroj trati'!C2" display="/"/>
    <hyperlink ref="A65" location="'VRN - VRN '!C2" display="/"/>
    <hyperlink ref="A59" location="'VRN - VRN '!C2" display="/"/>
    <hyperlink ref="A60" location="'VRN - VRN '!C2" display="/"/>
    <hyperlink ref="A54" location="'VRN - VRN '!C2" display="/"/>
  </hyperlinks>
  <printOptions horizontalCentered="1" verticalCentered="1"/>
  <pageMargins left="0.39370078740157483" right="0.39370078740157483" top="0.39370078740157483" bottom="0.39370078740157483" header="0" footer="0"/>
  <pageSetup paperSize="9" scale="86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9"/>
  <sheetViews>
    <sheetView showGridLines="0" view="pageBreakPreview" topLeftCell="A99" zoomScaleNormal="100" zoomScaleSheetLayoutView="100" workbookViewId="0">
      <selection activeCell="J112" sqref="J112"/>
    </sheetView>
  </sheetViews>
  <sheetFormatPr defaultRowHeight="11.25" x14ac:dyDescent="0.2"/>
  <cols>
    <col min="1" max="1" width="8.33203125" style="683" customWidth="1"/>
    <col min="2" max="2" width="1.6640625" style="683" customWidth="1"/>
    <col min="3" max="3" width="4.1640625" style="683" customWidth="1"/>
    <col min="4" max="4" width="4.33203125" style="683" customWidth="1"/>
    <col min="5" max="5" width="17.1640625" style="683" customWidth="1"/>
    <col min="6" max="6" width="97.6640625" style="683" customWidth="1"/>
    <col min="7" max="7" width="7" style="683" customWidth="1"/>
    <col min="8" max="8" width="11.5" style="683" customWidth="1"/>
    <col min="9" max="10" width="20.1640625" style="683" customWidth="1"/>
    <col min="11" max="11" width="23" style="683" customWidth="1"/>
    <col min="12" max="12" width="2.6640625" style="683" customWidth="1"/>
    <col min="13" max="13" width="10.83203125" style="683" hidden="1" customWidth="1"/>
    <col min="14" max="14" width="9.33203125" style="683"/>
    <col min="15" max="20" width="14.1640625" style="683" hidden="1" customWidth="1"/>
    <col min="21" max="21" width="16.33203125" style="683" hidden="1" customWidth="1"/>
    <col min="22" max="22" width="12.33203125" style="683" customWidth="1"/>
    <col min="23" max="23" width="16.33203125" style="683" customWidth="1"/>
    <col min="24" max="24" width="12.33203125" style="683" customWidth="1"/>
    <col min="25" max="25" width="15" style="683" customWidth="1"/>
    <col min="26" max="26" width="11" style="683" customWidth="1"/>
    <col min="27" max="27" width="15" style="683" customWidth="1"/>
    <col min="28" max="28" width="16.33203125" style="683" customWidth="1"/>
    <col min="29" max="29" width="11" style="683" customWidth="1"/>
    <col min="30" max="30" width="15" style="683" customWidth="1"/>
    <col min="31" max="31" width="16.33203125" style="683" customWidth="1"/>
    <col min="32" max="16384" width="9.33203125" style="683"/>
  </cols>
  <sheetData>
    <row r="1" spans="1:46" x14ac:dyDescent="0.2">
      <c r="A1" s="328"/>
    </row>
    <row r="2" spans="1:46" ht="36.950000000000003" customHeight="1" x14ac:dyDescent="0.2">
      <c r="L2" s="686" t="s">
        <v>5</v>
      </c>
      <c r="AT2" s="327" t="s">
        <v>73</v>
      </c>
    </row>
    <row r="3" spans="1:46" ht="6.95" customHeight="1" x14ac:dyDescent="0.2">
      <c r="B3" s="355"/>
      <c r="C3" s="356"/>
      <c r="D3" s="356"/>
      <c r="E3" s="356"/>
      <c r="F3" s="356"/>
      <c r="G3" s="356"/>
      <c r="H3" s="356"/>
      <c r="I3" s="356"/>
      <c r="J3" s="356"/>
      <c r="K3" s="356"/>
      <c r="L3" s="347"/>
      <c r="AT3" s="327" t="s">
        <v>69</v>
      </c>
    </row>
    <row r="4" spans="1:46" ht="24.95" customHeight="1" x14ac:dyDescent="0.2">
      <c r="B4" s="347"/>
      <c r="D4" s="192" t="s">
        <v>77</v>
      </c>
      <c r="L4" s="347"/>
      <c r="M4" s="201" t="s">
        <v>10</v>
      </c>
      <c r="AT4" s="327" t="s">
        <v>3</v>
      </c>
    </row>
    <row r="5" spans="1:46" ht="6.95" customHeight="1" x14ac:dyDescent="0.2">
      <c r="B5" s="347"/>
      <c r="L5" s="347"/>
    </row>
    <row r="6" spans="1:46" ht="12" customHeight="1" x14ac:dyDescent="0.2">
      <c r="B6" s="347"/>
      <c r="D6" s="689" t="s">
        <v>14</v>
      </c>
      <c r="L6" s="347"/>
    </row>
    <row r="7" spans="1:46" ht="16.5" customHeight="1" x14ac:dyDescent="0.2">
      <c r="B7" s="347"/>
      <c r="E7" s="994" t="str">
        <f>'Rekapitulace zakázky'!K6</f>
        <v>Oprava výhybek v uzlu Ústí n.L. hl.n.</v>
      </c>
      <c r="F7" s="689"/>
      <c r="G7" s="689"/>
      <c r="H7" s="689"/>
      <c r="L7" s="347"/>
    </row>
    <row r="8" spans="1:46" s="690" customFormat="1" ht="12" customHeight="1" x14ac:dyDescent="0.2">
      <c r="B8" s="348"/>
      <c r="D8" s="689" t="s">
        <v>78</v>
      </c>
      <c r="L8" s="348"/>
    </row>
    <row r="9" spans="1:46" s="690" customFormat="1" ht="36.950000000000003" customHeight="1" x14ac:dyDescent="0.2">
      <c r="B9" s="348"/>
      <c r="E9" s="1003" t="s">
        <v>1126</v>
      </c>
      <c r="L9" s="348"/>
    </row>
    <row r="10" spans="1:46" s="690" customFormat="1" x14ac:dyDescent="0.2">
      <c r="B10" s="348"/>
      <c r="L10" s="348"/>
    </row>
    <row r="11" spans="1:46" s="690" customFormat="1" ht="12" customHeight="1" x14ac:dyDescent="0.2">
      <c r="B11" s="348"/>
      <c r="D11" s="689" t="s">
        <v>15</v>
      </c>
      <c r="F11" s="687" t="s">
        <v>1</v>
      </c>
      <c r="I11" s="689" t="s">
        <v>16</v>
      </c>
      <c r="J11" s="687" t="s">
        <v>1</v>
      </c>
      <c r="L11" s="348"/>
    </row>
    <row r="12" spans="1:46" s="690" customFormat="1" ht="12" customHeight="1" x14ac:dyDescent="0.2">
      <c r="B12" s="348"/>
      <c r="D12" s="689" t="s">
        <v>17</v>
      </c>
      <c r="F12" s="687" t="s">
        <v>18</v>
      </c>
      <c r="I12" s="689" t="s">
        <v>19</v>
      </c>
      <c r="J12" s="325">
        <f>'Rekapitulace zakázky'!AN8</f>
        <v>44058</v>
      </c>
      <c r="L12" s="348"/>
    </row>
    <row r="13" spans="1:46" s="690" customFormat="1" ht="10.9" customHeight="1" x14ac:dyDescent="0.2">
      <c r="B13" s="348"/>
      <c r="L13" s="348"/>
    </row>
    <row r="14" spans="1:46" s="690" customFormat="1" ht="12" customHeight="1" x14ac:dyDescent="0.2">
      <c r="B14" s="348"/>
      <c r="D14" s="689" t="s">
        <v>20</v>
      </c>
      <c r="I14" s="689" t="s">
        <v>21</v>
      </c>
      <c r="J14" s="687" t="str">
        <f>IF('Rekapitulace zakázky'!AN10="","",'Rekapitulace zakázky'!AN10)</f>
        <v/>
      </c>
      <c r="L14" s="348"/>
    </row>
    <row r="15" spans="1:46" s="690" customFormat="1" ht="18" customHeight="1" x14ac:dyDescent="0.2">
      <c r="B15" s="348"/>
      <c r="E15" s="687" t="str">
        <f>IF('Rekapitulace zakázky'!E11="","",'Rekapitulace zakázky'!E11)</f>
        <v xml:space="preserve"> </v>
      </c>
      <c r="I15" s="689" t="s">
        <v>22</v>
      </c>
      <c r="J15" s="687" t="str">
        <f>IF('Rekapitulace zakázky'!AN11="","",'Rekapitulace zakázky'!AN11)</f>
        <v/>
      </c>
      <c r="L15" s="348"/>
    </row>
    <row r="16" spans="1:46" s="690" customFormat="1" ht="6.95" customHeight="1" x14ac:dyDescent="0.2">
      <c r="B16" s="348"/>
      <c r="L16" s="348"/>
    </row>
    <row r="17" spans="2:12" s="690" customFormat="1" ht="12" customHeight="1" x14ac:dyDescent="0.2">
      <c r="B17" s="348"/>
      <c r="D17" s="689" t="s">
        <v>23</v>
      </c>
      <c r="I17" s="689" t="s">
        <v>21</v>
      </c>
      <c r="J17" s="687" t="str">
        <f>'Rekapitulace zakázky'!AN13</f>
        <v/>
      </c>
      <c r="L17" s="348"/>
    </row>
    <row r="18" spans="2:12" s="690" customFormat="1" ht="18" customHeight="1" x14ac:dyDescent="0.2">
      <c r="B18" s="348"/>
      <c r="E18" s="687" t="str">
        <f>'Rekapitulace zakázky'!E14</f>
        <v xml:space="preserve"> </v>
      </c>
      <c r="F18" s="687"/>
      <c r="G18" s="687"/>
      <c r="H18" s="687"/>
      <c r="I18" s="689" t="s">
        <v>22</v>
      </c>
      <c r="J18" s="687" t="str">
        <f>'Rekapitulace zakázky'!AN14</f>
        <v/>
      </c>
      <c r="L18" s="348"/>
    </row>
    <row r="19" spans="2:12" s="690" customFormat="1" ht="6.95" customHeight="1" x14ac:dyDescent="0.2">
      <c r="B19" s="348"/>
      <c r="L19" s="348"/>
    </row>
    <row r="20" spans="2:12" s="690" customFormat="1" ht="12" customHeight="1" x14ac:dyDescent="0.2">
      <c r="B20" s="348"/>
      <c r="D20" s="689" t="s">
        <v>24</v>
      </c>
      <c r="I20" s="689" t="s">
        <v>21</v>
      </c>
      <c r="J20" s="687" t="str">
        <f>IF('Rekapitulace zakázky'!AN16="","",'Rekapitulace zakázky'!AN16)</f>
        <v/>
      </c>
      <c r="L20" s="348"/>
    </row>
    <row r="21" spans="2:12" s="690" customFormat="1" ht="18" customHeight="1" x14ac:dyDescent="0.2">
      <c r="B21" s="348"/>
      <c r="E21" s="687" t="str">
        <f>IF('Rekapitulace zakázky'!E17="","",'Rekapitulace zakázky'!E17)</f>
        <v xml:space="preserve"> </v>
      </c>
      <c r="I21" s="689" t="s">
        <v>22</v>
      </c>
      <c r="J21" s="687" t="str">
        <f>IF('Rekapitulace zakázky'!AN17="","",'Rekapitulace zakázky'!AN17)</f>
        <v/>
      </c>
      <c r="L21" s="348"/>
    </row>
    <row r="22" spans="2:12" s="690" customFormat="1" ht="6.95" customHeight="1" x14ac:dyDescent="0.2">
      <c r="B22" s="348"/>
      <c r="L22" s="348"/>
    </row>
    <row r="23" spans="2:12" s="690" customFormat="1" ht="12" customHeight="1" x14ac:dyDescent="0.2">
      <c r="B23" s="348"/>
      <c r="D23" s="689" t="s">
        <v>26</v>
      </c>
      <c r="I23" s="689" t="s">
        <v>21</v>
      </c>
      <c r="J23" s="687" t="str">
        <f>IF('Rekapitulace zakázky'!AN19="","",'Rekapitulace zakázky'!AN19)</f>
        <v/>
      </c>
      <c r="L23" s="348"/>
    </row>
    <row r="24" spans="2:12" s="690" customFormat="1" ht="18" customHeight="1" x14ac:dyDescent="0.2">
      <c r="B24" s="348"/>
      <c r="E24" s="687" t="str">
        <f>IF('Rekapitulace zakázky'!E20="","",'Rekapitulace zakázky'!E20)</f>
        <v xml:space="preserve"> </v>
      </c>
      <c r="I24" s="689" t="s">
        <v>22</v>
      </c>
      <c r="J24" s="687" t="str">
        <f>IF('Rekapitulace zakázky'!AN20="","",'Rekapitulace zakázky'!AN20)</f>
        <v/>
      </c>
      <c r="L24" s="348"/>
    </row>
    <row r="25" spans="2:12" s="690" customFormat="1" ht="6.95" customHeight="1" x14ac:dyDescent="0.2">
      <c r="B25" s="348"/>
      <c r="L25" s="348"/>
    </row>
    <row r="26" spans="2:12" s="690" customFormat="1" ht="12" customHeight="1" x14ac:dyDescent="0.2">
      <c r="B26" s="348"/>
      <c r="D26" s="689" t="s">
        <v>27</v>
      </c>
      <c r="L26" s="348"/>
    </row>
    <row r="27" spans="2:12" s="330" customFormat="1" ht="16.5" customHeight="1" x14ac:dyDescent="0.2">
      <c r="B27" s="331"/>
      <c r="E27" s="688" t="s">
        <v>1</v>
      </c>
      <c r="F27" s="688"/>
      <c r="G27" s="688"/>
      <c r="H27" s="688"/>
      <c r="L27" s="331"/>
    </row>
    <row r="28" spans="2:12" s="690" customFormat="1" ht="6.95" customHeight="1" x14ac:dyDescent="0.2">
      <c r="B28" s="348"/>
      <c r="L28" s="348"/>
    </row>
    <row r="29" spans="2:12" s="690" customFormat="1" ht="6.95" customHeight="1" x14ac:dyDescent="0.2">
      <c r="B29" s="348"/>
      <c r="D29" s="357"/>
      <c r="E29" s="357"/>
      <c r="F29" s="357"/>
      <c r="G29" s="357"/>
      <c r="H29" s="357"/>
      <c r="I29" s="357"/>
      <c r="J29" s="357"/>
      <c r="K29" s="357"/>
      <c r="L29" s="348"/>
    </row>
    <row r="30" spans="2:12" s="690" customFormat="1" ht="25.35" customHeight="1" x14ac:dyDescent="0.2">
      <c r="B30" s="348"/>
      <c r="D30" s="202" t="s">
        <v>28</v>
      </c>
      <c r="J30" s="326">
        <f>ROUND(J84, 2)</f>
        <v>0</v>
      </c>
      <c r="L30" s="348"/>
    </row>
    <row r="31" spans="2:12" s="690" customFormat="1" ht="6.95" customHeight="1" x14ac:dyDescent="0.2">
      <c r="B31" s="348"/>
      <c r="D31" s="357"/>
      <c r="E31" s="357"/>
      <c r="F31" s="357"/>
      <c r="G31" s="357"/>
      <c r="H31" s="357"/>
      <c r="I31" s="357"/>
      <c r="J31" s="357"/>
      <c r="K31" s="357"/>
      <c r="L31" s="348"/>
    </row>
    <row r="32" spans="2:12" s="690" customFormat="1" ht="14.45" customHeight="1" x14ac:dyDescent="0.2">
      <c r="B32" s="348"/>
      <c r="F32" s="323" t="s">
        <v>30</v>
      </c>
      <c r="I32" s="323" t="s">
        <v>29</v>
      </c>
      <c r="J32" s="323" t="s">
        <v>31</v>
      </c>
      <c r="L32" s="348"/>
    </row>
    <row r="33" spans="2:12" s="690" customFormat="1" ht="14.45" customHeight="1" x14ac:dyDescent="0.2">
      <c r="B33" s="348"/>
      <c r="D33" s="203" t="s">
        <v>32</v>
      </c>
      <c r="E33" s="689" t="s">
        <v>33</v>
      </c>
      <c r="F33" s="204">
        <f>J30</f>
        <v>0</v>
      </c>
      <c r="I33" s="205">
        <v>0.21</v>
      </c>
      <c r="J33" s="204">
        <f>F33*I33</f>
        <v>0</v>
      </c>
      <c r="L33" s="348"/>
    </row>
    <row r="34" spans="2:12" s="690" customFormat="1" ht="14.45" customHeight="1" x14ac:dyDescent="0.2">
      <c r="B34" s="348"/>
      <c r="E34" s="689" t="s">
        <v>34</v>
      </c>
      <c r="F34" s="204">
        <f>ROUND((SUM(BF84:BF104)),  2)</f>
        <v>0</v>
      </c>
      <c r="I34" s="205">
        <v>0.15</v>
      </c>
      <c r="J34" s="204">
        <f>ROUND(((SUM(BF84:BF104))*I34),  2)</f>
        <v>0</v>
      </c>
      <c r="L34" s="348"/>
    </row>
    <row r="35" spans="2:12" s="690" customFormat="1" ht="14.45" hidden="1" customHeight="1" x14ac:dyDescent="0.2">
      <c r="B35" s="348"/>
      <c r="E35" s="689" t="s">
        <v>35</v>
      </c>
      <c r="F35" s="204">
        <f>ROUND((SUM(BG84:BG104)),  2)</f>
        <v>0</v>
      </c>
      <c r="I35" s="205">
        <v>0.21</v>
      </c>
      <c r="J35" s="204">
        <f>0</f>
        <v>0</v>
      </c>
      <c r="L35" s="348"/>
    </row>
    <row r="36" spans="2:12" s="690" customFormat="1" ht="14.45" hidden="1" customHeight="1" x14ac:dyDescent="0.2">
      <c r="B36" s="348"/>
      <c r="E36" s="689" t="s">
        <v>36</v>
      </c>
      <c r="F36" s="204">
        <f>ROUND((SUM(BH84:BH104)),  2)</f>
        <v>0</v>
      </c>
      <c r="I36" s="205">
        <v>0.15</v>
      </c>
      <c r="J36" s="204">
        <f>0</f>
        <v>0</v>
      </c>
      <c r="L36" s="348"/>
    </row>
    <row r="37" spans="2:12" s="690" customFormat="1" ht="14.45" hidden="1" customHeight="1" x14ac:dyDescent="0.2">
      <c r="B37" s="348"/>
      <c r="E37" s="689" t="s">
        <v>37</v>
      </c>
      <c r="F37" s="204">
        <f>ROUND((SUM(BI84:BI104)),  2)</f>
        <v>0</v>
      </c>
      <c r="I37" s="205">
        <v>0</v>
      </c>
      <c r="J37" s="204">
        <f>0</f>
        <v>0</v>
      </c>
      <c r="L37" s="348"/>
    </row>
    <row r="38" spans="2:12" s="690" customFormat="1" ht="6.95" customHeight="1" x14ac:dyDescent="0.2">
      <c r="B38" s="348"/>
      <c r="L38" s="348"/>
    </row>
    <row r="39" spans="2:12" s="690" customFormat="1" ht="25.35" customHeight="1" x14ac:dyDescent="0.2">
      <c r="B39" s="348"/>
      <c r="C39" s="332"/>
      <c r="D39" s="206" t="s">
        <v>38</v>
      </c>
      <c r="E39" s="358"/>
      <c r="F39" s="358"/>
      <c r="G39" s="207" t="s">
        <v>39</v>
      </c>
      <c r="H39" s="208" t="s">
        <v>40</v>
      </c>
      <c r="I39" s="358"/>
      <c r="J39" s="209">
        <f>SUM(J30:J37)</f>
        <v>0</v>
      </c>
      <c r="K39" s="333"/>
      <c r="L39" s="348"/>
    </row>
    <row r="40" spans="2:12" s="690" customFormat="1" ht="14.45" customHeight="1" x14ac:dyDescent="0.2">
      <c r="B40" s="348"/>
      <c r="L40" s="348"/>
    </row>
    <row r="41" spans="2:12" ht="14.45" customHeight="1" x14ac:dyDescent="0.2">
      <c r="B41" s="400"/>
      <c r="C41" s="398"/>
      <c r="D41" s="398"/>
      <c r="E41" s="398"/>
      <c r="F41" s="398"/>
      <c r="G41" s="398"/>
      <c r="H41" s="398"/>
      <c r="I41" s="398"/>
      <c r="J41" s="398"/>
      <c r="K41" s="401"/>
      <c r="L41" s="347"/>
    </row>
    <row r="45" spans="2:12" s="690" customFormat="1" ht="6.95" customHeight="1" x14ac:dyDescent="0.2">
      <c r="B45" s="362"/>
      <c r="C45" s="363"/>
      <c r="D45" s="363"/>
      <c r="E45" s="363"/>
      <c r="F45" s="363"/>
      <c r="G45" s="363"/>
      <c r="H45" s="363"/>
      <c r="I45" s="363"/>
      <c r="J45" s="363"/>
      <c r="K45" s="363"/>
      <c r="L45" s="348"/>
    </row>
    <row r="46" spans="2:12" s="690" customFormat="1" ht="24.95" customHeight="1" x14ac:dyDescent="0.2">
      <c r="B46" s="348"/>
      <c r="C46" s="192" t="s">
        <v>79</v>
      </c>
      <c r="L46" s="348"/>
    </row>
    <row r="47" spans="2:12" s="690" customFormat="1" ht="6.95" customHeight="1" x14ac:dyDescent="0.2">
      <c r="B47" s="348"/>
      <c r="L47" s="348"/>
    </row>
    <row r="48" spans="2:12" s="690" customFormat="1" ht="12" customHeight="1" x14ac:dyDescent="0.2">
      <c r="B48" s="348"/>
      <c r="C48" s="689" t="s">
        <v>14</v>
      </c>
      <c r="L48" s="348"/>
    </row>
    <row r="49" spans="2:47" s="690" customFormat="1" ht="16.5" customHeight="1" x14ac:dyDescent="0.2">
      <c r="B49" s="348"/>
      <c r="E49" s="994" t="str">
        <f>E7</f>
        <v>Oprava výhybek v uzlu Ústí n.L. hl.n.</v>
      </c>
      <c r="F49" s="689"/>
      <c r="G49" s="689"/>
      <c r="H49" s="689"/>
      <c r="L49" s="348"/>
    </row>
    <row r="50" spans="2:47" s="690" customFormat="1" ht="12" customHeight="1" x14ac:dyDescent="0.2">
      <c r="B50" s="348"/>
      <c r="C50" s="689" t="s">
        <v>78</v>
      </c>
      <c r="L50" s="348"/>
    </row>
    <row r="51" spans="2:47" s="690" customFormat="1" ht="16.5" customHeight="1" x14ac:dyDescent="0.2">
      <c r="B51" s="348"/>
      <c r="E51" s="1003" t="str">
        <f>E9</f>
        <v>SO 107 Elektrický ohřen výhybek</v>
      </c>
      <c r="L51" s="348"/>
    </row>
    <row r="52" spans="2:47" s="690" customFormat="1" ht="6.95" customHeight="1" x14ac:dyDescent="0.2">
      <c r="B52" s="348"/>
      <c r="L52" s="348"/>
    </row>
    <row r="53" spans="2:47" s="690" customFormat="1" ht="12" customHeight="1" x14ac:dyDescent="0.2">
      <c r="B53" s="348"/>
      <c r="C53" s="689" t="s">
        <v>17</v>
      </c>
      <c r="F53" s="687" t="str">
        <f>F12</f>
        <v xml:space="preserve"> </v>
      </c>
      <c r="I53" s="689" t="s">
        <v>19</v>
      </c>
      <c r="J53" s="325">
        <f>IF(J12="","",J12)</f>
        <v>44058</v>
      </c>
      <c r="L53" s="348"/>
    </row>
    <row r="54" spans="2:47" s="690" customFormat="1" ht="6.95" customHeight="1" x14ac:dyDescent="0.2">
      <c r="B54" s="348"/>
      <c r="L54" s="348"/>
    </row>
    <row r="55" spans="2:47" s="690" customFormat="1" ht="15.2" customHeight="1" x14ac:dyDescent="0.2">
      <c r="B55" s="348"/>
      <c r="C55" s="689" t="s">
        <v>20</v>
      </c>
      <c r="F55" s="687" t="str">
        <f>E15</f>
        <v xml:space="preserve"> </v>
      </c>
      <c r="I55" s="689" t="s">
        <v>24</v>
      </c>
      <c r="J55" s="688" t="str">
        <f>E21</f>
        <v xml:space="preserve"> </v>
      </c>
      <c r="L55" s="348"/>
    </row>
    <row r="56" spans="2:47" s="690" customFormat="1" ht="15.2" customHeight="1" x14ac:dyDescent="0.2">
      <c r="B56" s="348"/>
      <c r="C56" s="689" t="s">
        <v>23</v>
      </c>
      <c r="F56" s="687" t="str">
        <f>IF(E18="","",E18)</f>
        <v xml:space="preserve"> </v>
      </c>
      <c r="I56" s="689" t="s">
        <v>26</v>
      </c>
      <c r="J56" s="688" t="str">
        <f>E24</f>
        <v xml:space="preserve"> </v>
      </c>
      <c r="L56" s="348"/>
    </row>
    <row r="57" spans="2:47" s="690" customFormat="1" ht="10.35" customHeight="1" x14ac:dyDescent="0.2">
      <c r="B57" s="348"/>
      <c r="L57" s="348"/>
    </row>
    <row r="58" spans="2:47" s="690" customFormat="1" ht="29.25" customHeight="1" x14ac:dyDescent="0.2">
      <c r="B58" s="348"/>
      <c r="C58" s="210" t="s">
        <v>80</v>
      </c>
      <c r="D58" s="332"/>
      <c r="E58" s="332"/>
      <c r="F58" s="332"/>
      <c r="G58" s="332"/>
      <c r="H58" s="332"/>
      <c r="I58" s="332"/>
      <c r="J58" s="211" t="s">
        <v>81</v>
      </c>
      <c r="K58" s="332"/>
      <c r="L58" s="348"/>
    </row>
    <row r="59" spans="2:47" s="690" customFormat="1" ht="10.35" customHeight="1" x14ac:dyDescent="0.2">
      <c r="B59" s="348"/>
      <c r="L59" s="348"/>
    </row>
    <row r="60" spans="2:47" s="690" customFormat="1" ht="22.9" customHeight="1" x14ac:dyDescent="0.2">
      <c r="B60" s="348"/>
      <c r="C60" s="212" t="s">
        <v>82</v>
      </c>
      <c r="J60" s="326">
        <f>J84</f>
        <v>0</v>
      </c>
      <c r="L60" s="348"/>
      <c r="AU60" s="327" t="s">
        <v>83</v>
      </c>
    </row>
    <row r="61" spans="2:47" s="184" customFormat="1" ht="24.95" customHeight="1" x14ac:dyDescent="0.2">
      <c r="B61" s="213"/>
      <c r="D61" s="214" t="s">
        <v>84</v>
      </c>
      <c r="E61" s="215"/>
      <c r="F61" s="215"/>
      <c r="G61" s="215"/>
      <c r="H61" s="215"/>
      <c r="I61" s="215"/>
      <c r="J61" s="216">
        <f>SUM(J62:J65)</f>
        <v>0</v>
      </c>
      <c r="L61" s="213"/>
    </row>
    <row r="62" spans="2:47" s="185" customFormat="1" ht="19.899999999999999" customHeight="1" x14ac:dyDescent="0.2">
      <c r="B62" s="217"/>
      <c r="D62" s="218" t="s">
        <v>1127</v>
      </c>
      <c r="E62" s="219"/>
      <c r="F62" s="219"/>
      <c r="G62" s="219"/>
      <c r="H62" s="219"/>
      <c r="I62" s="219"/>
      <c r="J62" s="220">
        <f>J85</f>
        <v>0</v>
      </c>
      <c r="L62" s="217"/>
    </row>
    <row r="63" spans="2:47" s="185" customFormat="1" ht="19.899999999999999" customHeight="1" x14ac:dyDescent="0.2">
      <c r="B63" s="217"/>
      <c r="D63" s="218" t="s">
        <v>1128</v>
      </c>
      <c r="E63" s="219"/>
      <c r="F63" s="219"/>
      <c r="G63" s="219"/>
      <c r="H63" s="219"/>
      <c r="I63" s="219"/>
      <c r="J63" s="220">
        <f>J105</f>
        <v>0</v>
      </c>
      <c r="L63" s="217"/>
    </row>
    <row r="64" spans="2:47" s="1004" customFormat="1" ht="21.75" customHeight="1" x14ac:dyDescent="0.2">
      <c r="B64" s="1005"/>
      <c r="D64" s="1004" t="s">
        <v>1129</v>
      </c>
      <c r="J64" s="1006">
        <f>J122</f>
        <v>0</v>
      </c>
      <c r="L64" s="1005"/>
    </row>
    <row r="65" spans="2:12" s="1004" customFormat="1" ht="21.75" customHeight="1" x14ac:dyDescent="0.2">
      <c r="B65" s="1005"/>
      <c r="D65" s="1004" t="s">
        <v>1130</v>
      </c>
      <c r="J65" s="1006">
        <f>J161</f>
        <v>0</v>
      </c>
      <c r="L65" s="1005"/>
    </row>
    <row r="66" spans="2:12" s="690" customFormat="1" ht="6.95" customHeight="1" x14ac:dyDescent="0.2">
      <c r="B66" s="360"/>
      <c r="C66" s="361"/>
      <c r="D66" s="361"/>
      <c r="E66" s="361"/>
      <c r="F66" s="361"/>
      <c r="G66" s="361"/>
      <c r="H66" s="361"/>
      <c r="I66" s="361"/>
      <c r="J66" s="361"/>
      <c r="K66" s="361"/>
      <c r="L66" s="348"/>
    </row>
    <row r="70" spans="2:12" s="690" customFormat="1" ht="6.95" customHeight="1" x14ac:dyDescent="0.2">
      <c r="B70" s="362"/>
      <c r="C70" s="363"/>
      <c r="D70" s="363"/>
      <c r="E70" s="363"/>
      <c r="F70" s="363"/>
      <c r="G70" s="363"/>
      <c r="H70" s="363"/>
      <c r="I70" s="363"/>
      <c r="J70" s="363"/>
      <c r="K70" s="363"/>
      <c r="L70" s="348"/>
    </row>
    <row r="71" spans="2:12" s="690" customFormat="1" ht="24.95" customHeight="1" x14ac:dyDescent="0.2">
      <c r="B71" s="348"/>
      <c r="C71" s="192" t="s">
        <v>87</v>
      </c>
      <c r="L71" s="348"/>
    </row>
    <row r="72" spans="2:12" s="690" customFormat="1" ht="6.95" customHeight="1" x14ac:dyDescent="0.2">
      <c r="B72" s="348"/>
      <c r="L72" s="348"/>
    </row>
    <row r="73" spans="2:12" s="690" customFormat="1" ht="12" customHeight="1" x14ac:dyDescent="0.2">
      <c r="B73" s="348"/>
      <c r="C73" s="689" t="s">
        <v>14</v>
      </c>
      <c r="L73" s="348"/>
    </row>
    <row r="74" spans="2:12" s="690" customFormat="1" ht="16.5" customHeight="1" x14ac:dyDescent="0.2">
      <c r="B74" s="348"/>
      <c r="E74" s="994" t="str">
        <f>E7</f>
        <v>Oprava výhybek v uzlu Ústí n.L. hl.n.</v>
      </c>
      <c r="F74" s="689"/>
      <c r="G74" s="689"/>
      <c r="H74" s="689"/>
      <c r="L74" s="348"/>
    </row>
    <row r="75" spans="2:12" s="690" customFormat="1" ht="12" customHeight="1" x14ac:dyDescent="0.2">
      <c r="B75" s="348"/>
      <c r="C75" s="689" t="s">
        <v>78</v>
      </c>
      <c r="L75" s="348"/>
    </row>
    <row r="76" spans="2:12" s="690" customFormat="1" ht="16.5" customHeight="1" x14ac:dyDescent="0.2">
      <c r="B76" s="348"/>
      <c r="E76" s="1003" t="str">
        <f>E9</f>
        <v>SO 107 Elektrický ohřen výhybek</v>
      </c>
      <c r="L76" s="348"/>
    </row>
    <row r="77" spans="2:12" s="690" customFormat="1" ht="6.95" customHeight="1" x14ac:dyDescent="0.2">
      <c r="B77" s="348"/>
      <c r="L77" s="348"/>
    </row>
    <row r="78" spans="2:12" s="690" customFormat="1" ht="12" customHeight="1" x14ac:dyDescent="0.2">
      <c r="B78" s="348"/>
      <c r="C78" s="689" t="s">
        <v>17</v>
      </c>
      <c r="F78" s="687" t="str">
        <f>F12</f>
        <v xml:space="preserve"> </v>
      </c>
      <c r="I78" s="689" t="s">
        <v>19</v>
      </c>
      <c r="J78" s="325">
        <f>IF(J12="","",J12)</f>
        <v>44058</v>
      </c>
      <c r="L78" s="348"/>
    </row>
    <row r="79" spans="2:12" s="690" customFormat="1" ht="6.95" customHeight="1" x14ac:dyDescent="0.2">
      <c r="B79" s="348"/>
      <c r="L79" s="348"/>
    </row>
    <row r="80" spans="2:12" s="690" customFormat="1" ht="15.2" customHeight="1" x14ac:dyDescent="0.2">
      <c r="B80" s="348"/>
      <c r="C80" s="689" t="s">
        <v>20</v>
      </c>
      <c r="F80" s="687" t="str">
        <f>E15</f>
        <v xml:space="preserve"> </v>
      </c>
      <c r="I80" s="689" t="s">
        <v>24</v>
      </c>
      <c r="J80" s="688" t="str">
        <f>E21</f>
        <v xml:space="preserve"> </v>
      </c>
      <c r="L80" s="348"/>
    </row>
    <row r="81" spans="2:65" s="690" customFormat="1" ht="15.2" customHeight="1" x14ac:dyDescent="0.2">
      <c r="B81" s="348"/>
      <c r="C81" s="689" t="s">
        <v>23</v>
      </c>
      <c r="F81" s="687" t="str">
        <f>IF(E18="","",E18)</f>
        <v xml:space="preserve"> </v>
      </c>
      <c r="I81" s="689" t="s">
        <v>26</v>
      </c>
      <c r="J81" s="688" t="str">
        <f>E24</f>
        <v xml:space="preserve"> </v>
      </c>
      <c r="L81" s="348"/>
    </row>
    <row r="82" spans="2:65" s="690" customFormat="1" ht="10.35" customHeight="1" x14ac:dyDescent="0.2">
      <c r="B82" s="348"/>
      <c r="L82" s="348"/>
    </row>
    <row r="83" spans="2:65" s="334" customFormat="1" ht="29.25" customHeight="1" x14ac:dyDescent="0.2">
      <c r="B83" s="75"/>
      <c r="C83" s="222" t="s">
        <v>88</v>
      </c>
      <c r="D83" s="223" t="s">
        <v>47</v>
      </c>
      <c r="E83" s="223" t="s">
        <v>43</v>
      </c>
      <c r="F83" s="223" t="s">
        <v>44</v>
      </c>
      <c r="G83" s="223" t="s">
        <v>89</v>
      </c>
      <c r="H83" s="223" t="s">
        <v>90</v>
      </c>
      <c r="I83" s="223" t="s">
        <v>91</v>
      </c>
      <c r="J83" s="223" t="s">
        <v>81</v>
      </c>
      <c r="K83" s="224" t="s">
        <v>92</v>
      </c>
      <c r="L83" s="75"/>
      <c r="M83" s="196" t="s">
        <v>1</v>
      </c>
      <c r="N83" s="197"/>
      <c r="O83" s="197" t="s">
        <v>93</v>
      </c>
      <c r="P83" s="197" t="s">
        <v>94</v>
      </c>
      <c r="Q83" s="197" t="s">
        <v>95</v>
      </c>
      <c r="R83" s="197" t="s">
        <v>96</v>
      </c>
      <c r="S83" s="197" t="s">
        <v>97</v>
      </c>
      <c r="T83" s="198" t="s">
        <v>98</v>
      </c>
    </row>
    <row r="84" spans="2:65" s="690" customFormat="1" ht="22.9" customHeight="1" x14ac:dyDescent="0.25">
      <c r="B84" s="348"/>
      <c r="C84" s="199" t="s">
        <v>99</v>
      </c>
      <c r="J84" s="79">
        <f>J85+J105+J122+J161</f>
        <v>0</v>
      </c>
      <c r="L84" s="348"/>
      <c r="M84" s="43"/>
      <c r="N84" s="357"/>
      <c r="O84" s="357"/>
      <c r="P84" s="80">
        <f>P85</f>
        <v>0</v>
      </c>
      <c r="Q84" s="357"/>
      <c r="R84" s="80">
        <f>R85</f>
        <v>0</v>
      </c>
      <c r="S84" s="357"/>
      <c r="T84" s="81">
        <f>T85</f>
        <v>0</v>
      </c>
      <c r="AT84" s="327" t="s">
        <v>61</v>
      </c>
      <c r="AU84" s="327" t="s">
        <v>83</v>
      </c>
      <c r="BK84" s="225">
        <f>BK85</f>
        <v>0</v>
      </c>
    </row>
    <row r="85" spans="2:65" s="186" customFormat="1" ht="25.9" customHeight="1" x14ac:dyDescent="0.2">
      <c r="B85" s="226"/>
      <c r="C85" s="711"/>
      <c r="D85" s="712" t="s">
        <v>61</v>
      </c>
      <c r="E85" s="713" t="s">
        <v>67</v>
      </c>
      <c r="F85" s="713" t="s">
        <v>219</v>
      </c>
      <c r="G85" s="711"/>
      <c r="H85" s="711"/>
      <c r="I85" s="711"/>
      <c r="J85" s="714">
        <f>SUM(J86:J104)</f>
        <v>0</v>
      </c>
      <c r="K85" s="711"/>
      <c r="L85" s="226"/>
      <c r="M85" s="229"/>
      <c r="N85" s="230"/>
      <c r="O85" s="230"/>
      <c r="P85" s="231">
        <f>P86+P97</f>
        <v>0</v>
      </c>
      <c r="Q85" s="230"/>
      <c r="R85" s="231">
        <f>R86+R97</f>
        <v>0</v>
      </c>
      <c r="S85" s="230"/>
      <c r="T85" s="232">
        <f>T86+T97</f>
        <v>0</v>
      </c>
      <c r="AR85" s="227" t="s">
        <v>67</v>
      </c>
      <c r="AT85" s="233" t="s">
        <v>61</v>
      </c>
      <c r="AU85" s="233" t="s">
        <v>13</v>
      </c>
      <c r="AY85" s="227" t="s">
        <v>102</v>
      </c>
      <c r="BK85" s="234">
        <f>BK86+BK97</f>
        <v>0</v>
      </c>
    </row>
    <row r="86" spans="2:65" s="186" customFormat="1" ht="22.9" customHeight="1" x14ac:dyDescent="0.2">
      <c r="B86" s="226"/>
      <c r="C86" s="619" t="s">
        <v>67</v>
      </c>
      <c r="D86" s="619" t="s">
        <v>137</v>
      </c>
      <c r="E86" s="620" t="s">
        <v>535</v>
      </c>
      <c r="F86" s="621" t="s">
        <v>536</v>
      </c>
      <c r="G86" s="622" t="s">
        <v>227</v>
      </c>
      <c r="H86" s="623">
        <v>50</v>
      </c>
      <c r="I86" s="624">
        <v>0</v>
      </c>
      <c r="J86" s="624">
        <f>ROUND(I86*H86,2)</f>
        <v>0</v>
      </c>
      <c r="K86" s="621" t="s">
        <v>537</v>
      </c>
      <c r="L86" s="226"/>
      <c r="M86" s="229"/>
      <c r="N86" s="230"/>
      <c r="O86" s="230"/>
      <c r="P86" s="231">
        <f>SUM(P87:P96)</f>
        <v>0</v>
      </c>
      <c r="Q86" s="230"/>
      <c r="R86" s="231">
        <f>SUM(R87:R96)</f>
        <v>0</v>
      </c>
      <c r="S86" s="230"/>
      <c r="T86" s="232">
        <f>SUM(T87:T96)</f>
        <v>0</v>
      </c>
      <c r="AR86" s="227" t="s">
        <v>67</v>
      </c>
      <c r="AT86" s="233" t="s">
        <v>61</v>
      </c>
      <c r="AU86" s="233" t="s">
        <v>67</v>
      </c>
      <c r="AY86" s="227" t="s">
        <v>102</v>
      </c>
      <c r="BK86" s="234">
        <f>SUM(BK87:BK96)</f>
        <v>0</v>
      </c>
    </row>
    <row r="87" spans="2:65" s="690" customFormat="1" ht="24" customHeight="1" x14ac:dyDescent="0.2">
      <c r="B87" s="278"/>
      <c r="C87" s="987"/>
      <c r="D87" s="625" t="s">
        <v>538</v>
      </c>
      <c r="E87" s="987"/>
      <c r="F87" s="626" t="s">
        <v>536</v>
      </c>
      <c r="G87" s="987"/>
      <c r="H87" s="987"/>
      <c r="I87" s="987"/>
      <c r="J87" s="987"/>
      <c r="K87" s="987"/>
      <c r="L87" s="264"/>
      <c r="M87" s="265" t="s">
        <v>1</v>
      </c>
      <c r="N87" s="266"/>
      <c r="O87" s="244">
        <v>0</v>
      </c>
      <c r="P87" s="244">
        <f t="shared" ref="P87:P96" si="0">O87*H87</f>
        <v>0</v>
      </c>
      <c r="Q87" s="244">
        <v>0</v>
      </c>
      <c r="R87" s="244">
        <f t="shared" ref="R87:R96" si="1">Q87*H87</f>
        <v>0</v>
      </c>
      <c r="S87" s="244">
        <v>0</v>
      </c>
      <c r="T87" s="245">
        <f t="shared" ref="T87:T96" si="2">S87*H87</f>
        <v>0</v>
      </c>
      <c r="AR87" s="275" t="s">
        <v>110</v>
      </c>
      <c r="AT87" s="275" t="s">
        <v>105</v>
      </c>
      <c r="AU87" s="275" t="s">
        <v>69</v>
      </c>
      <c r="AY87" s="327" t="s">
        <v>102</v>
      </c>
      <c r="BE87" s="335">
        <f t="shared" ref="BE87:BE96" si="3">IF(N87="základní",J87,0)</f>
        <v>0</v>
      </c>
      <c r="BF87" s="335">
        <f t="shared" ref="BF87:BF96" si="4">IF(N87="snížená",J87,0)</f>
        <v>0</v>
      </c>
      <c r="BG87" s="335">
        <f t="shared" ref="BG87:BG96" si="5">IF(N87="zákl. přenesená",J87,0)</f>
        <v>0</v>
      </c>
      <c r="BH87" s="335">
        <f t="shared" ref="BH87:BH96" si="6">IF(N87="sníž. přenesená",J87,0)</f>
        <v>0</v>
      </c>
      <c r="BI87" s="335">
        <f t="shared" ref="BI87:BI96" si="7">IF(N87="nulová",J87,0)</f>
        <v>0</v>
      </c>
      <c r="BJ87" s="327" t="s">
        <v>67</v>
      </c>
      <c r="BK87" s="335">
        <f t="shared" ref="BK87:BK96" si="8">ROUND(I87*H87,2)</f>
        <v>0</v>
      </c>
      <c r="BL87" s="327" t="s">
        <v>111</v>
      </c>
      <c r="BM87" s="275" t="s">
        <v>69</v>
      </c>
    </row>
    <row r="88" spans="2:65" s="690" customFormat="1" ht="24" customHeight="1" x14ac:dyDescent="0.2">
      <c r="B88" s="278"/>
      <c r="C88" s="619" t="s">
        <v>69</v>
      </c>
      <c r="D88" s="619" t="s">
        <v>137</v>
      </c>
      <c r="E88" s="620" t="s">
        <v>539</v>
      </c>
      <c r="F88" s="621" t="s">
        <v>540</v>
      </c>
      <c r="G88" s="622" t="s">
        <v>227</v>
      </c>
      <c r="H88" s="623">
        <v>50</v>
      </c>
      <c r="I88" s="624">
        <v>0</v>
      </c>
      <c r="J88" s="624">
        <f>ROUND(I88*H88,2)</f>
        <v>0</v>
      </c>
      <c r="K88" s="621" t="s">
        <v>537</v>
      </c>
      <c r="L88" s="264"/>
      <c r="M88" s="265" t="s">
        <v>1</v>
      </c>
      <c r="N88" s="266"/>
      <c r="O88" s="244">
        <v>0</v>
      </c>
      <c r="P88" s="244">
        <f t="shared" si="0"/>
        <v>0</v>
      </c>
      <c r="Q88" s="244">
        <v>0</v>
      </c>
      <c r="R88" s="244">
        <f t="shared" si="1"/>
        <v>0</v>
      </c>
      <c r="S88" s="244">
        <v>0</v>
      </c>
      <c r="T88" s="245">
        <f t="shared" si="2"/>
        <v>0</v>
      </c>
      <c r="AR88" s="275" t="s">
        <v>110</v>
      </c>
      <c r="AT88" s="275" t="s">
        <v>105</v>
      </c>
      <c r="AU88" s="275" t="s">
        <v>69</v>
      </c>
      <c r="AY88" s="327" t="s">
        <v>102</v>
      </c>
      <c r="BE88" s="335">
        <f t="shared" si="3"/>
        <v>0</v>
      </c>
      <c r="BF88" s="335">
        <f t="shared" si="4"/>
        <v>0</v>
      </c>
      <c r="BG88" s="335">
        <f t="shared" si="5"/>
        <v>0</v>
      </c>
      <c r="BH88" s="335">
        <f t="shared" si="6"/>
        <v>0</v>
      </c>
      <c r="BI88" s="335">
        <f t="shared" si="7"/>
        <v>0</v>
      </c>
      <c r="BJ88" s="327" t="s">
        <v>67</v>
      </c>
      <c r="BK88" s="335">
        <f t="shared" si="8"/>
        <v>0</v>
      </c>
      <c r="BL88" s="327" t="s">
        <v>111</v>
      </c>
      <c r="BM88" s="275" t="s">
        <v>111</v>
      </c>
    </row>
    <row r="89" spans="2:65" s="690" customFormat="1" ht="21.75" customHeight="1" x14ac:dyDescent="0.2">
      <c r="B89" s="278"/>
      <c r="C89" s="987"/>
      <c r="D89" s="625" t="s">
        <v>538</v>
      </c>
      <c r="E89" s="987"/>
      <c r="F89" s="626" t="s">
        <v>540</v>
      </c>
      <c r="G89" s="987"/>
      <c r="H89" s="987"/>
      <c r="I89" s="987"/>
      <c r="J89" s="987"/>
      <c r="K89" s="987"/>
      <c r="L89" s="264"/>
      <c r="M89" s="265" t="s">
        <v>1</v>
      </c>
      <c r="N89" s="266"/>
      <c r="O89" s="244">
        <v>0</v>
      </c>
      <c r="P89" s="244">
        <f t="shared" si="0"/>
        <v>0</v>
      </c>
      <c r="Q89" s="244">
        <v>0</v>
      </c>
      <c r="R89" s="244">
        <f t="shared" si="1"/>
        <v>0</v>
      </c>
      <c r="S89" s="244">
        <v>0</v>
      </c>
      <c r="T89" s="245">
        <f t="shared" si="2"/>
        <v>0</v>
      </c>
      <c r="AR89" s="275" t="s">
        <v>110</v>
      </c>
      <c r="AT89" s="275" t="s">
        <v>105</v>
      </c>
      <c r="AU89" s="275" t="s">
        <v>69</v>
      </c>
      <c r="AY89" s="327" t="s">
        <v>102</v>
      </c>
      <c r="BE89" s="335">
        <f t="shared" si="3"/>
        <v>0</v>
      </c>
      <c r="BF89" s="335">
        <f t="shared" si="4"/>
        <v>0</v>
      </c>
      <c r="BG89" s="335">
        <f t="shared" si="5"/>
        <v>0</v>
      </c>
      <c r="BH89" s="335">
        <f t="shared" si="6"/>
        <v>0</v>
      </c>
      <c r="BI89" s="335">
        <f t="shared" si="7"/>
        <v>0</v>
      </c>
      <c r="BJ89" s="327" t="s">
        <v>67</v>
      </c>
      <c r="BK89" s="335">
        <f t="shared" si="8"/>
        <v>0</v>
      </c>
      <c r="BL89" s="327" t="s">
        <v>111</v>
      </c>
      <c r="BM89" s="275" t="s">
        <v>117</v>
      </c>
    </row>
    <row r="90" spans="2:65" s="690" customFormat="1" ht="24" customHeight="1" x14ac:dyDescent="0.2">
      <c r="B90" s="278"/>
      <c r="C90" s="619" t="s">
        <v>226</v>
      </c>
      <c r="D90" s="619" t="s">
        <v>137</v>
      </c>
      <c r="E90" s="620" t="s">
        <v>541</v>
      </c>
      <c r="F90" s="621" t="s">
        <v>542</v>
      </c>
      <c r="G90" s="622" t="s">
        <v>229</v>
      </c>
      <c r="H90" s="623">
        <v>63</v>
      </c>
      <c r="I90" s="624">
        <v>0</v>
      </c>
      <c r="J90" s="624">
        <f>ROUND(I90*H90,2)</f>
        <v>0</v>
      </c>
      <c r="K90" s="621" t="s">
        <v>537</v>
      </c>
      <c r="L90" s="264"/>
      <c r="M90" s="265"/>
      <c r="N90" s="266"/>
      <c r="O90" s="244"/>
      <c r="P90" s="244"/>
      <c r="Q90" s="244"/>
      <c r="R90" s="244"/>
      <c r="S90" s="244"/>
      <c r="T90" s="245"/>
      <c r="AR90" s="275"/>
      <c r="AT90" s="275"/>
      <c r="AU90" s="275"/>
      <c r="AY90" s="327"/>
      <c r="BE90" s="335"/>
      <c r="BF90" s="335"/>
      <c r="BG90" s="335"/>
      <c r="BH90" s="335"/>
      <c r="BI90" s="335"/>
      <c r="BJ90" s="327"/>
      <c r="BK90" s="335"/>
      <c r="BL90" s="327"/>
      <c r="BM90" s="275"/>
    </row>
    <row r="91" spans="2:65" s="690" customFormat="1" ht="11.25" customHeight="1" x14ac:dyDescent="0.2">
      <c r="B91" s="278"/>
      <c r="C91" s="987"/>
      <c r="D91" s="625" t="s">
        <v>538</v>
      </c>
      <c r="E91" s="987"/>
      <c r="F91" s="626" t="s">
        <v>542</v>
      </c>
      <c r="G91" s="987"/>
      <c r="H91" s="987"/>
      <c r="I91" s="987"/>
      <c r="J91" s="987"/>
      <c r="K91" s="987"/>
      <c r="L91" s="264"/>
      <c r="M91" s="265" t="s">
        <v>1</v>
      </c>
      <c r="N91" s="266"/>
      <c r="O91" s="244">
        <v>0</v>
      </c>
      <c r="P91" s="244">
        <f t="shared" si="0"/>
        <v>0</v>
      </c>
      <c r="Q91" s="244">
        <v>0</v>
      </c>
      <c r="R91" s="244">
        <f t="shared" si="1"/>
        <v>0</v>
      </c>
      <c r="S91" s="244">
        <v>0</v>
      </c>
      <c r="T91" s="245">
        <f t="shared" si="2"/>
        <v>0</v>
      </c>
      <c r="AR91" s="275" t="s">
        <v>110</v>
      </c>
      <c r="AT91" s="275" t="s">
        <v>105</v>
      </c>
      <c r="AU91" s="275" t="s">
        <v>69</v>
      </c>
      <c r="AY91" s="327" t="s">
        <v>102</v>
      </c>
      <c r="BE91" s="335">
        <f t="shared" si="3"/>
        <v>0</v>
      </c>
      <c r="BF91" s="335">
        <f t="shared" si="4"/>
        <v>0</v>
      </c>
      <c r="BG91" s="335">
        <f t="shared" si="5"/>
        <v>0</v>
      </c>
      <c r="BH91" s="335">
        <f t="shared" si="6"/>
        <v>0</v>
      </c>
      <c r="BI91" s="335">
        <f t="shared" si="7"/>
        <v>0</v>
      </c>
      <c r="BJ91" s="327" t="s">
        <v>67</v>
      </c>
      <c r="BK91" s="335">
        <f t="shared" si="8"/>
        <v>0</v>
      </c>
      <c r="BL91" s="327" t="s">
        <v>111</v>
      </c>
      <c r="BM91" s="275" t="s">
        <v>110</v>
      </c>
    </row>
    <row r="92" spans="2:65" s="690" customFormat="1" ht="24" customHeight="1" x14ac:dyDescent="0.2">
      <c r="B92" s="278"/>
      <c r="C92" s="619" t="s">
        <v>103</v>
      </c>
      <c r="D92" s="619" t="s">
        <v>137</v>
      </c>
      <c r="E92" s="620" t="s">
        <v>543</v>
      </c>
      <c r="F92" s="621" t="s">
        <v>544</v>
      </c>
      <c r="G92" s="622" t="s">
        <v>105</v>
      </c>
      <c r="H92" s="623">
        <v>10</v>
      </c>
      <c r="I92" s="624">
        <v>0</v>
      </c>
      <c r="J92" s="624">
        <f>ROUND(I92*H92,2)</f>
        <v>0</v>
      </c>
      <c r="K92" s="621" t="s">
        <v>537</v>
      </c>
      <c r="L92" s="264"/>
      <c r="M92" s="265" t="s">
        <v>1</v>
      </c>
      <c r="N92" s="266"/>
      <c r="O92" s="244">
        <v>0</v>
      </c>
      <c r="P92" s="244">
        <f t="shared" si="0"/>
        <v>0</v>
      </c>
      <c r="Q92" s="244">
        <v>0</v>
      </c>
      <c r="R92" s="244">
        <f t="shared" si="1"/>
        <v>0</v>
      </c>
      <c r="S92" s="244">
        <v>0</v>
      </c>
      <c r="T92" s="245">
        <f t="shared" si="2"/>
        <v>0</v>
      </c>
      <c r="AR92" s="275" t="s">
        <v>110</v>
      </c>
      <c r="AT92" s="275" t="s">
        <v>105</v>
      </c>
      <c r="AU92" s="275" t="s">
        <v>69</v>
      </c>
      <c r="AY92" s="327" t="s">
        <v>102</v>
      </c>
      <c r="BE92" s="335">
        <f t="shared" si="3"/>
        <v>0</v>
      </c>
      <c r="BF92" s="335">
        <f t="shared" si="4"/>
        <v>0</v>
      </c>
      <c r="BG92" s="335">
        <f t="shared" si="5"/>
        <v>0</v>
      </c>
      <c r="BH92" s="335">
        <f t="shared" si="6"/>
        <v>0</v>
      </c>
      <c r="BI92" s="335">
        <f t="shared" si="7"/>
        <v>0</v>
      </c>
      <c r="BJ92" s="327" t="s">
        <v>67</v>
      </c>
      <c r="BK92" s="335">
        <f t="shared" si="8"/>
        <v>0</v>
      </c>
      <c r="BL92" s="327" t="s">
        <v>111</v>
      </c>
      <c r="BM92" s="275" t="s">
        <v>119</v>
      </c>
    </row>
    <row r="93" spans="2:65" s="690" customFormat="1" ht="9.75" customHeight="1" x14ac:dyDescent="0.2">
      <c r="B93" s="278"/>
      <c r="C93" s="987"/>
      <c r="D93" s="625" t="s">
        <v>538</v>
      </c>
      <c r="E93" s="987"/>
      <c r="F93" s="626" t="s">
        <v>544</v>
      </c>
      <c r="G93" s="987"/>
      <c r="H93" s="987"/>
      <c r="I93" s="987"/>
      <c r="J93" s="987"/>
      <c r="K93" s="987"/>
      <c r="L93" s="264"/>
      <c r="M93" s="265" t="s">
        <v>1</v>
      </c>
      <c r="N93" s="266"/>
      <c r="O93" s="244">
        <v>0</v>
      </c>
      <c r="P93" s="244">
        <f t="shared" si="0"/>
        <v>0</v>
      </c>
      <c r="Q93" s="244">
        <v>0</v>
      </c>
      <c r="R93" s="244">
        <f t="shared" si="1"/>
        <v>0</v>
      </c>
      <c r="S93" s="244">
        <v>0</v>
      </c>
      <c r="T93" s="245">
        <f t="shared" si="2"/>
        <v>0</v>
      </c>
      <c r="AR93" s="275" t="s">
        <v>110</v>
      </c>
      <c r="AT93" s="275" t="s">
        <v>105</v>
      </c>
      <c r="AU93" s="275" t="s">
        <v>69</v>
      </c>
      <c r="AY93" s="327" t="s">
        <v>102</v>
      </c>
      <c r="BE93" s="335">
        <f t="shared" si="3"/>
        <v>0</v>
      </c>
      <c r="BF93" s="335">
        <f t="shared" si="4"/>
        <v>0</v>
      </c>
      <c r="BG93" s="335">
        <f t="shared" si="5"/>
        <v>0</v>
      </c>
      <c r="BH93" s="335">
        <f t="shared" si="6"/>
        <v>0</v>
      </c>
      <c r="BI93" s="335">
        <f t="shared" si="7"/>
        <v>0</v>
      </c>
      <c r="BJ93" s="327" t="s">
        <v>67</v>
      </c>
      <c r="BK93" s="335">
        <f t="shared" si="8"/>
        <v>0</v>
      </c>
      <c r="BL93" s="327" t="s">
        <v>111</v>
      </c>
      <c r="BM93" s="275" t="s">
        <v>120</v>
      </c>
    </row>
    <row r="94" spans="2:65" s="690" customFormat="1" ht="24" customHeight="1" x14ac:dyDescent="0.2">
      <c r="B94" s="278"/>
      <c r="C94" s="627" t="s">
        <v>117</v>
      </c>
      <c r="D94" s="627" t="s">
        <v>105</v>
      </c>
      <c r="E94" s="628" t="s">
        <v>545</v>
      </c>
      <c r="F94" s="629" t="s">
        <v>546</v>
      </c>
      <c r="G94" s="630" t="s">
        <v>105</v>
      </c>
      <c r="H94" s="631">
        <v>10</v>
      </c>
      <c r="I94" s="632">
        <v>0</v>
      </c>
      <c r="J94" s="632">
        <f>ROUND(I94*H94,2)</f>
        <v>0</v>
      </c>
      <c r="K94" s="629" t="s">
        <v>537</v>
      </c>
      <c r="L94" s="264"/>
      <c r="M94" s="265" t="s">
        <v>1</v>
      </c>
      <c r="N94" s="266"/>
      <c r="O94" s="244">
        <v>0</v>
      </c>
      <c r="P94" s="244">
        <f t="shared" si="0"/>
        <v>0</v>
      </c>
      <c r="Q94" s="244">
        <v>0</v>
      </c>
      <c r="R94" s="244">
        <f t="shared" si="1"/>
        <v>0</v>
      </c>
      <c r="S94" s="244">
        <v>0</v>
      </c>
      <c r="T94" s="245">
        <f t="shared" si="2"/>
        <v>0</v>
      </c>
      <c r="AR94" s="275" t="s">
        <v>110</v>
      </c>
      <c r="AT94" s="275" t="s">
        <v>105</v>
      </c>
      <c r="AU94" s="275" t="s">
        <v>69</v>
      </c>
      <c r="AY94" s="327" t="s">
        <v>102</v>
      </c>
      <c r="BE94" s="335">
        <f t="shared" si="3"/>
        <v>0</v>
      </c>
      <c r="BF94" s="335">
        <f t="shared" si="4"/>
        <v>0</v>
      </c>
      <c r="BG94" s="335">
        <f t="shared" si="5"/>
        <v>0</v>
      </c>
      <c r="BH94" s="335">
        <f t="shared" si="6"/>
        <v>0</v>
      </c>
      <c r="BI94" s="335">
        <f t="shared" si="7"/>
        <v>0</v>
      </c>
      <c r="BJ94" s="327" t="s">
        <v>67</v>
      </c>
      <c r="BK94" s="335">
        <f t="shared" si="8"/>
        <v>0</v>
      </c>
      <c r="BL94" s="327" t="s">
        <v>111</v>
      </c>
      <c r="BM94" s="275" t="s">
        <v>121</v>
      </c>
    </row>
    <row r="95" spans="2:65" s="690" customFormat="1" ht="12.75" customHeight="1" x14ac:dyDescent="0.2">
      <c r="B95" s="278"/>
      <c r="C95" s="987"/>
      <c r="D95" s="625" t="s">
        <v>538</v>
      </c>
      <c r="E95" s="987"/>
      <c r="F95" s="626" t="s">
        <v>546</v>
      </c>
      <c r="G95" s="987"/>
      <c r="H95" s="987"/>
      <c r="I95" s="987"/>
      <c r="J95" s="987"/>
      <c r="K95" s="987"/>
      <c r="L95" s="264"/>
      <c r="M95" s="265" t="s">
        <v>1</v>
      </c>
      <c r="N95" s="266"/>
      <c r="O95" s="244">
        <v>0</v>
      </c>
      <c r="P95" s="244">
        <f t="shared" si="0"/>
        <v>0</v>
      </c>
      <c r="Q95" s="244">
        <v>0</v>
      </c>
      <c r="R95" s="244">
        <f t="shared" si="1"/>
        <v>0</v>
      </c>
      <c r="S95" s="244">
        <v>0</v>
      </c>
      <c r="T95" s="245">
        <f t="shared" si="2"/>
        <v>0</v>
      </c>
      <c r="AR95" s="275" t="s">
        <v>110</v>
      </c>
      <c r="AT95" s="275" t="s">
        <v>105</v>
      </c>
      <c r="AU95" s="275" t="s">
        <v>69</v>
      </c>
      <c r="AY95" s="327" t="s">
        <v>102</v>
      </c>
      <c r="BE95" s="335">
        <f t="shared" si="3"/>
        <v>0</v>
      </c>
      <c r="BF95" s="335">
        <f t="shared" si="4"/>
        <v>0</v>
      </c>
      <c r="BG95" s="335">
        <f t="shared" si="5"/>
        <v>0</v>
      </c>
      <c r="BH95" s="335">
        <f t="shared" si="6"/>
        <v>0</v>
      </c>
      <c r="BI95" s="335">
        <f t="shared" si="7"/>
        <v>0</v>
      </c>
      <c r="BJ95" s="327" t="s">
        <v>67</v>
      </c>
      <c r="BK95" s="335">
        <f t="shared" si="8"/>
        <v>0</v>
      </c>
      <c r="BL95" s="327" t="s">
        <v>111</v>
      </c>
      <c r="BM95" s="275" t="s">
        <v>122</v>
      </c>
    </row>
    <row r="96" spans="2:65" s="690" customFormat="1" ht="24" customHeight="1" x14ac:dyDescent="0.2">
      <c r="B96" s="278"/>
      <c r="C96" s="619" t="s">
        <v>228</v>
      </c>
      <c r="D96" s="619" t="s">
        <v>137</v>
      </c>
      <c r="E96" s="620" t="s">
        <v>555</v>
      </c>
      <c r="F96" s="621" t="s">
        <v>556</v>
      </c>
      <c r="G96" s="622" t="s">
        <v>105</v>
      </c>
      <c r="H96" s="623">
        <v>180</v>
      </c>
      <c r="I96" s="624">
        <v>0</v>
      </c>
      <c r="J96" s="624">
        <f>ROUND(I96*H96,2)</f>
        <v>0</v>
      </c>
      <c r="K96" s="621" t="s">
        <v>537</v>
      </c>
      <c r="L96" s="264"/>
      <c r="M96" s="265" t="s">
        <v>1</v>
      </c>
      <c r="N96" s="266"/>
      <c r="O96" s="244">
        <v>0</v>
      </c>
      <c r="P96" s="244">
        <f t="shared" si="0"/>
        <v>0</v>
      </c>
      <c r="Q96" s="244">
        <v>0</v>
      </c>
      <c r="R96" s="244">
        <f t="shared" si="1"/>
        <v>0</v>
      </c>
      <c r="S96" s="244">
        <v>0</v>
      </c>
      <c r="T96" s="245">
        <f t="shared" si="2"/>
        <v>0</v>
      </c>
      <c r="AR96" s="275" t="s">
        <v>110</v>
      </c>
      <c r="AT96" s="275" t="s">
        <v>105</v>
      </c>
      <c r="AU96" s="275" t="s">
        <v>69</v>
      </c>
      <c r="AY96" s="327" t="s">
        <v>102</v>
      </c>
      <c r="BE96" s="335">
        <f t="shared" si="3"/>
        <v>0</v>
      </c>
      <c r="BF96" s="335">
        <f t="shared" si="4"/>
        <v>0</v>
      </c>
      <c r="BG96" s="335">
        <f t="shared" si="5"/>
        <v>0</v>
      </c>
      <c r="BH96" s="335">
        <f t="shared" si="6"/>
        <v>0</v>
      </c>
      <c r="BI96" s="335">
        <f t="shared" si="7"/>
        <v>0</v>
      </c>
      <c r="BJ96" s="327" t="s">
        <v>67</v>
      </c>
      <c r="BK96" s="335">
        <f t="shared" si="8"/>
        <v>0</v>
      </c>
      <c r="BL96" s="327" t="s">
        <v>111</v>
      </c>
      <c r="BM96" s="275" t="s">
        <v>124</v>
      </c>
    </row>
    <row r="97" spans="2:65" s="310" customFormat="1" ht="14.25" customHeight="1" x14ac:dyDescent="0.2">
      <c r="B97" s="309"/>
      <c r="C97" s="987"/>
      <c r="D97" s="625" t="s">
        <v>538</v>
      </c>
      <c r="E97" s="987"/>
      <c r="F97" s="626" t="s">
        <v>556</v>
      </c>
      <c r="G97" s="987"/>
      <c r="H97" s="987"/>
      <c r="I97" s="987"/>
      <c r="J97" s="987"/>
      <c r="K97" s="987"/>
      <c r="L97" s="309"/>
      <c r="M97" s="311"/>
      <c r="N97" s="312"/>
      <c r="O97" s="312"/>
      <c r="P97" s="313">
        <f>SUM(P100:P104)</f>
        <v>0</v>
      </c>
      <c r="Q97" s="312"/>
      <c r="R97" s="313">
        <f>SUM(R100:R104)</f>
        <v>0</v>
      </c>
      <c r="S97" s="312"/>
      <c r="T97" s="314">
        <f>SUM(T100:T104)</f>
        <v>0</v>
      </c>
      <c r="AR97" s="235" t="s">
        <v>67</v>
      </c>
      <c r="AT97" s="315" t="s">
        <v>61</v>
      </c>
      <c r="AU97" s="315" t="s">
        <v>67</v>
      </c>
      <c r="AY97" s="235" t="s">
        <v>102</v>
      </c>
      <c r="BK97" s="316">
        <f>SUM(BK100:BK104)</f>
        <v>0</v>
      </c>
    </row>
    <row r="98" spans="2:65" s="310" customFormat="1" ht="22.9" customHeight="1" x14ac:dyDescent="0.2">
      <c r="B98" s="309"/>
      <c r="C98" s="627" t="s">
        <v>110</v>
      </c>
      <c r="D98" s="627" t="s">
        <v>105</v>
      </c>
      <c r="E98" s="628" t="s">
        <v>553</v>
      </c>
      <c r="F98" s="629" t="s">
        <v>554</v>
      </c>
      <c r="G98" s="630" t="s">
        <v>105</v>
      </c>
      <c r="H98" s="631">
        <v>180</v>
      </c>
      <c r="I98" s="632">
        <v>0</v>
      </c>
      <c r="J98" s="632">
        <f>ROUND(I98*H98,2)</f>
        <v>0</v>
      </c>
      <c r="K98" s="629" t="s">
        <v>537</v>
      </c>
      <c r="L98" s="309"/>
      <c r="M98" s="311"/>
      <c r="N98" s="312"/>
      <c r="O98" s="312"/>
      <c r="P98" s="313"/>
      <c r="Q98" s="312"/>
      <c r="R98" s="313"/>
      <c r="S98" s="312"/>
      <c r="T98" s="314"/>
      <c r="AR98" s="235"/>
      <c r="AT98" s="315"/>
      <c r="AU98" s="315"/>
      <c r="AY98" s="235"/>
      <c r="BK98" s="316"/>
    </row>
    <row r="99" spans="2:65" s="304" customFormat="1" ht="13.5" customHeight="1" x14ac:dyDescent="0.2">
      <c r="B99" s="350"/>
      <c r="C99" s="987"/>
      <c r="D99" s="625" t="s">
        <v>538</v>
      </c>
      <c r="E99" s="987"/>
      <c r="F99" s="626" t="s">
        <v>554</v>
      </c>
      <c r="G99" s="987"/>
      <c r="H99" s="987"/>
      <c r="I99" s="987"/>
      <c r="J99" s="987"/>
      <c r="K99" s="987"/>
      <c r="L99" s="350"/>
      <c r="M99" s="317"/>
      <c r="N99" s="679"/>
      <c r="O99" s="679"/>
      <c r="P99" s="319"/>
      <c r="Q99" s="679"/>
      <c r="R99" s="319"/>
      <c r="S99" s="679"/>
      <c r="T99" s="320"/>
      <c r="AR99" s="687"/>
      <c r="AT99" s="321"/>
      <c r="AU99" s="321"/>
      <c r="AY99" s="687"/>
      <c r="BK99" s="322"/>
    </row>
    <row r="100" spans="2:65" s="690" customFormat="1" ht="24" customHeight="1" x14ac:dyDescent="0.2">
      <c r="B100" s="278"/>
      <c r="C100" s="619" t="s">
        <v>123</v>
      </c>
      <c r="D100" s="619" t="s">
        <v>137</v>
      </c>
      <c r="E100" s="620" t="s">
        <v>559</v>
      </c>
      <c r="F100" s="621" t="s">
        <v>560</v>
      </c>
      <c r="G100" s="622" t="s">
        <v>105</v>
      </c>
      <c r="H100" s="623">
        <v>180</v>
      </c>
      <c r="I100" s="624">
        <v>0</v>
      </c>
      <c r="J100" s="624">
        <f>ROUND(I100*H100,2)</f>
        <v>0</v>
      </c>
      <c r="K100" s="621" t="s">
        <v>537</v>
      </c>
      <c r="L100" s="348"/>
      <c r="M100" s="242" t="s">
        <v>1</v>
      </c>
      <c r="N100" s="243"/>
      <c r="O100" s="244">
        <v>0</v>
      </c>
      <c r="P100" s="244">
        <f t="shared" ref="P100:P104" si="9">O100*H100</f>
        <v>0</v>
      </c>
      <c r="Q100" s="244">
        <v>0</v>
      </c>
      <c r="R100" s="244">
        <f t="shared" ref="R100:R104" si="10">Q100*H100</f>
        <v>0</v>
      </c>
      <c r="S100" s="244">
        <v>0</v>
      </c>
      <c r="T100" s="245">
        <f t="shared" ref="T100:T104" si="11">S100*H100</f>
        <v>0</v>
      </c>
      <c r="AR100" s="275" t="s">
        <v>111</v>
      </c>
      <c r="AT100" s="275" t="s">
        <v>137</v>
      </c>
      <c r="AU100" s="275" t="s">
        <v>69</v>
      </c>
      <c r="AY100" s="327" t="s">
        <v>102</v>
      </c>
      <c r="BE100" s="335">
        <f t="shared" ref="BE100:BE104" si="12">IF(N100="základní",J100,0)</f>
        <v>0</v>
      </c>
      <c r="BF100" s="335">
        <f t="shared" ref="BF100:BF104" si="13">IF(N100="snížená",J100,0)</f>
        <v>0</v>
      </c>
      <c r="BG100" s="335">
        <f t="shared" ref="BG100:BG104" si="14">IF(N100="zákl. přenesená",J100,0)</f>
        <v>0</v>
      </c>
      <c r="BH100" s="335">
        <f t="shared" ref="BH100:BH104" si="15">IF(N100="sníž. přenesená",J100,0)</f>
        <v>0</v>
      </c>
      <c r="BI100" s="335">
        <f t="shared" ref="BI100:BI104" si="16">IF(N100="nulová",J100,0)</f>
        <v>0</v>
      </c>
      <c r="BJ100" s="327" t="s">
        <v>67</v>
      </c>
      <c r="BK100" s="335">
        <f t="shared" ref="BK100:BK104" si="17">ROUND(I100*H100,2)</f>
        <v>0</v>
      </c>
      <c r="BL100" s="327" t="s">
        <v>111</v>
      </c>
      <c r="BM100" s="275" t="s">
        <v>135</v>
      </c>
    </row>
    <row r="101" spans="2:65" s="690" customFormat="1" ht="17.25" customHeight="1" x14ac:dyDescent="0.2">
      <c r="B101" s="278"/>
      <c r="C101" s="987"/>
      <c r="D101" s="625" t="s">
        <v>538</v>
      </c>
      <c r="E101" s="987"/>
      <c r="F101" s="626" t="s">
        <v>560</v>
      </c>
      <c r="G101" s="987"/>
      <c r="H101" s="987"/>
      <c r="I101" s="987"/>
      <c r="J101" s="987"/>
      <c r="K101" s="987"/>
      <c r="L101" s="348"/>
      <c r="M101" s="242" t="s">
        <v>1</v>
      </c>
      <c r="N101" s="243"/>
      <c r="O101" s="244">
        <v>0</v>
      </c>
      <c r="P101" s="244">
        <f t="shared" si="9"/>
        <v>0</v>
      </c>
      <c r="Q101" s="244">
        <v>0</v>
      </c>
      <c r="R101" s="244">
        <f t="shared" si="10"/>
        <v>0</v>
      </c>
      <c r="S101" s="244">
        <v>0</v>
      </c>
      <c r="T101" s="245">
        <f t="shared" si="11"/>
        <v>0</v>
      </c>
      <c r="AR101" s="275" t="s">
        <v>111</v>
      </c>
      <c r="AT101" s="275" t="s">
        <v>137</v>
      </c>
      <c r="AU101" s="275" t="s">
        <v>69</v>
      </c>
      <c r="AY101" s="327" t="s">
        <v>102</v>
      </c>
      <c r="BE101" s="335">
        <f t="shared" si="12"/>
        <v>0</v>
      </c>
      <c r="BF101" s="335">
        <f t="shared" si="13"/>
        <v>0</v>
      </c>
      <c r="BG101" s="335">
        <f t="shared" si="14"/>
        <v>0</v>
      </c>
      <c r="BH101" s="335">
        <f t="shared" si="15"/>
        <v>0</v>
      </c>
      <c r="BI101" s="335">
        <f t="shared" si="16"/>
        <v>0</v>
      </c>
      <c r="BJ101" s="327" t="s">
        <v>67</v>
      </c>
      <c r="BK101" s="335">
        <f t="shared" si="17"/>
        <v>0</v>
      </c>
      <c r="BL101" s="327" t="s">
        <v>111</v>
      </c>
      <c r="BM101" s="275" t="s">
        <v>136</v>
      </c>
    </row>
    <row r="102" spans="2:65" s="690" customFormat="1" ht="24" customHeight="1" x14ac:dyDescent="0.2">
      <c r="B102" s="278"/>
      <c r="C102" s="627" t="s">
        <v>119</v>
      </c>
      <c r="D102" s="627" t="s">
        <v>105</v>
      </c>
      <c r="E102" s="628" t="s">
        <v>557</v>
      </c>
      <c r="F102" s="629" t="s">
        <v>558</v>
      </c>
      <c r="G102" s="630" t="s">
        <v>105</v>
      </c>
      <c r="H102" s="631">
        <v>180</v>
      </c>
      <c r="I102" s="632">
        <v>0</v>
      </c>
      <c r="J102" s="632">
        <f>ROUND(I102*H102,2)</f>
        <v>0</v>
      </c>
      <c r="K102" s="629" t="s">
        <v>537</v>
      </c>
      <c r="L102" s="348"/>
      <c r="M102" s="242" t="s">
        <v>1</v>
      </c>
      <c r="N102" s="243"/>
      <c r="O102" s="244">
        <v>0</v>
      </c>
      <c r="P102" s="244">
        <f t="shared" si="9"/>
        <v>0</v>
      </c>
      <c r="Q102" s="244">
        <v>0</v>
      </c>
      <c r="R102" s="244">
        <f t="shared" si="10"/>
        <v>0</v>
      </c>
      <c r="S102" s="244">
        <v>0</v>
      </c>
      <c r="T102" s="245">
        <f t="shared" si="11"/>
        <v>0</v>
      </c>
      <c r="AR102" s="275" t="s">
        <v>111</v>
      </c>
      <c r="AT102" s="275" t="s">
        <v>137</v>
      </c>
      <c r="AU102" s="275" t="s">
        <v>69</v>
      </c>
      <c r="AY102" s="327" t="s">
        <v>102</v>
      </c>
      <c r="BE102" s="335">
        <f t="shared" si="12"/>
        <v>0</v>
      </c>
      <c r="BF102" s="335">
        <f t="shared" si="13"/>
        <v>0</v>
      </c>
      <c r="BG102" s="335">
        <f t="shared" si="14"/>
        <v>0</v>
      </c>
      <c r="BH102" s="335">
        <f t="shared" si="15"/>
        <v>0</v>
      </c>
      <c r="BI102" s="335">
        <f t="shared" si="16"/>
        <v>0</v>
      </c>
      <c r="BJ102" s="327" t="s">
        <v>67</v>
      </c>
      <c r="BK102" s="335">
        <f t="shared" si="17"/>
        <v>0</v>
      </c>
      <c r="BL102" s="327" t="s">
        <v>111</v>
      </c>
      <c r="BM102" s="275" t="s">
        <v>140</v>
      </c>
    </row>
    <row r="103" spans="2:65" s="690" customFormat="1" ht="15" customHeight="1" x14ac:dyDescent="0.2">
      <c r="B103" s="278"/>
      <c r="C103" s="987"/>
      <c r="D103" s="625" t="s">
        <v>538</v>
      </c>
      <c r="E103" s="987"/>
      <c r="F103" s="626" t="s">
        <v>558</v>
      </c>
      <c r="G103" s="987"/>
      <c r="H103" s="987"/>
      <c r="I103" s="987"/>
      <c r="J103" s="987"/>
      <c r="K103" s="987"/>
      <c r="L103" s="348"/>
      <c r="M103" s="242" t="s">
        <v>1</v>
      </c>
      <c r="N103" s="243"/>
      <c r="O103" s="244">
        <v>0</v>
      </c>
      <c r="P103" s="244">
        <f t="shared" si="9"/>
        <v>0</v>
      </c>
      <c r="Q103" s="244">
        <v>0</v>
      </c>
      <c r="R103" s="244">
        <f t="shared" si="10"/>
        <v>0</v>
      </c>
      <c r="S103" s="244">
        <v>0</v>
      </c>
      <c r="T103" s="245">
        <f t="shared" si="11"/>
        <v>0</v>
      </c>
      <c r="AR103" s="275" t="s">
        <v>111</v>
      </c>
      <c r="AT103" s="275" t="s">
        <v>137</v>
      </c>
      <c r="AU103" s="275" t="s">
        <v>69</v>
      </c>
      <c r="AY103" s="327" t="s">
        <v>102</v>
      </c>
      <c r="BE103" s="335">
        <f t="shared" si="12"/>
        <v>0</v>
      </c>
      <c r="BF103" s="335">
        <f t="shared" si="13"/>
        <v>0</v>
      </c>
      <c r="BG103" s="335">
        <f t="shared" si="14"/>
        <v>0</v>
      </c>
      <c r="BH103" s="335">
        <f t="shared" si="15"/>
        <v>0</v>
      </c>
      <c r="BI103" s="335">
        <f t="shared" si="16"/>
        <v>0</v>
      </c>
      <c r="BJ103" s="327" t="s">
        <v>67</v>
      </c>
      <c r="BK103" s="335">
        <f t="shared" si="17"/>
        <v>0</v>
      </c>
      <c r="BL103" s="327" t="s">
        <v>111</v>
      </c>
      <c r="BM103" s="275" t="s">
        <v>143</v>
      </c>
    </row>
    <row r="104" spans="2:65" s="690" customFormat="1" ht="24" customHeight="1" x14ac:dyDescent="0.2">
      <c r="B104" s="278"/>
      <c r="C104" s="619" t="s">
        <v>230</v>
      </c>
      <c r="D104" s="619" t="s">
        <v>137</v>
      </c>
      <c r="E104" s="620" t="s">
        <v>561</v>
      </c>
      <c r="F104" s="621" t="s">
        <v>562</v>
      </c>
      <c r="G104" s="622" t="s">
        <v>225</v>
      </c>
      <c r="H104" s="623">
        <v>1</v>
      </c>
      <c r="I104" s="624">
        <v>0</v>
      </c>
      <c r="J104" s="624">
        <f>ROUND(I104*H104,2)</f>
        <v>0</v>
      </c>
      <c r="K104" s="621" t="s">
        <v>537</v>
      </c>
      <c r="L104" s="348"/>
      <c r="M104" s="242" t="s">
        <v>1</v>
      </c>
      <c r="N104" s="243"/>
      <c r="O104" s="244">
        <v>0</v>
      </c>
      <c r="P104" s="244">
        <f t="shared" si="9"/>
        <v>0</v>
      </c>
      <c r="Q104" s="244">
        <v>0</v>
      </c>
      <c r="R104" s="244">
        <f t="shared" si="10"/>
        <v>0</v>
      </c>
      <c r="S104" s="244">
        <v>0</v>
      </c>
      <c r="T104" s="245">
        <f t="shared" si="11"/>
        <v>0</v>
      </c>
      <c r="AR104" s="275" t="s">
        <v>111</v>
      </c>
      <c r="AT104" s="275" t="s">
        <v>137</v>
      </c>
      <c r="AU104" s="275" t="s">
        <v>69</v>
      </c>
      <c r="AY104" s="327" t="s">
        <v>102</v>
      </c>
      <c r="BE104" s="335">
        <f t="shared" si="12"/>
        <v>0</v>
      </c>
      <c r="BF104" s="335">
        <f t="shared" si="13"/>
        <v>0</v>
      </c>
      <c r="BG104" s="335">
        <f t="shared" si="14"/>
        <v>0</v>
      </c>
      <c r="BH104" s="335">
        <f t="shared" si="15"/>
        <v>0</v>
      </c>
      <c r="BI104" s="335">
        <f t="shared" si="16"/>
        <v>0</v>
      </c>
      <c r="BJ104" s="327" t="s">
        <v>67</v>
      </c>
      <c r="BK104" s="335">
        <f t="shared" si="17"/>
        <v>0</v>
      </c>
      <c r="BL104" s="327" t="s">
        <v>111</v>
      </c>
      <c r="BM104" s="275" t="s">
        <v>144</v>
      </c>
    </row>
    <row r="105" spans="2:65" s="690" customFormat="1" ht="18" customHeight="1" x14ac:dyDescent="0.2">
      <c r="B105" s="360"/>
      <c r="C105" s="711"/>
      <c r="D105" s="712" t="s">
        <v>61</v>
      </c>
      <c r="E105" s="713" t="s">
        <v>563</v>
      </c>
      <c r="F105" s="713" t="s">
        <v>564</v>
      </c>
      <c r="G105" s="711"/>
      <c r="H105" s="711"/>
      <c r="I105" s="711"/>
      <c r="J105" s="714">
        <f>SUM(J106:J120)</f>
        <v>0</v>
      </c>
      <c r="K105" s="711"/>
      <c r="L105" s="348"/>
    </row>
    <row r="106" spans="2:65" ht="12" x14ac:dyDescent="0.2">
      <c r="C106" s="619" t="s">
        <v>120</v>
      </c>
      <c r="D106" s="619" t="s">
        <v>137</v>
      </c>
      <c r="E106" s="620" t="s">
        <v>567</v>
      </c>
      <c r="F106" s="621" t="s">
        <v>568</v>
      </c>
      <c r="G106" s="622" t="s">
        <v>105</v>
      </c>
      <c r="H106" s="623">
        <v>520</v>
      </c>
      <c r="I106" s="624">
        <v>0</v>
      </c>
      <c r="J106" s="624">
        <f>ROUND(I106*H106,2)</f>
        <v>0</v>
      </c>
      <c r="K106" s="621" t="s">
        <v>537</v>
      </c>
    </row>
    <row r="107" spans="2:65" x14ac:dyDescent="0.2">
      <c r="C107" s="987"/>
      <c r="D107" s="625" t="s">
        <v>538</v>
      </c>
      <c r="E107" s="987"/>
      <c r="F107" s="626" t="s">
        <v>568</v>
      </c>
      <c r="G107" s="987"/>
      <c r="H107" s="987"/>
      <c r="I107" s="987"/>
      <c r="J107" s="987"/>
      <c r="K107" s="987"/>
    </row>
    <row r="108" spans="2:65" ht="12" x14ac:dyDescent="0.2">
      <c r="C108" s="627" t="s">
        <v>8</v>
      </c>
      <c r="D108" s="627" t="s">
        <v>105</v>
      </c>
      <c r="E108" s="628" t="s">
        <v>565</v>
      </c>
      <c r="F108" s="629" t="s">
        <v>566</v>
      </c>
      <c r="G108" s="630" t="s">
        <v>105</v>
      </c>
      <c r="H108" s="631">
        <v>260</v>
      </c>
      <c r="I108" s="632">
        <v>0</v>
      </c>
      <c r="J108" s="632">
        <f>ROUND(I108*H108,2)</f>
        <v>0</v>
      </c>
      <c r="K108" s="629" t="s">
        <v>537</v>
      </c>
    </row>
    <row r="109" spans="2:65" x14ac:dyDescent="0.2">
      <c r="C109" s="987"/>
      <c r="D109" s="625" t="s">
        <v>538</v>
      </c>
      <c r="E109" s="987"/>
      <c r="F109" s="626" t="s">
        <v>566</v>
      </c>
      <c r="G109" s="987"/>
      <c r="H109" s="987"/>
      <c r="I109" s="987"/>
      <c r="J109" s="987"/>
      <c r="K109" s="987"/>
    </row>
    <row r="110" spans="2:65" ht="12" x14ac:dyDescent="0.2">
      <c r="C110" s="627" t="s">
        <v>122</v>
      </c>
      <c r="D110" s="627" t="s">
        <v>105</v>
      </c>
      <c r="E110" s="628" t="s">
        <v>1081</v>
      </c>
      <c r="F110" s="629" t="s">
        <v>1082</v>
      </c>
      <c r="G110" s="630" t="s">
        <v>105</v>
      </c>
      <c r="H110" s="631">
        <v>260</v>
      </c>
      <c r="I110" s="632">
        <v>0</v>
      </c>
      <c r="J110" s="632">
        <f>ROUND(I110*H110,2)</f>
        <v>0</v>
      </c>
      <c r="K110" s="629" t="s">
        <v>537</v>
      </c>
    </row>
    <row r="111" spans="2:65" x14ac:dyDescent="0.2">
      <c r="C111" s="987"/>
      <c r="D111" s="625" t="s">
        <v>538</v>
      </c>
      <c r="E111" s="987"/>
      <c r="F111" s="626" t="s">
        <v>1082</v>
      </c>
      <c r="G111" s="987"/>
      <c r="H111" s="987"/>
      <c r="I111" s="987"/>
      <c r="J111" s="987"/>
      <c r="K111" s="987"/>
    </row>
    <row r="112" spans="2:65" ht="36" x14ac:dyDescent="0.2">
      <c r="C112" s="619" t="s">
        <v>232</v>
      </c>
      <c r="D112" s="619" t="s">
        <v>137</v>
      </c>
      <c r="E112" s="620" t="s">
        <v>569</v>
      </c>
      <c r="F112" s="621" t="s">
        <v>570</v>
      </c>
      <c r="G112" s="622" t="s">
        <v>225</v>
      </c>
      <c r="H112" s="623">
        <v>30</v>
      </c>
      <c r="I112" s="624">
        <v>0</v>
      </c>
      <c r="J112" s="624">
        <f>ROUND(I112*H112,2)</f>
        <v>0</v>
      </c>
      <c r="K112" s="621" t="s">
        <v>537</v>
      </c>
    </row>
    <row r="113" spans="3:11" ht="29.25" x14ac:dyDescent="0.2">
      <c r="C113" s="987"/>
      <c r="D113" s="625" t="s">
        <v>538</v>
      </c>
      <c r="E113" s="987"/>
      <c r="F113" s="626" t="s">
        <v>571</v>
      </c>
      <c r="G113" s="987"/>
      <c r="H113" s="987"/>
      <c r="I113" s="987"/>
      <c r="J113" s="987"/>
      <c r="K113" s="987"/>
    </row>
    <row r="114" spans="3:11" ht="12" x14ac:dyDescent="0.2">
      <c r="C114" s="627" t="s">
        <v>124</v>
      </c>
      <c r="D114" s="627" t="s">
        <v>105</v>
      </c>
      <c r="E114" s="628" t="s">
        <v>572</v>
      </c>
      <c r="F114" s="629" t="s">
        <v>573</v>
      </c>
      <c r="G114" s="630" t="s">
        <v>574</v>
      </c>
      <c r="H114" s="631">
        <v>1</v>
      </c>
      <c r="I114" s="632">
        <v>0</v>
      </c>
      <c r="J114" s="632">
        <f>ROUND(I114*H114,2)</f>
        <v>0</v>
      </c>
      <c r="K114" s="629" t="s">
        <v>537</v>
      </c>
    </row>
    <row r="115" spans="3:11" x14ac:dyDescent="0.2">
      <c r="C115" s="987"/>
      <c r="D115" s="625" t="s">
        <v>538</v>
      </c>
      <c r="E115" s="987"/>
      <c r="F115" s="626" t="s">
        <v>573</v>
      </c>
      <c r="G115" s="987"/>
      <c r="H115" s="987"/>
      <c r="I115" s="987"/>
      <c r="J115" s="987"/>
      <c r="K115" s="987"/>
    </row>
    <row r="116" spans="3:11" ht="12" x14ac:dyDescent="0.2">
      <c r="C116" s="619" t="s">
        <v>233</v>
      </c>
      <c r="D116" s="619" t="s">
        <v>137</v>
      </c>
      <c r="E116" s="620" t="s">
        <v>575</v>
      </c>
      <c r="F116" s="621" t="s">
        <v>576</v>
      </c>
      <c r="G116" s="622" t="s">
        <v>225</v>
      </c>
      <c r="H116" s="623">
        <v>10</v>
      </c>
      <c r="I116" s="624">
        <v>0</v>
      </c>
      <c r="J116" s="624">
        <f>ROUND(I116*H116,2)</f>
        <v>0</v>
      </c>
      <c r="K116" s="621" t="s">
        <v>537</v>
      </c>
    </row>
    <row r="117" spans="3:11" x14ac:dyDescent="0.2">
      <c r="C117" s="987"/>
      <c r="D117" s="625" t="s">
        <v>538</v>
      </c>
      <c r="E117" s="987"/>
      <c r="F117" s="626" t="s">
        <v>576</v>
      </c>
      <c r="G117" s="987"/>
      <c r="H117" s="987"/>
      <c r="I117" s="987"/>
      <c r="J117" s="987"/>
      <c r="K117" s="987"/>
    </row>
    <row r="118" spans="3:11" ht="12" x14ac:dyDescent="0.2">
      <c r="C118" s="627" t="s">
        <v>125</v>
      </c>
      <c r="D118" s="627" t="s">
        <v>105</v>
      </c>
      <c r="E118" s="628" t="s">
        <v>577</v>
      </c>
      <c r="F118" s="629" t="s">
        <v>578</v>
      </c>
      <c r="G118" s="630" t="s">
        <v>225</v>
      </c>
      <c r="H118" s="631">
        <v>1</v>
      </c>
      <c r="I118" s="632">
        <v>0</v>
      </c>
      <c r="J118" s="632">
        <f>ROUND(I118*H118,2)</f>
        <v>0</v>
      </c>
      <c r="K118" s="629" t="s">
        <v>537</v>
      </c>
    </row>
    <row r="119" spans="3:11" x14ac:dyDescent="0.2">
      <c r="C119" s="987"/>
      <c r="D119" s="625" t="s">
        <v>538</v>
      </c>
      <c r="E119" s="987"/>
      <c r="F119" s="626" t="s">
        <v>578</v>
      </c>
      <c r="G119" s="987"/>
      <c r="H119" s="987"/>
      <c r="I119" s="987"/>
      <c r="J119" s="987"/>
      <c r="K119" s="987"/>
    </row>
    <row r="120" spans="3:11" ht="36" x14ac:dyDescent="0.2">
      <c r="C120" s="619" t="s">
        <v>7</v>
      </c>
      <c r="D120" s="619" t="s">
        <v>137</v>
      </c>
      <c r="E120" s="620" t="s">
        <v>579</v>
      </c>
      <c r="F120" s="621" t="s">
        <v>580</v>
      </c>
      <c r="G120" s="622" t="s">
        <v>105</v>
      </c>
      <c r="H120" s="623">
        <v>10</v>
      </c>
      <c r="I120" s="624">
        <v>0</v>
      </c>
      <c r="J120" s="624">
        <f>ROUND(I120*H120,2)</f>
        <v>0</v>
      </c>
      <c r="K120" s="621" t="s">
        <v>537</v>
      </c>
    </row>
    <row r="121" spans="3:11" ht="29.25" x14ac:dyDescent="0.2">
      <c r="C121" s="987"/>
      <c r="D121" s="625" t="s">
        <v>538</v>
      </c>
      <c r="E121" s="987"/>
      <c r="F121" s="626" t="s">
        <v>581</v>
      </c>
      <c r="G121" s="987"/>
      <c r="H121" s="987"/>
      <c r="I121" s="987"/>
      <c r="J121" s="987"/>
      <c r="K121" s="987"/>
    </row>
    <row r="122" spans="3:11" ht="23.25" customHeight="1" x14ac:dyDescent="0.2">
      <c r="C122" s="711"/>
      <c r="D122" s="712" t="s">
        <v>61</v>
      </c>
      <c r="E122" s="713" t="s">
        <v>582</v>
      </c>
      <c r="F122" s="713" t="s">
        <v>583</v>
      </c>
      <c r="G122" s="711"/>
      <c r="H122" s="711"/>
      <c r="I122" s="711"/>
      <c r="J122" s="714">
        <f>SUM(J123:J160)</f>
        <v>0</v>
      </c>
      <c r="K122" s="711"/>
    </row>
    <row r="123" spans="3:11" ht="12" x14ac:dyDescent="0.2">
      <c r="C123" s="627" t="s">
        <v>126</v>
      </c>
      <c r="D123" s="627" t="s">
        <v>105</v>
      </c>
      <c r="E123" s="628" t="s">
        <v>1083</v>
      </c>
      <c r="F123" s="629" t="s">
        <v>1084</v>
      </c>
      <c r="G123" s="630" t="s">
        <v>225</v>
      </c>
      <c r="H123" s="631">
        <v>2</v>
      </c>
      <c r="I123" s="632">
        <v>0</v>
      </c>
      <c r="J123" s="632">
        <f>ROUND(I123*H123,2)</f>
        <v>0</v>
      </c>
      <c r="K123" s="629" t="s">
        <v>537</v>
      </c>
    </row>
    <row r="124" spans="3:11" x14ac:dyDescent="0.2">
      <c r="C124" s="987"/>
      <c r="D124" s="625" t="s">
        <v>538</v>
      </c>
      <c r="E124" s="987"/>
      <c r="F124" s="626" t="s">
        <v>1084</v>
      </c>
      <c r="G124" s="987"/>
      <c r="H124" s="987"/>
      <c r="I124" s="987"/>
      <c r="J124" s="987"/>
      <c r="K124" s="987"/>
    </row>
    <row r="125" spans="3:11" ht="12" x14ac:dyDescent="0.2">
      <c r="C125" s="619" t="s">
        <v>234</v>
      </c>
      <c r="D125" s="619" t="s">
        <v>137</v>
      </c>
      <c r="E125" s="620" t="s">
        <v>1085</v>
      </c>
      <c r="F125" s="621" t="s">
        <v>1086</v>
      </c>
      <c r="G125" s="622" t="s">
        <v>225</v>
      </c>
      <c r="H125" s="623">
        <v>2</v>
      </c>
      <c r="I125" s="624">
        <v>0</v>
      </c>
      <c r="J125" s="624">
        <f>ROUND(I125*H125,2)</f>
        <v>0</v>
      </c>
      <c r="K125" s="621" t="s">
        <v>537</v>
      </c>
    </row>
    <row r="126" spans="3:11" x14ac:dyDescent="0.2">
      <c r="C126" s="987"/>
      <c r="D126" s="625" t="s">
        <v>538</v>
      </c>
      <c r="E126" s="987"/>
      <c r="F126" s="626" t="s">
        <v>1086</v>
      </c>
      <c r="G126" s="987"/>
      <c r="H126" s="987"/>
      <c r="I126" s="987"/>
      <c r="J126" s="987"/>
      <c r="K126" s="987"/>
    </row>
    <row r="127" spans="3:11" ht="36" x14ac:dyDescent="0.2">
      <c r="C127" s="619" t="s">
        <v>127</v>
      </c>
      <c r="D127" s="619" t="s">
        <v>137</v>
      </c>
      <c r="E127" s="620" t="s">
        <v>1087</v>
      </c>
      <c r="F127" s="621" t="s">
        <v>1088</v>
      </c>
      <c r="G127" s="622" t="s">
        <v>225</v>
      </c>
      <c r="H127" s="623">
        <v>1</v>
      </c>
      <c r="I127" s="624">
        <v>0</v>
      </c>
      <c r="J127" s="624">
        <f>ROUND(I127*H127,2)</f>
        <v>0</v>
      </c>
      <c r="K127" s="621" t="s">
        <v>537</v>
      </c>
    </row>
    <row r="128" spans="3:11" ht="19.5" x14ac:dyDescent="0.2">
      <c r="C128" s="987"/>
      <c r="D128" s="625" t="s">
        <v>538</v>
      </c>
      <c r="E128" s="987"/>
      <c r="F128" s="626" t="s">
        <v>1088</v>
      </c>
      <c r="G128" s="987"/>
      <c r="H128" s="987"/>
      <c r="I128" s="987"/>
      <c r="J128" s="987"/>
      <c r="K128" s="987"/>
    </row>
    <row r="129" spans="3:11" ht="24" x14ac:dyDescent="0.2">
      <c r="C129" s="627" t="s">
        <v>235</v>
      </c>
      <c r="D129" s="627" t="s">
        <v>105</v>
      </c>
      <c r="E129" s="628" t="s">
        <v>1089</v>
      </c>
      <c r="F129" s="629" t="s">
        <v>1090</v>
      </c>
      <c r="G129" s="630" t="s">
        <v>225</v>
      </c>
      <c r="H129" s="631">
        <v>2</v>
      </c>
      <c r="I129" s="632">
        <v>0</v>
      </c>
      <c r="J129" s="632">
        <f>ROUND(I129*H129,2)</f>
        <v>0</v>
      </c>
      <c r="K129" s="629" t="s">
        <v>537</v>
      </c>
    </row>
    <row r="130" spans="3:11" ht="19.5" x14ac:dyDescent="0.2">
      <c r="C130" s="987"/>
      <c r="D130" s="625" t="s">
        <v>538</v>
      </c>
      <c r="E130" s="987"/>
      <c r="F130" s="626" t="s">
        <v>1090</v>
      </c>
      <c r="G130" s="987"/>
      <c r="H130" s="987"/>
      <c r="I130" s="987"/>
      <c r="J130" s="987"/>
      <c r="K130" s="987"/>
    </row>
    <row r="131" spans="3:11" ht="12" x14ac:dyDescent="0.2">
      <c r="C131" s="627" t="s">
        <v>128</v>
      </c>
      <c r="D131" s="627" t="s">
        <v>105</v>
      </c>
      <c r="E131" s="628" t="s">
        <v>1091</v>
      </c>
      <c r="F131" s="629" t="s">
        <v>1092</v>
      </c>
      <c r="G131" s="630" t="s">
        <v>225</v>
      </c>
      <c r="H131" s="631">
        <v>1</v>
      </c>
      <c r="I131" s="632">
        <v>0</v>
      </c>
      <c r="J131" s="632">
        <f>ROUND(I131*H131,2)</f>
        <v>0</v>
      </c>
      <c r="K131" s="629" t="s">
        <v>537</v>
      </c>
    </row>
    <row r="132" spans="3:11" x14ac:dyDescent="0.2">
      <c r="C132" s="987"/>
      <c r="D132" s="625" t="s">
        <v>538</v>
      </c>
      <c r="E132" s="987"/>
      <c r="F132" s="626" t="s">
        <v>1092</v>
      </c>
      <c r="G132" s="987"/>
      <c r="H132" s="987"/>
      <c r="I132" s="987"/>
      <c r="J132" s="987"/>
      <c r="K132" s="987"/>
    </row>
    <row r="133" spans="3:11" ht="12" x14ac:dyDescent="0.2">
      <c r="C133" s="619" t="s">
        <v>237</v>
      </c>
      <c r="D133" s="619" t="s">
        <v>137</v>
      </c>
      <c r="E133" s="620" t="s">
        <v>1093</v>
      </c>
      <c r="F133" s="621" t="s">
        <v>1094</v>
      </c>
      <c r="G133" s="622" t="s">
        <v>225</v>
      </c>
      <c r="H133" s="623">
        <v>1</v>
      </c>
      <c r="I133" s="624">
        <v>0</v>
      </c>
      <c r="J133" s="624">
        <f>ROUND(I133*H133,2)</f>
        <v>0</v>
      </c>
      <c r="K133" s="621" t="s">
        <v>537</v>
      </c>
    </row>
    <row r="134" spans="3:11" x14ac:dyDescent="0.2">
      <c r="C134" s="987"/>
      <c r="D134" s="625" t="s">
        <v>538</v>
      </c>
      <c r="E134" s="987"/>
      <c r="F134" s="626" t="s">
        <v>1094</v>
      </c>
      <c r="G134" s="987"/>
      <c r="H134" s="987"/>
      <c r="I134" s="987"/>
      <c r="J134" s="987"/>
      <c r="K134" s="987"/>
    </row>
    <row r="135" spans="3:11" ht="12" x14ac:dyDescent="0.2">
      <c r="C135" s="627" t="s">
        <v>131</v>
      </c>
      <c r="D135" s="627" t="s">
        <v>105</v>
      </c>
      <c r="E135" s="628" t="s">
        <v>1095</v>
      </c>
      <c r="F135" s="629" t="s">
        <v>1096</v>
      </c>
      <c r="G135" s="630" t="s">
        <v>225</v>
      </c>
      <c r="H135" s="631">
        <v>2</v>
      </c>
      <c r="I135" s="632">
        <v>0</v>
      </c>
      <c r="J135" s="632">
        <f>ROUND(I135*H135,2)</f>
        <v>0</v>
      </c>
      <c r="K135" s="629" t="s">
        <v>537</v>
      </c>
    </row>
    <row r="136" spans="3:11" x14ac:dyDescent="0.2">
      <c r="C136" s="987"/>
      <c r="D136" s="625" t="s">
        <v>538</v>
      </c>
      <c r="E136" s="987"/>
      <c r="F136" s="626" t="s">
        <v>1096</v>
      </c>
      <c r="G136" s="987"/>
      <c r="H136" s="987"/>
      <c r="I136" s="987"/>
      <c r="J136" s="987"/>
      <c r="K136" s="987"/>
    </row>
    <row r="137" spans="3:11" ht="12" x14ac:dyDescent="0.2">
      <c r="C137" s="627" t="s">
        <v>238</v>
      </c>
      <c r="D137" s="627" t="s">
        <v>105</v>
      </c>
      <c r="E137" s="628" t="s">
        <v>1097</v>
      </c>
      <c r="F137" s="629" t="s">
        <v>1098</v>
      </c>
      <c r="G137" s="630" t="s">
        <v>225</v>
      </c>
      <c r="H137" s="631">
        <v>2</v>
      </c>
      <c r="I137" s="632">
        <v>0</v>
      </c>
      <c r="J137" s="632">
        <f>ROUND(I137*H137,2)</f>
        <v>0</v>
      </c>
      <c r="K137" s="629" t="s">
        <v>537</v>
      </c>
    </row>
    <row r="138" spans="3:11" x14ac:dyDescent="0.2">
      <c r="C138" s="987"/>
      <c r="D138" s="625" t="s">
        <v>538</v>
      </c>
      <c r="E138" s="987"/>
      <c r="F138" s="626" t="s">
        <v>1098</v>
      </c>
      <c r="G138" s="987"/>
      <c r="H138" s="987"/>
      <c r="I138" s="987"/>
      <c r="J138" s="987"/>
      <c r="K138" s="987"/>
    </row>
    <row r="139" spans="3:11" ht="12" x14ac:dyDescent="0.2">
      <c r="C139" s="619" t="s">
        <v>132</v>
      </c>
      <c r="D139" s="619" t="s">
        <v>137</v>
      </c>
      <c r="E139" s="620" t="s">
        <v>1099</v>
      </c>
      <c r="F139" s="621" t="s">
        <v>1100</v>
      </c>
      <c r="G139" s="622" t="s">
        <v>225</v>
      </c>
      <c r="H139" s="623">
        <v>2</v>
      </c>
      <c r="I139" s="624">
        <v>0</v>
      </c>
      <c r="J139" s="624">
        <f>ROUND(I139*H139,2)</f>
        <v>0</v>
      </c>
      <c r="K139" s="621" t="s">
        <v>537</v>
      </c>
    </row>
    <row r="140" spans="3:11" x14ac:dyDescent="0.2">
      <c r="C140" s="987"/>
      <c r="D140" s="625" t="s">
        <v>538</v>
      </c>
      <c r="E140" s="987"/>
      <c r="F140" s="626" t="s">
        <v>1100</v>
      </c>
      <c r="G140" s="987"/>
      <c r="H140" s="987"/>
      <c r="I140" s="987"/>
      <c r="J140" s="987"/>
      <c r="K140" s="987"/>
    </row>
    <row r="141" spans="3:11" ht="24" x14ac:dyDescent="0.2">
      <c r="C141" s="627" t="s">
        <v>239</v>
      </c>
      <c r="D141" s="627" t="s">
        <v>105</v>
      </c>
      <c r="E141" s="628" t="s">
        <v>1101</v>
      </c>
      <c r="F141" s="629" t="s">
        <v>1102</v>
      </c>
      <c r="G141" s="630" t="s">
        <v>574</v>
      </c>
      <c r="H141" s="631">
        <v>1</v>
      </c>
      <c r="I141" s="632">
        <v>0</v>
      </c>
      <c r="J141" s="632">
        <f>ROUND(I141*H141,2)</f>
        <v>0</v>
      </c>
      <c r="K141" s="629" t="s">
        <v>537</v>
      </c>
    </row>
    <row r="142" spans="3:11" x14ac:dyDescent="0.2">
      <c r="C142" s="987"/>
      <c r="D142" s="625" t="s">
        <v>538</v>
      </c>
      <c r="E142" s="987"/>
      <c r="F142" s="626" t="s">
        <v>1102</v>
      </c>
      <c r="G142" s="987"/>
      <c r="H142" s="987"/>
      <c r="I142" s="987"/>
      <c r="J142" s="987"/>
      <c r="K142" s="987"/>
    </row>
    <row r="143" spans="3:11" ht="24" x14ac:dyDescent="0.2">
      <c r="C143" s="619" t="s">
        <v>134</v>
      </c>
      <c r="D143" s="619" t="s">
        <v>137</v>
      </c>
      <c r="E143" s="620" t="s">
        <v>1103</v>
      </c>
      <c r="F143" s="621" t="s">
        <v>1104</v>
      </c>
      <c r="G143" s="622" t="s">
        <v>225</v>
      </c>
      <c r="H143" s="623">
        <v>1</v>
      </c>
      <c r="I143" s="624">
        <v>0</v>
      </c>
      <c r="J143" s="624">
        <f>ROUND(I143*H143,2)</f>
        <v>0</v>
      </c>
      <c r="K143" s="621" t="s">
        <v>537</v>
      </c>
    </row>
    <row r="144" spans="3:11" x14ac:dyDescent="0.2">
      <c r="C144" s="987"/>
      <c r="D144" s="625" t="s">
        <v>538</v>
      </c>
      <c r="E144" s="987"/>
      <c r="F144" s="626" t="s">
        <v>1104</v>
      </c>
      <c r="G144" s="987"/>
      <c r="H144" s="987"/>
      <c r="I144" s="987"/>
      <c r="J144" s="987"/>
      <c r="K144" s="987"/>
    </row>
    <row r="145" spans="3:11" ht="12" x14ac:dyDescent="0.2">
      <c r="C145" s="627" t="s">
        <v>240</v>
      </c>
      <c r="D145" s="627" t="s">
        <v>105</v>
      </c>
      <c r="E145" s="628" t="s">
        <v>1105</v>
      </c>
      <c r="F145" s="629" t="s">
        <v>1106</v>
      </c>
      <c r="G145" s="630" t="s">
        <v>574</v>
      </c>
      <c r="H145" s="631">
        <v>1</v>
      </c>
      <c r="I145" s="632">
        <v>0</v>
      </c>
      <c r="J145" s="632">
        <f>ROUND(I145*H145,2)</f>
        <v>0</v>
      </c>
      <c r="K145" s="629" t="s">
        <v>537</v>
      </c>
    </row>
    <row r="146" spans="3:11" x14ac:dyDescent="0.2">
      <c r="C146" s="987"/>
      <c r="D146" s="625" t="s">
        <v>538</v>
      </c>
      <c r="E146" s="987"/>
      <c r="F146" s="626" t="s">
        <v>1106</v>
      </c>
      <c r="G146" s="987"/>
      <c r="H146" s="987"/>
      <c r="I146" s="987"/>
      <c r="J146" s="987"/>
      <c r="K146" s="987"/>
    </row>
    <row r="147" spans="3:11" ht="24" x14ac:dyDescent="0.2">
      <c r="C147" s="619" t="s">
        <v>135</v>
      </c>
      <c r="D147" s="619" t="s">
        <v>137</v>
      </c>
      <c r="E147" s="620" t="s">
        <v>1107</v>
      </c>
      <c r="F147" s="621" t="s">
        <v>1108</v>
      </c>
      <c r="G147" s="622" t="s">
        <v>225</v>
      </c>
      <c r="H147" s="623">
        <v>1</v>
      </c>
      <c r="I147" s="624">
        <v>0</v>
      </c>
      <c r="J147" s="624">
        <f>ROUND(I147*H147,2)</f>
        <v>0</v>
      </c>
      <c r="K147" s="621" t="s">
        <v>537</v>
      </c>
    </row>
    <row r="148" spans="3:11" x14ac:dyDescent="0.2">
      <c r="C148" s="987"/>
      <c r="D148" s="625" t="s">
        <v>538</v>
      </c>
      <c r="E148" s="987"/>
      <c r="F148" s="626" t="s">
        <v>1108</v>
      </c>
      <c r="G148" s="987"/>
      <c r="H148" s="987"/>
      <c r="I148" s="987"/>
      <c r="J148" s="987"/>
      <c r="K148" s="987"/>
    </row>
    <row r="149" spans="3:11" ht="12" x14ac:dyDescent="0.2">
      <c r="C149" s="627" t="s">
        <v>241</v>
      </c>
      <c r="D149" s="627" t="s">
        <v>105</v>
      </c>
      <c r="E149" s="628" t="s">
        <v>1109</v>
      </c>
      <c r="F149" s="629" t="s">
        <v>1110</v>
      </c>
      <c r="G149" s="630" t="s">
        <v>225</v>
      </c>
      <c r="H149" s="631">
        <v>1</v>
      </c>
      <c r="I149" s="632">
        <v>0</v>
      </c>
      <c r="J149" s="632">
        <f>ROUND(I149*H149,2)</f>
        <v>0</v>
      </c>
      <c r="K149" s="629" t="s">
        <v>537</v>
      </c>
    </row>
    <row r="150" spans="3:11" x14ac:dyDescent="0.2">
      <c r="C150" s="987"/>
      <c r="D150" s="625" t="s">
        <v>538</v>
      </c>
      <c r="E150" s="987"/>
      <c r="F150" s="626" t="s">
        <v>1110</v>
      </c>
      <c r="G150" s="987"/>
      <c r="H150" s="987"/>
      <c r="I150" s="987"/>
      <c r="J150" s="987"/>
      <c r="K150" s="987"/>
    </row>
    <row r="151" spans="3:11" ht="12" x14ac:dyDescent="0.2">
      <c r="C151" s="619" t="s">
        <v>136</v>
      </c>
      <c r="D151" s="619" t="s">
        <v>137</v>
      </c>
      <c r="E151" s="620" t="s">
        <v>1111</v>
      </c>
      <c r="F151" s="621" t="s">
        <v>1112</v>
      </c>
      <c r="G151" s="622" t="s">
        <v>225</v>
      </c>
      <c r="H151" s="623">
        <v>1</v>
      </c>
      <c r="I151" s="624">
        <v>0</v>
      </c>
      <c r="J151" s="624">
        <f>ROUND(I151*H151,2)</f>
        <v>0</v>
      </c>
      <c r="K151" s="621" t="s">
        <v>537</v>
      </c>
    </row>
    <row r="152" spans="3:11" x14ac:dyDescent="0.2">
      <c r="C152" s="987"/>
      <c r="D152" s="625" t="s">
        <v>538</v>
      </c>
      <c r="E152" s="987"/>
      <c r="F152" s="626" t="s">
        <v>1112</v>
      </c>
      <c r="G152" s="987"/>
      <c r="H152" s="987"/>
      <c r="I152" s="987"/>
      <c r="J152" s="987"/>
      <c r="K152" s="987"/>
    </row>
    <row r="153" spans="3:11" ht="12" x14ac:dyDescent="0.2">
      <c r="C153" s="627" t="s">
        <v>1113</v>
      </c>
      <c r="D153" s="627" t="s">
        <v>105</v>
      </c>
      <c r="E153" s="628" t="s">
        <v>1114</v>
      </c>
      <c r="F153" s="629" t="s">
        <v>1115</v>
      </c>
      <c r="G153" s="630" t="s">
        <v>225</v>
      </c>
      <c r="H153" s="631">
        <v>1</v>
      </c>
      <c r="I153" s="632">
        <v>0</v>
      </c>
      <c r="J153" s="632">
        <f>ROUND(I153*H153,2)</f>
        <v>0</v>
      </c>
      <c r="K153" s="629" t="s">
        <v>537</v>
      </c>
    </row>
    <row r="154" spans="3:11" x14ac:dyDescent="0.2">
      <c r="C154" s="987"/>
      <c r="D154" s="625" t="s">
        <v>538</v>
      </c>
      <c r="E154" s="987"/>
      <c r="F154" s="626" t="s">
        <v>1115</v>
      </c>
      <c r="G154" s="987"/>
      <c r="H154" s="987"/>
      <c r="I154" s="987"/>
      <c r="J154" s="987"/>
      <c r="K154" s="987"/>
    </row>
    <row r="155" spans="3:11" ht="12" x14ac:dyDescent="0.2">
      <c r="C155" s="619" t="s">
        <v>140</v>
      </c>
      <c r="D155" s="619" t="s">
        <v>137</v>
      </c>
      <c r="E155" s="620" t="s">
        <v>1116</v>
      </c>
      <c r="F155" s="621" t="s">
        <v>1117</v>
      </c>
      <c r="G155" s="622" t="s">
        <v>225</v>
      </c>
      <c r="H155" s="623">
        <v>1</v>
      </c>
      <c r="I155" s="624">
        <v>0</v>
      </c>
      <c r="J155" s="624">
        <f>ROUND(I155*H155,2)</f>
        <v>0</v>
      </c>
      <c r="K155" s="621" t="s">
        <v>537</v>
      </c>
    </row>
    <row r="156" spans="3:11" x14ac:dyDescent="0.2">
      <c r="C156" s="987"/>
      <c r="D156" s="625" t="s">
        <v>538</v>
      </c>
      <c r="E156" s="987"/>
      <c r="F156" s="626" t="s">
        <v>1117</v>
      </c>
      <c r="G156" s="987"/>
      <c r="H156" s="987"/>
      <c r="I156" s="987"/>
      <c r="J156" s="987"/>
      <c r="K156" s="987"/>
    </row>
    <row r="157" spans="3:11" ht="12" x14ac:dyDescent="0.2">
      <c r="C157" s="627" t="s">
        <v>1118</v>
      </c>
      <c r="D157" s="627" t="s">
        <v>105</v>
      </c>
      <c r="E157" s="628" t="s">
        <v>1119</v>
      </c>
      <c r="F157" s="629" t="s">
        <v>1120</v>
      </c>
      <c r="G157" s="630" t="s">
        <v>225</v>
      </c>
      <c r="H157" s="631">
        <v>8</v>
      </c>
      <c r="I157" s="632">
        <v>0</v>
      </c>
      <c r="J157" s="632">
        <f>ROUND(I157*H157,2)</f>
        <v>0</v>
      </c>
      <c r="K157" s="629" t="s">
        <v>537</v>
      </c>
    </row>
    <row r="158" spans="3:11" x14ac:dyDescent="0.2">
      <c r="C158" s="987"/>
      <c r="D158" s="625" t="s">
        <v>538</v>
      </c>
      <c r="E158" s="987"/>
      <c r="F158" s="626" t="s">
        <v>1120</v>
      </c>
      <c r="G158" s="987"/>
      <c r="H158" s="987"/>
      <c r="I158" s="987"/>
      <c r="J158" s="987"/>
      <c r="K158" s="987"/>
    </row>
    <row r="159" spans="3:11" ht="12" x14ac:dyDescent="0.2">
      <c r="C159" s="619" t="s">
        <v>143</v>
      </c>
      <c r="D159" s="619" t="s">
        <v>137</v>
      </c>
      <c r="E159" s="620" t="s">
        <v>1121</v>
      </c>
      <c r="F159" s="621" t="s">
        <v>1122</v>
      </c>
      <c r="G159" s="622" t="s">
        <v>225</v>
      </c>
      <c r="H159" s="623">
        <v>8</v>
      </c>
      <c r="I159" s="624">
        <v>0</v>
      </c>
      <c r="J159" s="624">
        <f>ROUND(I159*H159,2)</f>
        <v>0</v>
      </c>
      <c r="K159" s="621" t="s">
        <v>537</v>
      </c>
    </row>
    <row r="160" spans="3:11" x14ac:dyDescent="0.2">
      <c r="C160" s="987"/>
      <c r="D160" s="625" t="s">
        <v>538</v>
      </c>
      <c r="E160" s="987"/>
      <c r="F160" s="626" t="s">
        <v>1122</v>
      </c>
      <c r="G160" s="987"/>
      <c r="H160" s="987"/>
      <c r="I160" s="987"/>
      <c r="J160" s="987"/>
      <c r="K160" s="987"/>
    </row>
    <row r="161" spans="3:11" ht="21" customHeight="1" x14ac:dyDescent="0.2">
      <c r="C161" s="711"/>
      <c r="D161" s="712" t="s">
        <v>61</v>
      </c>
      <c r="E161" s="713" t="s">
        <v>609</v>
      </c>
      <c r="F161" s="713" t="s">
        <v>610</v>
      </c>
      <c r="G161" s="711"/>
      <c r="H161" s="711"/>
      <c r="I161" s="711"/>
      <c r="J161" s="714">
        <f>SUM(J162:J168)</f>
        <v>0</v>
      </c>
      <c r="K161" s="711"/>
    </row>
    <row r="162" spans="3:11" ht="36" x14ac:dyDescent="0.2">
      <c r="C162" s="619" t="s">
        <v>1123</v>
      </c>
      <c r="D162" s="619" t="s">
        <v>137</v>
      </c>
      <c r="E162" s="620" t="s">
        <v>611</v>
      </c>
      <c r="F162" s="621" t="s">
        <v>612</v>
      </c>
      <c r="G162" s="622" t="s">
        <v>225</v>
      </c>
      <c r="H162" s="623">
        <v>1</v>
      </c>
      <c r="I162" s="624">
        <v>0</v>
      </c>
      <c r="J162" s="624">
        <f>ROUND(I162*H162,2)</f>
        <v>0</v>
      </c>
      <c r="K162" s="621" t="s">
        <v>537</v>
      </c>
    </row>
    <row r="163" spans="3:11" ht="29.25" x14ac:dyDescent="0.2">
      <c r="C163" s="987"/>
      <c r="D163" s="625" t="s">
        <v>538</v>
      </c>
      <c r="E163" s="987"/>
      <c r="F163" s="626" t="s">
        <v>613</v>
      </c>
      <c r="G163" s="987"/>
      <c r="H163" s="987"/>
      <c r="I163" s="987"/>
      <c r="J163" s="987"/>
      <c r="K163" s="987"/>
    </row>
    <row r="164" spans="3:11" ht="24" x14ac:dyDescent="0.2">
      <c r="C164" s="619" t="s">
        <v>144</v>
      </c>
      <c r="D164" s="619" t="s">
        <v>137</v>
      </c>
      <c r="E164" s="620" t="s">
        <v>614</v>
      </c>
      <c r="F164" s="621" t="s">
        <v>615</v>
      </c>
      <c r="G164" s="622" t="s">
        <v>225</v>
      </c>
      <c r="H164" s="623">
        <v>1</v>
      </c>
      <c r="I164" s="624">
        <v>0</v>
      </c>
      <c r="J164" s="624">
        <f>ROUND(I164*H164,2)</f>
        <v>0</v>
      </c>
      <c r="K164" s="621" t="s">
        <v>537</v>
      </c>
    </row>
    <row r="165" spans="3:11" ht="19.5" x14ac:dyDescent="0.2">
      <c r="C165" s="987"/>
      <c r="D165" s="625" t="s">
        <v>538</v>
      </c>
      <c r="E165" s="987"/>
      <c r="F165" s="626" t="s">
        <v>615</v>
      </c>
      <c r="G165" s="987"/>
      <c r="H165" s="987"/>
      <c r="I165" s="987"/>
      <c r="J165" s="987"/>
      <c r="K165" s="987"/>
    </row>
    <row r="166" spans="3:11" ht="12" x14ac:dyDescent="0.2">
      <c r="C166" s="619" t="s">
        <v>1124</v>
      </c>
      <c r="D166" s="619" t="s">
        <v>137</v>
      </c>
      <c r="E166" s="620" t="s">
        <v>616</v>
      </c>
      <c r="F166" s="621" t="s">
        <v>617</v>
      </c>
      <c r="G166" s="622" t="s">
        <v>236</v>
      </c>
      <c r="H166" s="623">
        <v>15</v>
      </c>
      <c r="I166" s="624">
        <v>0</v>
      </c>
      <c r="J166" s="624">
        <f>ROUND(I166*H166,2)</f>
        <v>0</v>
      </c>
      <c r="K166" s="621" t="s">
        <v>537</v>
      </c>
    </row>
    <row r="167" spans="3:11" x14ac:dyDescent="0.2">
      <c r="C167" s="987"/>
      <c r="D167" s="625" t="s">
        <v>538</v>
      </c>
      <c r="E167" s="987"/>
      <c r="F167" s="626" t="s">
        <v>617</v>
      </c>
      <c r="G167" s="987"/>
      <c r="H167" s="987"/>
      <c r="I167" s="987"/>
      <c r="J167" s="987"/>
      <c r="K167" s="987"/>
    </row>
    <row r="168" spans="3:11" ht="12" x14ac:dyDescent="0.2">
      <c r="C168" s="619" t="s">
        <v>1125</v>
      </c>
      <c r="D168" s="619" t="s">
        <v>137</v>
      </c>
      <c r="E168" s="620" t="s">
        <v>618</v>
      </c>
      <c r="F168" s="621" t="s">
        <v>619</v>
      </c>
      <c r="G168" s="622" t="s">
        <v>236</v>
      </c>
      <c r="H168" s="623">
        <v>4</v>
      </c>
      <c r="I168" s="624">
        <v>0</v>
      </c>
      <c r="J168" s="624">
        <f>ROUND(I168*H168,2)</f>
        <v>0</v>
      </c>
      <c r="K168" s="621" t="s">
        <v>537</v>
      </c>
    </row>
    <row r="169" spans="3:11" x14ac:dyDescent="0.2">
      <c r="C169" s="987"/>
      <c r="D169" s="625" t="s">
        <v>538</v>
      </c>
      <c r="E169" s="987"/>
      <c r="F169" s="626" t="s">
        <v>619</v>
      </c>
      <c r="G169" s="987"/>
      <c r="H169" s="987"/>
      <c r="I169" s="987"/>
      <c r="J169" s="987"/>
      <c r="K169" s="987"/>
    </row>
  </sheetData>
  <pageMargins left="0.7" right="0.7" top="0.78740157499999996" bottom="0.78740157499999996" header="0.3" footer="0.3"/>
  <pageSetup paperSize="9" scale="76" orientation="landscape" horizontalDpi="4294967293" r:id="rId1"/>
  <rowBreaks count="4" manualBreakCount="4">
    <brk id="43" max="10" man="1"/>
    <brk id="68" max="10" man="1"/>
    <brk id="109" max="10" man="1"/>
    <brk id="148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5"/>
  <sheetViews>
    <sheetView showGridLines="0" view="pageBreakPreview" topLeftCell="A86" zoomScale="110" zoomScaleNormal="110" zoomScaleSheetLayoutView="110" workbookViewId="0">
      <selection activeCell="J88" sqref="J88"/>
    </sheetView>
  </sheetViews>
  <sheetFormatPr defaultRowHeight="11.25" x14ac:dyDescent="0.2"/>
  <cols>
    <col min="1" max="1" width="8.33203125" style="987" customWidth="1"/>
    <col min="2" max="2" width="1.6640625" style="987" customWidth="1"/>
    <col min="3" max="3" width="4.1640625" style="987" customWidth="1"/>
    <col min="4" max="4" width="4.33203125" style="987" customWidth="1"/>
    <col min="5" max="5" width="17.1640625" style="987" customWidth="1"/>
    <col min="6" max="6" width="97.6640625" style="987" customWidth="1"/>
    <col min="7" max="7" width="7" style="987" customWidth="1"/>
    <col min="8" max="8" width="11.5" style="987" customWidth="1"/>
    <col min="9" max="10" width="20.1640625" style="987" customWidth="1"/>
    <col min="11" max="11" width="23" style="987" customWidth="1"/>
    <col min="12" max="12" width="2.6640625" style="987" customWidth="1"/>
    <col min="13" max="13" width="10.83203125" style="987" hidden="1" customWidth="1"/>
    <col min="14" max="14" width="9.33203125" style="987"/>
    <col min="15" max="20" width="14.1640625" style="987" hidden="1" customWidth="1"/>
    <col min="21" max="21" width="16.33203125" style="987" hidden="1" customWidth="1"/>
    <col min="22" max="22" width="12.33203125" style="987" customWidth="1"/>
    <col min="23" max="23" width="16.33203125" style="987" customWidth="1"/>
    <col min="24" max="24" width="12.33203125" style="987" customWidth="1"/>
    <col min="25" max="25" width="15" style="987" customWidth="1"/>
    <col min="26" max="26" width="11" style="987" customWidth="1"/>
    <col min="27" max="27" width="15" style="987" customWidth="1"/>
    <col min="28" max="28" width="16.33203125" style="987" customWidth="1"/>
    <col min="29" max="29" width="11" style="987" customWidth="1"/>
    <col min="30" max="30" width="15" style="987" customWidth="1"/>
    <col min="31" max="31" width="16.33203125" style="987" customWidth="1"/>
    <col min="32" max="56" width="9.33203125" style="987"/>
    <col min="57" max="57" width="10.83203125" style="987" bestFit="1" customWidth="1"/>
    <col min="58" max="61" width="9.5" style="987" bestFit="1" customWidth="1"/>
    <col min="62" max="62" width="9.33203125" style="987"/>
    <col min="63" max="63" width="11" style="987" bestFit="1" customWidth="1"/>
    <col min="64" max="16384" width="9.33203125" style="987"/>
  </cols>
  <sheetData>
    <row r="1" spans="1:46" x14ac:dyDescent="0.2">
      <c r="A1" s="415"/>
    </row>
    <row r="2" spans="1:46" ht="36.950000000000003" customHeight="1" x14ac:dyDescent="0.2">
      <c r="L2" s="989" t="s">
        <v>5</v>
      </c>
      <c r="AT2" s="327" t="s">
        <v>73</v>
      </c>
    </row>
    <row r="3" spans="1:46" ht="6.95" customHeight="1" x14ac:dyDescent="0.2">
      <c r="B3" s="417"/>
      <c r="C3" s="418"/>
      <c r="D3" s="418"/>
      <c r="E3" s="418"/>
      <c r="F3" s="418"/>
      <c r="G3" s="418"/>
      <c r="H3" s="418"/>
      <c r="I3" s="418"/>
      <c r="J3" s="418"/>
      <c r="K3" s="418"/>
      <c r="L3" s="419"/>
      <c r="AT3" s="327" t="s">
        <v>69</v>
      </c>
    </row>
    <row r="4" spans="1:46" ht="24.95" customHeight="1" x14ac:dyDescent="0.2">
      <c r="B4" s="419"/>
      <c r="D4" s="192" t="s">
        <v>77</v>
      </c>
      <c r="L4" s="419"/>
      <c r="M4" s="201" t="s">
        <v>10</v>
      </c>
      <c r="AT4" s="327" t="s">
        <v>3</v>
      </c>
    </row>
    <row r="5" spans="1:46" ht="6.95" customHeight="1" x14ac:dyDescent="0.2">
      <c r="B5" s="419"/>
      <c r="L5" s="419"/>
    </row>
    <row r="6" spans="1:46" ht="12" customHeight="1" x14ac:dyDescent="0.2">
      <c r="B6" s="419"/>
      <c r="D6" s="994" t="s">
        <v>14</v>
      </c>
      <c r="L6" s="419"/>
    </row>
    <row r="7" spans="1:46" ht="16.5" customHeight="1" x14ac:dyDescent="0.2">
      <c r="B7" s="419"/>
      <c r="E7" s="994" t="str">
        <f>'Rekapitulace zakázky'!K6</f>
        <v>Oprava výhybek v uzlu Ústí n.L. hl.n.</v>
      </c>
      <c r="F7" s="994"/>
      <c r="G7" s="994"/>
      <c r="H7" s="994"/>
      <c r="L7" s="419"/>
    </row>
    <row r="8" spans="1:46" s="995" customFormat="1" ht="12" customHeight="1" x14ac:dyDescent="0.2">
      <c r="B8" s="348"/>
      <c r="D8" s="994" t="s">
        <v>78</v>
      </c>
      <c r="L8" s="348"/>
    </row>
    <row r="9" spans="1:46" s="995" customFormat="1" ht="36.950000000000003" customHeight="1" x14ac:dyDescent="0.2">
      <c r="B9" s="348"/>
      <c r="E9" s="1003" t="s">
        <v>262</v>
      </c>
      <c r="L9" s="348"/>
    </row>
    <row r="10" spans="1:46" s="995" customFormat="1" x14ac:dyDescent="0.2">
      <c r="B10" s="348"/>
      <c r="L10" s="348"/>
    </row>
    <row r="11" spans="1:46" s="995" customFormat="1" ht="12" customHeight="1" x14ac:dyDescent="0.2">
      <c r="B11" s="348"/>
      <c r="D11" s="994" t="s">
        <v>15</v>
      </c>
      <c r="F11" s="990" t="s">
        <v>1</v>
      </c>
      <c r="I11" s="994" t="s">
        <v>16</v>
      </c>
      <c r="J11" s="990" t="s">
        <v>1</v>
      </c>
      <c r="L11" s="348"/>
    </row>
    <row r="12" spans="1:46" s="995" customFormat="1" ht="12" customHeight="1" x14ac:dyDescent="0.2">
      <c r="B12" s="348"/>
      <c r="D12" s="994" t="s">
        <v>17</v>
      </c>
      <c r="F12" s="990" t="s">
        <v>18</v>
      </c>
      <c r="I12" s="994" t="s">
        <v>19</v>
      </c>
      <c r="J12" s="325">
        <f>'Rekapitulace zakázky'!AN8</f>
        <v>44058</v>
      </c>
      <c r="L12" s="348"/>
    </row>
    <row r="13" spans="1:46" s="995" customFormat="1" ht="10.9" customHeight="1" x14ac:dyDescent="0.2">
      <c r="B13" s="348"/>
      <c r="L13" s="348"/>
    </row>
    <row r="14" spans="1:46" s="995" customFormat="1" ht="12" customHeight="1" x14ac:dyDescent="0.2">
      <c r="B14" s="348"/>
      <c r="D14" s="994" t="s">
        <v>20</v>
      </c>
      <c r="I14" s="994" t="s">
        <v>21</v>
      </c>
      <c r="J14" s="990" t="str">
        <f>IF('Rekapitulace zakázky'!AN10="","",'Rekapitulace zakázky'!AN10)</f>
        <v/>
      </c>
      <c r="L14" s="348"/>
    </row>
    <row r="15" spans="1:46" s="995" customFormat="1" ht="18" customHeight="1" x14ac:dyDescent="0.2">
      <c r="B15" s="348"/>
      <c r="E15" s="990" t="str">
        <f>IF('Rekapitulace zakázky'!E11="","",'Rekapitulace zakázky'!E11)</f>
        <v xml:space="preserve"> </v>
      </c>
      <c r="I15" s="994" t="s">
        <v>22</v>
      </c>
      <c r="J15" s="990" t="str">
        <f>IF('Rekapitulace zakázky'!AN11="","",'Rekapitulace zakázky'!AN11)</f>
        <v/>
      </c>
      <c r="L15" s="348"/>
    </row>
    <row r="16" spans="1:46" s="995" customFormat="1" ht="6.95" customHeight="1" x14ac:dyDescent="0.2">
      <c r="B16" s="348"/>
      <c r="L16" s="348"/>
    </row>
    <row r="17" spans="2:12" s="995" customFormat="1" ht="12" customHeight="1" x14ac:dyDescent="0.2">
      <c r="B17" s="348"/>
      <c r="D17" s="994" t="s">
        <v>23</v>
      </c>
      <c r="I17" s="994" t="s">
        <v>21</v>
      </c>
      <c r="J17" s="990" t="str">
        <f>'Rekapitulace zakázky'!AN13</f>
        <v/>
      </c>
      <c r="L17" s="348"/>
    </row>
    <row r="18" spans="2:12" s="995" customFormat="1" ht="18" customHeight="1" x14ac:dyDescent="0.2">
      <c r="B18" s="348"/>
      <c r="E18" s="990" t="str">
        <f>'Rekapitulace zakázky'!E14</f>
        <v xml:space="preserve"> </v>
      </c>
      <c r="F18" s="990"/>
      <c r="G18" s="990"/>
      <c r="H18" s="990"/>
      <c r="I18" s="994" t="s">
        <v>22</v>
      </c>
      <c r="J18" s="990" t="str">
        <f>'Rekapitulace zakázky'!AN14</f>
        <v/>
      </c>
      <c r="L18" s="348"/>
    </row>
    <row r="19" spans="2:12" s="995" customFormat="1" ht="6.95" customHeight="1" x14ac:dyDescent="0.2">
      <c r="B19" s="348"/>
      <c r="L19" s="348"/>
    </row>
    <row r="20" spans="2:12" s="995" customFormat="1" ht="12" customHeight="1" x14ac:dyDescent="0.2">
      <c r="B20" s="348"/>
      <c r="D20" s="994" t="s">
        <v>24</v>
      </c>
      <c r="I20" s="994" t="s">
        <v>21</v>
      </c>
      <c r="J20" s="990" t="str">
        <f>IF('Rekapitulace zakázky'!AN16="","",'Rekapitulace zakázky'!AN16)</f>
        <v/>
      </c>
      <c r="L20" s="348"/>
    </row>
    <row r="21" spans="2:12" s="995" customFormat="1" ht="18" customHeight="1" x14ac:dyDescent="0.2">
      <c r="B21" s="348"/>
      <c r="E21" s="990" t="str">
        <f>IF('Rekapitulace zakázky'!E17="","",'Rekapitulace zakázky'!E17)</f>
        <v xml:space="preserve"> </v>
      </c>
      <c r="I21" s="994" t="s">
        <v>22</v>
      </c>
      <c r="J21" s="990" t="str">
        <f>IF('Rekapitulace zakázky'!AN17="","",'Rekapitulace zakázky'!AN17)</f>
        <v/>
      </c>
      <c r="L21" s="348"/>
    </row>
    <row r="22" spans="2:12" s="995" customFormat="1" ht="6.95" customHeight="1" x14ac:dyDescent="0.2">
      <c r="B22" s="348"/>
      <c r="L22" s="348"/>
    </row>
    <row r="23" spans="2:12" s="995" customFormat="1" ht="12" customHeight="1" x14ac:dyDescent="0.2">
      <c r="B23" s="348"/>
      <c r="D23" s="994" t="s">
        <v>26</v>
      </c>
      <c r="I23" s="994" t="s">
        <v>21</v>
      </c>
      <c r="J23" s="990" t="str">
        <f>IF('Rekapitulace zakázky'!AN19="","",'Rekapitulace zakázky'!AN19)</f>
        <v/>
      </c>
      <c r="L23" s="348"/>
    </row>
    <row r="24" spans="2:12" s="995" customFormat="1" ht="18" customHeight="1" x14ac:dyDescent="0.2">
      <c r="B24" s="348"/>
      <c r="E24" s="990" t="str">
        <f>IF('Rekapitulace zakázky'!E20="","",'Rekapitulace zakázky'!E20)</f>
        <v xml:space="preserve"> </v>
      </c>
      <c r="I24" s="994" t="s">
        <v>22</v>
      </c>
      <c r="J24" s="990" t="str">
        <f>IF('Rekapitulace zakázky'!AN20="","",'Rekapitulace zakázky'!AN20)</f>
        <v/>
      </c>
      <c r="L24" s="348"/>
    </row>
    <row r="25" spans="2:12" s="995" customFormat="1" ht="6.95" customHeight="1" x14ac:dyDescent="0.2">
      <c r="B25" s="348"/>
      <c r="L25" s="348"/>
    </row>
    <row r="26" spans="2:12" s="995" customFormat="1" ht="12" customHeight="1" x14ac:dyDescent="0.2">
      <c r="B26" s="348"/>
      <c r="D26" s="994" t="s">
        <v>27</v>
      </c>
      <c r="L26" s="348"/>
    </row>
    <row r="27" spans="2:12" s="330" customFormat="1" ht="16.5" customHeight="1" x14ac:dyDescent="0.2">
      <c r="B27" s="331"/>
      <c r="E27" s="991" t="s">
        <v>1</v>
      </c>
      <c r="F27" s="991"/>
      <c r="G27" s="991"/>
      <c r="H27" s="991"/>
      <c r="L27" s="331"/>
    </row>
    <row r="28" spans="2:12" s="995" customFormat="1" ht="6.95" customHeight="1" x14ac:dyDescent="0.2">
      <c r="B28" s="348"/>
      <c r="L28" s="348"/>
    </row>
    <row r="29" spans="2:12" s="995" customFormat="1" ht="6.95" customHeight="1" x14ac:dyDescent="0.2">
      <c r="B29" s="348"/>
      <c r="D29" s="357"/>
      <c r="E29" s="357"/>
      <c r="F29" s="357"/>
      <c r="G29" s="357"/>
      <c r="H29" s="357"/>
      <c r="I29" s="357"/>
      <c r="J29" s="357"/>
      <c r="K29" s="357"/>
      <c r="L29" s="348"/>
    </row>
    <row r="30" spans="2:12" s="995" customFormat="1" ht="25.35" customHeight="1" x14ac:dyDescent="0.2">
      <c r="B30" s="348"/>
      <c r="D30" s="202" t="s">
        <v>28</v>
      </c>
      <c r="J30" s="326">
        <f>J60</f>
        <v>0</v>
      </c>
      <c r="L30" s="348"/>
    </row>
    <row r="31" spans="2:12" s="995" customFormat="1" ht="6.95" customHeight="1" x14ac:dyDescent="0.2">
      <c r="B31" s="348"/>
      <c r="D31" s="357"/>
      <c r="E31" s="357"/>
      <c r="F31" s="357"/>
      <c r="G31" s="357"/>
      <c r="H31" s="357"/>
      <c r="I31" s="357"/>
      <c r="J31" s="357"/>
      <c r="K31" s="357"/>
      <c r="L31" s="348"/>
    </row>
    <row r="32" spans="2:12" s="995" customFormat="1" ht="14.45" customHeight="1" x14ac:dyDescent="0.2">
      <c r="B32" s="348"/>
      <c r="F32" s="323" t="s">
        <v>30</v>
      </c>
      <c r="I32" s="323" t="s">
        <v>29</v>
      </c>
      <c r="J32" s="323" t="s">
        <v>31</v>
      </c>
      <c r="L32" s="348"/>
    </row>
    <row r="33" spans="2:12" s="995" customFormat="1" ht="14.45" customHeight="1" x14ac:dyDescent="0.2">
      <c r="B33" s="348"/>
      <c r="D33" s="203" t="s">
        <v>32</v>
      </c>
      <c r="E33" s="994" t="s">
        <v>33</v>
      </c>
      <c r="F33" s="204">
        <f>J30</f>
        <v>0</v>
      </c>
      <c r="I33" s="205">
        <v>0.21</v>
      </c>
      <c r="J33" s="204">
        <f>F33*I33</f>
        <v>0</v>
      </c>
      <c r="L33" s="348"/>
    </row>
    <row r="34" spans="2:12" s="995" customFormat="1" ht="14.45" customHeight="1" x14ac:dyDescent="0.2">
      <c r="B34" s="348"/>
      <c r="E34" s="994" t="s">
        <v>34</v>
      </c>
      <c r="F34" s="204">
        <f>ROUND((SUM(BF83:BF103)),  2)</f>
        <v>0</v>
      </c>
      <c r="I34" s="205">
        <v>0.15</v>
      </c>
      <c r="J34" s="204">
        <f>ROUND(((SUM(BF83:BF103))*I34),  2)</f>
        <v>0</v>
      </c>
      <c r="L34" s="348"/>
    </row>
    <row r="35" spans="2:12" s="995" customFormat="1" ht="14.45" hidden="1" customHeight="1" x14ac:dyDescent="0.2">
      <c r="B35" s="348"/>
      <c r="E35" s="994" t="s">
        <v>35</v>
      </c>
      <c r="F35" s="204">
        <f>ROUND((SUM(BG83:BG103)),  2)</f>
        <v>0</v>
      </c>
      <c r="I35" s="205">
        <v>0.21</v>
      </c>
      <c r="J35" s="204">
        <f>0</f>
        <v>0</v>
      </c>
      <c r="L35" s="348"/>
    </row>
    <row r="36" spans="2:12" s="995" customFormat="1" ht="14.45" hidden="1" customHeight="1" x14ac:dyDescent="0.2">
      <c r="B36" s="348"/>
      <c r="E36" s="994" t="s">
        <v>36</v>
      </c>
      <c r="F36" s="204">
        <f>ROUND((SUM(BH83:BH103)),  2)</f>
        <v>0</v>
      </c>
      <c r="I36" s="205">
        <v>0.15</v>
      </c>
      <c r="J36" s="204">
        <f>0</f>
        <v>0</v>
      </c>
      <c r="L36" s="348"/>
    </row>
    <row r="37" spans="2:12" s="995" customFormat="1" ht="14.45" hidden="1" customHeight="1" x14ac:dyDescent="0.2">
      <c r="B37" s="348"/>
      <c r="E37" s="994" t="s">
        <v>37</v>
      </c>
      <c r="F37" s="204">
        <f>ROUND((SUM(BI83:BI103)),  2)</f>
        <v>0</v>
      </c>
      <c r="I37" s="205">
        <v>0</v>
      </c>
      <c r="J37" s="204">
        <f>0</f>
        <v>0</v>
      </c>
      <c r="L37" s="348"/>
    </row>
    <row r="38" spans="2:12" s="995" customFormat="1" ht="6.95" customHeight="1" x14ac:dyDescent="0.2">
      <c r="B38" s="348"/>
      <c r="L38" s="348"/>
    </row>
    <row r="39" spans="2:12" s="995" customFormat="1" ht="25.35" customHeight="1" x14ac:dyDescent="0.2">
      <c r="B39" s="348"/>
      <c r="C39" s="332"/>
      <c r="D39" s="206" t="s">
        <v>38</v>
      </c>
      <c r="E39" s="358"/>
      <c r="F39" s="358"/>
      <c r="G39" s="207" t="s">
        <v>39</v>
      </c>
      <c r="H39" s="208" t="s">
        <v>40</v>
      </c>
      <c r="I39" s="358"/>
      <c r="J39" s="209">
        <f>SUM(J30:J37)</f>
        <v>0</v>
      </c>
      <c r="K39" s="333"/>
      <c r="L39" s="348"/>
    </row>
    <row r="40" spans="2:12" s="995" customFormat="1" ht="14.45" customHeight="1" x14ac:dyDescent="0.2">
      <c r="B40" s="348"/>
      <c r="L40" s="348"/>
    </row>
    <row r="41" spans="2:12" ht="14.45" customHeight="1" x14ac:dyDescent="0.2">
      <c r="B41" s="482"/>
      <c r="C41" s="420"/>
      <c r="D41" s="420"/>
      <c r="E41" s="420"/>
      <c r="F41" s="420"/>
      <c r="G41" s="420"/>
      <c r="H41" s="420"/>
      <c r="I41" s="420"/>
      <c r="J41" s="420"/>
      <c r="K41" s="483"/>
      <c r="L41" s="419"/>
    </row>
    <row r="45" spans="2:12" s="995" customFormat="1" ht="6.95" customHeight="1" x14ac:dyDescent="0.2">
      <c r="B45" s="362"/>
      <c r="C45" s="363"/>
      <c r="D45" s="363"/>
      <c r="E45" s="363"/>
      <c r="F45" s="363"/>
      <c r="G45" s="363"/>
      <c r="H45" s="363"/>
      <c r="I45" s="363"/>
      <c r="J45" s="363"/>
      <c r="K45" s="363"/>
      <c r="L45" s="348"/>
    </row>
    <row r="46" spans="2:12" s="995" customFormat="1" ht="24.95" customHeight="1" x14ac:dyDescent="0.2">
      <c r="B46" s="348"/>
      <c r="C46" s="192" t="s">
        <v>79</v>
      </c>
      <c r="L46" s="348"/>
    </row>
    <row r="47" spans="2:12" s="995" customFormat="1" ht="6.95" customHeight="1" x14ac:dyDescent="0.2">
      <c r="B47" s="348"/>
      <c r="L47" s="348"/>
    </row>
    <row r="48" spans="2:12" s="995" customFormat="1" ht="12" customHeight="1" x14ac:dyDescent="0.2">
      <c r="B48" s="348"/>
      <c r="C48" s="994" t="s">
        <v>14</v>
      </c>
      <c r="L48" s="348"/>
    </row>
    <row r="49" spans="2:47" s="995" customFormat="1" ht="16.5" customHeight="1" x14ac:dyDescent="0.2">
      <c r="B49" s="348"/>
      <c r="E49" s="994" t="str">
        <f>E7</f>
        <v>Oprava výhybek v uzlu Ústí n.L. hl.n.</v>
      </c>
      <c r="F49" s="994"/>
      <c r="G49" s="994"/>
      <c r="H49" s="994"/>
      <c r="L49" s="348"/>
    </row>
    <row r="50" spans="2:47" s="995" customFormat="1" ht="12" customHeight="1" x14ac:dyDescent="0.2">
      <c r="B50" s="348"/>
      <c r="C50" s="994" t="s">
        <v>78</v>
      </c>
      <c r="L50" s="348"/>
    </row>
    <row r="51" spans="2:47" s="995" customFormat="1" ht="16.5" customHeight="1" x14ac:dyDescent="0.2">
      <c r="B51" s="348"/>
      <c r="E51" s="1003" t="str">
        <f>E9</f>
        <v>SO 108 Ukolejnění kovových konstrukcí</v>
      </c>
      <c r="L51" s="348"/>
    </row>
    <row r="52" spans="2:47" s="995" customFormat="1" ht="6.95" customHeight="1" x14ac:dyDescent="0.2">
      <c r="B52" s="348"/>
      <c r="L52" s="348"/>
    </row>
    <row r="53" spans="2:47" s="995" customFormat="1" ht="12" customHeight="1" x14ac:dyDescent="0.2">
      <c r="B53" s="348"/>
      <c r="C53" s="994" t="s">
        <v>17</v>
      </c>
      <c r="F53" s="990" t="str">
        <f>F12</f>
        <v xml:space="preserve"> </v>
      </c>
      <c r="I53" s="994" t="s">
        <v>19</v>
      </c>
      <c r="J53" s="325">
        <f>IF(J12="","",J12)</f>
        <v>44058</v>
      </c>
      <c r="L53" s="348"/>
    </row>
    <row r="54" spans="2:47" s="995" customFormat="1" ht="6.95" customHeight="1" x14ac:dyDescent="0.2">
      <c r="B54" s="348"/>
      <c r="L54" s="348"/>
    </row>
    <row r="55" spans="2:47" s="995" customFormat="1" ht="15.2" customHeight="1" x14ac:dyDescent="0.2">
      <c r="B55" s="348"/>
      <c r="C55" s="994" t="s">
        <v>20</v>
      </c>
      <c r="F55" s="990" t="str">
        <f>E15</f>
        <v xml:space="preserve"> </v>
      </c>
      <c r="I55" s="994" t="s">
        <v>24</v>
      </c>
      <c r="J55" s="991" t="str">
        <f>E21</f>
        <v xml:space="preserve"> </v>
      </c>
      <c r="L55" s="348"/>
    </row>
    <row r="56" spans="2:47" s="995" customFormat="1" ht="15.2" customHeight="1" x14ac:dyDescent="0.2">
      <c r="B56" s="348"/>
      <c r="C56" s="994" t="s">
        <v>23</v>
      </c>
      <c r="F56" s="990" t="str">
        <f>IF(E18="","",E18)</f>
        <v xml:space="preserve"> </v>
      </c>
      <c r="I56" s="994" t="s">
        <v>26</v>
      </c>
      <c r="J56" s="991" t="str">
        <f>E24</f>
        <v xml:space="preserve"> </v>
      </c>
      <c r="L56" s="348"/>
    </row>
    <row r="57" spans="2:47" s="995" customFormat="1" ht="10.35" customHeight="1" x14ac:dyDescent="0.2">
      <c r="B57" s="348"/>
      <c r="L57" s="348"/>
    </row>
    <row r="58" spans="2:47" s="995" customFormat="1" ht="29.25" customHeight="1" x14ac:dyDescent="0.2">
      <c r="B58" s="348"/>
      <c r="C58" s="210" t="s">
        <v>80</v>
      </c>
      <c r="D58" s="332"/>
      <c r="E58" s="332"/>
      <c r="F58" s="332"/>
      <c r="G58" s="332"/>
      <c r="H58" s="332"/>
      <c r="I58" s="332"/>
      <c r="J58" s="211" t="s">
        <v>81</v>
      </c>
      <c r="K58" s="332"/>
      <c r="L58" s="348"/>
    </row>
    <row r="59" spans="2:47" s="995" customFormat="1" ht="10.35" customHeight="1" x14ac:dyDescent="0.2">
      <c r="B59" s="348"/>
      <c r="L59" s="348"/>
    </row>
    <row r="60" spans="2:47" s="995" customFormat="1" ht="22.9" customHeight="1" x14ac:dyDescent="0.2">
      <c r="B60" s="348"/>
      <c r="C60" s="212" t="s">
        <v>82</v>
      </c>
      <c r="J60" s="326">
        <f>J61</f>
        <v>0</v>
      </c>
      <c r="L60" s="348"/>
      <c r="AU60" s="327" t="s">
        <v>83</v>
      </c>
    </row>
    <row r="61" spans="2:47" s="184" customFormat="1" ht="24.95" customHeight="1" x14ac:dyDescent="0.2">
      <c r="B61" s="213"/>
      <c r="D61" s="214" t="s">
        <v>84</v>
      </c>
      <c r="E61" s="215"/>
      <c r="F61" s="215"/>
      <c r="G61" s="215"/>
      <c r="H61" s="215"/>
      <c r="I61" s="215"/>
      <c r="J61" s="216">
        <f>J84</f>
        <v>0</v>
      </c>
      <c r="L61" s="213"/>
    </row>
    <row r="62" spans="2:47" s="185" customFormat="1" ht="19.899999999999999" customHeight="1" x14ac:dyDescent="0.2">
      <c r="B62" s="217"/>
      <c r="E62" s="219" t="s">
        <v>1133</v>
      </c>
      <c r="F62" s="219"/>
      <c r="G62" s="219"/>
      <c r="H62" s="219"/>
      <c r="I62" s="219"/>
      <c r="J62" s="220">
        <f>J85</f>
        <v>0</v>
      </c>
      <c r="L62" s="217"/>
    </row>
    <row r="63" spans="2:47" s="185" customFormat="1" ht="19.899999999999999" customHeight="1" x14ac:dyDescent="0.2">
      <c r="B63" s="217"/>
      <c r="D63" s="218"/>
      <c r="E63" s="219" t="s">
        <v>1143</v>
      </c>
      <c r="F63" s="219"/>
      <c r="G63" s="219"/>
      <c r="H63" s="219"/>
      <c r="I63" s="218"/>
      <c r="J63" s="220">
        <f>J88</f>
        <v>0</v>
      </c>
      <c r="L63" s="217"/>
    </row>
    <row r="64" spans="2:47" s="995" customFormat="1" ht="21.75" customHeight="1" x14ac:dyDescent="0.2">
      <c r="B64" s="348"/>
      <c r="L64" s="348"/>
    </row>
    <row r="65" spans="2:12" s="995" customFormat="1" ht="6.95" customHeight="1" x14ac:dyDescent="0.2">
      <c r="B65" s="360"/>
      <c r="C65" s="361"/>
      <c r="D65" s="361"/>
      <c r="E65" s="361"/>
      <c r="F65" s="361"/>
      <c r="G65" s="361"/>
      <c r="H65" s="361"/>
      <c r="I65" s="361"/>
      <c r="J65" s="361"/>
      <c r="K65" s="361"/>
      <c r="L65" s="348"/>
    </row>
    <row r="69" spans="2:12" s="995" customFormat="1" ht="6.95" customHeight="1" x14ac:dyDescent="0.2">
      <c r="B69" s="362"/>
      <c r="C69" s="363"/>
      <c r="D69" s="363"/>
      <c r="E69" s="363"/>
      <c r="F69" s="363"/>
      <c r="G69" s="363"/>
      <c r="H69" s="363"/>
      <c r="I69" s="363"/>
      <c r="J69" s="363"/>
      <c r="K69" s="363"/>
      <c r="L69" s="348"/>
    </row>
    <row r="70" spans="2:12" s="995" customFormat="1" ht="24.95" customHeight="1" x14ac:dyDescent="0.2">
      <c r="B70" s="348"/>
      <c r="C70" s="192" t="s">
        <v>87</v>
      </c>
      <c r="L70" s="348"/>
    </row>
    <row r="71" spans="2:12" s="995" customFormat="1" ht="6.95" customHeight="1" x14ac:dyDescent="0.2">
      <c r="B71" s="348"/>
      <c r="L71" s="348"/>
    </row>
    <row r="72" spans="2:12" s="995" customFormat="1" ht="12" customHeight="1" x14ac:dyDescent="0.2">
      <c r="B72" s="348"/>
      <c r="C72" s="994" t="s">
        <v>14</v>
      </c>
      <c r="L72" s="348"/>
    </row>
    <row r="73" spans="2:12" s="995" customFormat="1" ht="16.5" customHeight="1" x14ac:dyDescent="0.2">
      <c r="B73" s="348"/>
      <c r="E73" s="994" t="str">
        <f>E7</f>
        <v>Oprava výhybek v uzlu Ústí n.L. hl.n.</v>
      </c>
      <c r="F73" s="994"/>
      <c r="G73" s="994"/>
      <c r="H73" s="994"/>
      <c r="L73" s="348"/>
    </row>
    <row r="74" spans="2:12" s="995" customFormat="1" ht="12" customHeight="1" x14ac:dyDescent="0.2">
      <c r="B74" s="348"/>
      <c r="C74" s="994" t="s">
        <v>78</v>
      </c>
      <c r="L74" s="348"/>
    </row>
    <row r="75" spans="2:12" s="995" customFormat="1" ht="16.5" customHeight="1" x14ac:dyDescent="0.2">
      <c r="B75" s="348"/>
      <c r="E75" s="1003" t="str">
        <f>E9</f>
        <v>SO 108 Ukolejnění kovových konstrukcí</v>
      </c>
      <c r="L75" s="348"/>
    </row>
    <row r="76" spans="2:12" s="995" customFormat="1" ht="6.95" customHeight="1" x14ac:dyDescent="0.2">
      <c r="B76" s="348"/>
      <c r="L76" s="348"/>
    </row>
    <row r="77" spans="2:12" s="995" customFormat="1" ht="12" customHeight="1" x14ac:dyDescent="0.2">
      <c r="B77" s="348"/>
      <c r="C77" s="994" t="s">
        <v>17</v>
      </c>
      <c r="F77" s="990" t="str">
        <f>F12</f>
        <v xml:space="preserve"> </v>
      </c>
      <c r="I77" s="994" t="s">
        <v>19</v>
      </c>
      <c r="J77" s="325">
        <f>IF(J12="","",J12)</f>
        <v>44058</v>
      </c>
      <c r="L77" s="348"/>
    </row>
    <row r="78" spans="2:12" s="995" customFormat="1" ht="6.95" customHeight="1" x14ac:dyDescent="0.2">
      <c r="B78" s="348"/>
      <c r="L78" s="348"/>
    </row>
    <row r="79" spans="2:12" s="995" customFormat="1" ht="15.2" customHeight="1" x14ac:dyDescent="0.2">
      <c r="B79" s="348"/>
      <c r="C79" s="994" t="s">
        <v>20</v>
      </c>
      <c r="F79" s="990" t="str">
        <f>E15</f>
        <v xml:space="preserve"> </v>
      </c>
      <c r="I79" s="994" t="s">
        <v>24</v>
      </c>
      <c r="J79" s="991" t="str">
        <f>E21</f>
        <v xml:space="preserve"> </v>
      </c>
      <c r="L79" s="348"/>
    </row>
    <row r="80" spans="2:12" s="995" customFormat="1" ht="15.2" customHeight="1" x14ac:dyDescent="0.2">
      <c r="B80" s="348"/>
      <c r="C80" s="994" t="s">
        <v>23</v>
      </c>
      <c r="F80" s="990" t="str">
        <f>IF(E18="","",E18)</f>
        <v xml:space="preserve"> </v>
      </c>
      <c r="I80" s="994" t="s">
        <v>26</v>
      </c>
      <c r="J80" s="991" t="str">
        <f>E24</f>
        <v xml:space="preserve"> </v>
      </c>
      <c r="L80" s="348"/>
    </row>
    <row r="81" spans="2:65" s="995" customFormat="1" ht="10.35" customHeight="1" x14ac:dyDescent="0.2">
      <c r="B81" s="348"/>
      <c r="L81" s="348"/>
    </row>
    <row r="82" spans="2:65" s="334" customFormat="1" ht="29.25" customHeight="1" x14ac:dyDescent="0.2">
      <c r="B82" s="75"/>
      <c r="C82" s="222" t="s">
        <v>88</v>
      </c>
      <c r="D82" s="223" t="s">
        <v>47</v>
      </c>
      <c r="E82" s="223" t="s">
        <v>43</v>
      </c>
      <c r="F82" s="223" t="s">
        <v>44</v>
      </c>
      <c r="G82" s="223" t="s">
        <v>89</v>
      </c>
      <c r="H82" s="223" t="s">
        <v>90</v>
      </c>
      <c r="I82" s="223" t="s">
        <v>91</v>
      </c>
      <c r="J82" s="223" t="s">
        <v>81</v>
      </c>
      <c r="K82" s="224" t="s">
        <v>92</v>
      </c>
      <c r="L82" s="75"/>
      <c r="M82" s="196" t="s">
        <v>1</v>
      </c>
      <c r="N82" s="197" t="s">
        <v>32</v>
      </c>
      <c r="O82" s="197" t="s">
        <v>93</v>
      </c>
      <c r="P82" s="197" t="s">
        <v>94</v>
      </c>
      <c r="Q82" s="197" t="s">
        <v>95</v>
      </c>
      <c r="R82" s="197" t="s">
        <v>96</v>
      </c>
      <c r="S82" s="197" t="s">
        <v>97</v>
      </c>
      <c r="T82" s="198" t="s">
        <v>98</v>
      </c>
    </row>
    <row r="83" spans="2:65" s="995" customFormat="1" ht="22.9" customHeight="1" x14ac:dyDescent="0.2">
      <c r="B83" s="348"/>
      <c r="C83" s="199" t="s">
        <v>99</v>
      </c>
      <c r="J83" s="326">
        <f>J85+J94</f>
        <v>0</v>
      </c>
      <c r="L83" s="348"/>
      <c r="M83" s="43"/>
      <c r="N83" s="357"/>
      <c r="O83" s="357"/>
      <c r="P83" s="421">
        <f>P84</f>
        <v>0</v>
      </c>
      <c r="Q83" s="357"/>
      <c r="R83" s="421">
        <f>R84</f>
        <v>0</v>
      </c>
      <c r="S83" s="357"/>
      <c r="T83" s="422">
        <f>T84</f>
        <v>0</v>
      </c>
      <c r="AT83" s="327" t="s">
        <v>61</v>
      </c>
      <c r="AU83" s="327" t="s">
        <v>83</v>
      </c>
      <c r="BK83" s="225">
        <f>BK84</f>
        <v>0</v>
      </c>
    </row>
    <row r="84" spans="2:65" s="291" customFormat="1" ht="25.9" customHeight="1" x14ac:dyDescent="0.2">
      <c r="B84" s="292"/>
      <c r="D84" s="297" t="s">
        <v>61</v>
      </c>
      <c r="E84" s="657" t="s">
        <v>100</v>
      </c>
      <c r="F84" s="657" t="s">
        <v>101</v>
      </c>
      <c r="J84" s="865">
        <f>J85+J88</f>
        <v>0</v>
      </c>
      <c r="L84" s="292"/>
      <c r="M84" s="293"/>
      <c r="N84" s="294"/>
      <c r="O84" s="294"/>
      <c r="P84" s="295">
        <f>P85+P94</f>
        <v>0</v>
      </c>
      <c r="Q84" s="294"/>
      <c r="R84" s="295">
        <f>R85+R94</f>
        <v>0</v>
      </c>
      <c r="S84" s="294"/>
      <c r="T84" s="296">
        <f>T85+T94</f>
        <v>0</v>
      </c>
      <c r="AR84" s="297" t="s">
        <v>67</v>
      </c>
      <c r="AT84" s="298" t="s">
        <v>61</v>
      </c>
      <c r="AU84" s="298" t="s">
        <v>13</v>
      </c>
      <c r="AY84" s="297" t="s">
        <v>102</v>
      </c>
      <c r="BK84" s="234">
        <f>BK85+BK94</f>
        <v>0</v>
      </c>
    </row>
    <row r="85" spans="2:65" s="992" customFormat="1" ht="22.9" customHeight="1" x14ac:dyDescent="0.2">
      <c r="B85" s="1033"/>
      <c r="D85" s="805"/>
      <c r="E85" s="805"/>
      <c r="F85" s="1034" t="s">
        <v>1133</v>
      </c>
      <c r="J85" s="993">
        <f>J86+J87</f>
        <v>0</v>
      </c>
      <c r="L85" s="1033"/>
      <c r="M85" s="1035"/>
      <c r="N85" s="698"/>
      <c r="O85" s="698"/>
      <c r="P85" s="1036">
        <f>SUM(P86:P93)</f>
        <v>0</v>
      </c>
      <c r="Q85" s="698"/>
      <c r="R85" s="1036">
        <f>SUM(R86:R93)</f>
        <v>0</v>
      </c>
      <c r="S85" s="698"/>
      <c r="T85" s="1037">
        <f>SUM(T86:T93)</f>
        <v>0</v>
      </c>
      <c r="AR85" s="805" t="s">
        <v>67</v>
      </c>
      <c r="AT85" s="1038" t="s">
        <v>61</v>
      </c>
      <c r="AU85" s="1038" t="s">
        <v>67</v>
      </c>
      <c r="AY85" s="805" t="s">
        <v>102</v>
      </c>
      <c r="BK85" s="993">
        <f>SUM(BK86:BK93)</f>
        <v>0</v>
      </c>
    </row>
    <row r="86" spans="2:65" s="1054" customFormat="1" ht="24" customHeight="1" x14ac:dyDescent="0.2">
      <c r="B86" s="1055"/>
      <c r="C86" s="1031">
        <v>1</v>
      </c>
      <c r="D86" s="1031" t="s">
        <v>1141</v>
      </c>
      <c r="E86" s="1056">
        <v>7497301980</v>
      </c>
      <c r="F86" s="1057" t="s">
        <v>1131</v>
      </c>
      <c r="G86" s="1058" t="s">
        <v>118</v>
      </c>
      <c r="H86" s="1059">
        <v>6</v>
      </c>
      <c r="I86" s="1060">
        <v>0</v>
      </c>
      <c r="J86" s="1061">
        <f t="shared" ref="J86:J91" si="0">ROUND(I86*H86,2)</f>
        <v>0</v>
      </c>
      <c r="K86" s="1014"/>
      <c r="L86" s="1062"/>
      <c r="M86" s="1009" t="s">
        <v>1</v>
      </c>
      <c r="N86" s="1010" t="s">
        <v>33</v>
      </c>
      <c r="O86" s="1011">
        <v>0</v>
      </c>
      <c r="P86" s="1011">
        <f t="shared" ref="P86:P93" si="1">O86*H86</f>
        <v>0</v>
      </c>
      <c r="Q86" s="1011">
        <v>0</v>
      </c>
      <c r="R86" s="1011">
        <f t="shared" ref="R86:R93" si="2">Q86*H86</f>
        <v>0</v>
      </c>
      <c r="S86" s="1011">
        <v>0</v>
      </c>
      <c r="T86" s="1012">
        <f t="shared" ref="T86:T93" si="3">S86*H86</f>
        <v>0</v>
      </c>
      <c r="AR86" s="1013" t="s">
        <v>110</v>
      </c>
      <c r="AT86" s="1013" t="s">
        <v>105</v>
      </c>
      <c r="AU86" s="1013" t="s">
        <v>69</v>
      </c>
      <c r="AY86" s="1013" t="s">
        <v>102</v>
      </c>
      <c r="BE86" s="1063">
        <f t="shared" ref="BE86:BE93" si="4">IF(N86="základní",J86,0)</f>
        <v>0</v>
      </c>
      <c r="BF86" s="1063">
        <f t="shared" ref="BF86:BF93" si="5">IF(N86="snížená",J86,0)</f>
        <v>0</v>
      </c>
      <c r="BG86" s="1063">
        <f t="shared" ref="BG86:BG93" si="6">IF(N86="zákl. přenesená",J86,0)</f>
        <v>0</v>
      </c>
      <c r="BH86" s="1063">
        <f t="shared" ref="BH86:BH93" si="7">IF(N86="sníž. přenesená",J86,0)</f>
        <v>0</v>
      </c>
      <c r="BI86" s="1063">
        <f t="shared" ref="BI86:BI93" si="8">IF(N86="nulová",J86,0)</f>
        <v>0</v>
      </c>
      <c r="BJ86" s="1013" t="s">
        <v>67</v>
      </c>
      <c r="BK86" s="1063">
        <f t="shared" ref="BK86:BK93" si="9">ROUND(I86*H86,2)</f>
        <v>0</v>
      </c>
      <c r="BL86" s="1013" t="s">
        <v>111</v>
      </c>
      <c r="BM86" s="1013" t="s">
        <v>69</v>
      </c>
    </row>
    <row r="87" spans="2:65" s="1054" customFormat="1" ht="24" customHeight="1" x14ac:dyDescent="0.2">
      <c r="B87" s="1055"/>
      <c r="C87" s="1031">
        <v>2</v>
      </c>
      <c r="D87" s="1032" t="s">
        <v>1142</v>
      </c>
      <c r="E87" s="1056">
        <v>7497301990</v>
      </c>
      <c r="F87" s="1057" t="s">
        <v>1132</v>
      </c>
      <c r="G87" s="1058" t="s">
        <v>118</v>
      </c>
      <c r="H87" s="1059">
        <v>3</v>
      </c>
      <c r="I87" s="1060">
        <v>0</v>
      </c>
      <c r="J87" s="1061">
        <f t="shared" si="0"/>
        <v>0</v>
      </c>
      <c r="K87" s="1014"/>
      <c r="L87" s="1062"/>
      <c r="M87" s="1009" t="s">
        <v>1</v>
      </c>
      <c r="N87" s="1010" t="s">
        <v>33</v>
      </c>
      <c r="O87" s="1011">
        <v>0</v>
      </c>
      <c r="P87" s="1011">
        <f t="shared" si="1"/>
        <v>0</v>
      </c>
      <c r="Q87" s="1011">
        <v>0</v>
      </c>
      <c r="R87" s="1011">
        <f t="shared" si="2"/>
        <v>0</v>
      </c>
      <c r="S87" s="1011">
        <v>0</v>
      </c>
      <c r="T87" s="1012">
        <f t="shared" si="3"/>
        <v>0</v>
      </c>
      <c r="AR87" s="1013" t="s">
        <v>110</v>
      </c>
      <c r="AT87" s="1013" t="s">
        <v>105</v>
      </c>
      <c r="AU87" s="1013" t="s">
        <v>69</v>
      </c>
      <c r="AY87" s="1013" t="s">
        <v>102</v>
      </c>
      <c r="BE87" s="1063">
        <f t="shared" si="4"/>
        <v>0</v>
      </c>
      <c r="BF87" s="1063">
        <f t="shared" si="5"/>
        <v>0</v>
      </c>
      <c r="BG87" s="1063">
        <f t="shared" si="6"/>
        <v>0</v>
      </c>
      <c r="BH87" s="1063">
        <f t="shared" si="7"/>
        <v>0</v>
      </c>
      <c r="BI87" s="1063">
        <f t="shared" si="8"/>
        <v>0</v>
      </c>
      <c r="BJ87" s="1013" t="s">
        <v>67</v>
      </c>
      <c r="BK87" s="1063">
        <f t="shared" si="9"/>
        <v>0</v>
      </c>
      <c r="BL87" s="1013" t="s">
        <v>111</v>
      </c>
      <c r="BM87" s="1013" t="s">
        <v>111</v>
      </c>
    </row>
    <row r="88" spans="2:65" s="834" customFormat="1" ht="24" customHeight="1" x14ac:dyDescent="0.2">
      <c r="B88" s="1039"/>
      <c r="C88" s="1040"/>
      <c r="D88" s="1040"/>
      <c r="E88" s="1041"/>
      <c r="F88" s="1042" t="s">
        <v>1134</v>
      </c>
      <c r="G88" s="1043"/>
      <c r="H88" s="1044"/>
      <c r="I88" s="1045"/>
      <c r="J88" s="1046">
        <f>SUM(J89:J92)</f>
        <v>0</v>
      </c>
      <c r="K88" s="1047"/>
      <c r="L88" s="1048"/>
      <c r="M88" s="1049" t="s">
        <v>1</v>
      </c>
      <c r="N88" s="1050" t="s">
        <v>33</v>
      </c>
      <c r="O88" s="1051">
        <v>0</v>
      </c>
      <c r="P88" s="1051">
        <f t="shared" si="1"/>
        <v>0</v>
      </c>
      <c r="Q88" s="1051">
        <v>0</v>
      </c>
      <c r="R88" s="1051">
        <f t="shared" si="2"/>
        <v>0</v>
      </c>
      <c r="S88" s="1051">
        <v>0</v>
      </c>
      <c r="T88" s="1052">
        <f t="shared" si="3"/>
        <v>0</v>
      </c>
      <c r="AR88" s="1034" t="s">
        <v>110</v>
      </c>
      <c r="AT88" s="1034" t="s">
        <v>105</v>
      </c>
      <c r="AU88" s="1034" t="s">
        <v>69</v>
      </c>
      <c r="AY88" s="1034" t="s">
        <v>102</v>
      </c>
      <c r="BE88" s="1053">
        <f t="shared" si="4"/>
        <v>0</v>
      </c>
      <c r="BF88" s="1053">
        <f t="shared" si="5"/>
        <v>0</v>
      </c>
      <c r="BG88" s="1053">
        <f t="shared" si="6"/>
        <v>0</v>
      </c>
      <c r="BH88" s="1053">
        <f t="shared" si="7"/>
        <v>0</v>
      </c>
      <c r="BI88" s="1053">
        <f t="shared" si="8"/>
        <v>0</v>
      </c>
      <c r="BJ88" s="1034" t="s">
        <v>67</v>
      </c>
      <c r="BK88" s="1053">
        <f t="shared" si="9"/>
        <v>0</v>
      </c>
      <c r="BL88" s="1034" t="s">
        <v>111</v>
      </c>
      <c r="BM88" s="1034" t="s">
        <v>117</v>
      </c>
    </row>
    <row r="89" spans="2:65" s="1054" customFormat="1" ht="24" customHeight="1" x14ac:dyDescent="0.2">
      <c r="B89" s="1055"/>
      <c r="C89" s="1031">
        <v>3</v>
      </c>
      <c r="D89" s="1031" t="s">
        <v>137</v>
      </c>
      <c r="E89" s="1064" t="s">
        <v>1135</v>
      </c>
      <c r="F89" s="1065" t="s">
        <v>1138</v>
      </c>
      <c r="G89" s="1066" t="s">
        <v>118</v>
      </c>
      <c r="H89" s="1067">
        <v>6</v>
      </c>
      <c r="I89" s="1061">
        <v>0</v>
      </c>
      <c r="J89" s="1061">
        <f t="shared" si="0"/>
        <v>0</v>
      </c>
      <c r="K89" s="1014"/>
      <c r="L89" s="1062"/>
      <c r="M89" s="1009"/>
      <c r="N89" s="1010"/>
      <c r="O89" s="1011"/>
      <c r="P89" s="1011"/>
      <c r="Q89" s="1011"/>
      <c r="R89" s="1011"/>
      <c r="S89" s="1011"/>
      <c r="T89" s="1012"/>
      <c r="AR89" s="1013"/>
      <c r="AT89" s="1013"/>
      <c r="AU89" s="1013"/>
      <c r="AY89" s="1013"/>
      <c r="BE89" s="1063"/>
      <c r="BF89" s="1063"/>
      <c r="BG89" s="1063"/>
      <c r="BH89" s="1063"/>
      <c r="BI89" s="1063"/>
      <c r="BJ89" s="1013"/>
      <c r="BK89" s="1063"/>
      <c r="BL89" s="1013"/>
      <c r="BM89" s="1013"/>
    </row>
    <row r="90" spans="2:65" s="1054" customFormat="1" ht="24" customHeight="1" x14ac:dyDescent="0.2">
      <c r="B90" s="1055"/>
      <c r="C90" s="1031">
        <v>4</v>
      </c>
      <c r="D90" s="1031" t="s">
        <v>137</v>
      </c>
      <c r="E90" s="1064" t="s">
        <v>1136</v>
      </c>
      <c r="F90" s="1065" t="s">
        <v>1139</v>
      </c>
      <c r="G90" s="1066" t="s">
        <v>118</v>
      </c>
      <c r="H90" s="1067">
        <v>3</v>
      </c>
      <c r="I90" s="1061">
        <v>0</v>
      </c>
      <c r="J90" s="1061">
        <f t="shared" si="0"/>
        <v>0</v>
      </c>
      <c r="K90" s="1014"/>
      <c r="L90" s="1062"/>
      <c r="M90" s="1009" t="s">
        <v>1</v>
      </c>
      <c r="N90" s="1010" t="s">
        <v>33</v>
      </c>
      <c r="O90" s="1011">
        <v>0</v>
      </c>
      <c r="P90" s="1011">
        <f t="shared" si="1"/>
        <v>0</v>
      </c>
      <c r="Q90" s="1011">
        <v>0</v>
      </c>
      <c r="R90" s="1011">
        <f t="shared" si="2"/>
        <v>0</v>
      </c>
      <c r="S90" s="1011">
        <v>0</v>
      </c>
      <c r="T90" s="1012">
        <f t="shared" si="3"/>
        <v>0</v>
      </c>
      <c r="AR90" s="1013" t="s">
        <v>110</v>
      </c>
      <c r="AT90" s="1013" t="s">
        <v>105</v>
      </c>
      <c r="AU90" s="1013" t="s">
        <v>69</v>
      </c>
      <c r="AY90" s="1013" t="s">
        <v>102</v>
      </c>
      <c r="BE90" s="1063">
        <f t="shared" si="4"/>
        <v>0</v>
      </c>
      <c r="BF90" s="1063">
        <f t="shared" si="5"/>
        <v>0</v>
      </c>
      <c r="BG90" s="1063">
        <f t="shared" si="6"/>
        <v>0</v>
      </c>
      <c r="BH90" s="1063">
        <f t="shared" si="7"/>
        <v>0</v>
      </c>
      <c r="BI90" s="1063">
        <f t="shared" si="8"/>
        <v>0</v>
      </c>
      <c r="BJ90" s="1013" t="s">
        <v>67</v>
      </c>
      <c r="BK90" s="1063">
        <f t="shared" si="9"/>
        <v>0</v>
      </c>
      <c r="BL90" s="1013" t="s">
        <v>111</v>
      </c>
      <c r="BM90" s="1013" t="s">
        <v>110</v>
      </c>
    </row>
    <row r="91" spans="2:65" s="1054" customFormat="1" ht="26.25" customHeight="1" x14ac:dyDescent="0.2">
      <c r="B91" s="1055"/>
      <c r="C91" s="1031">
        <v>5</v>
      </c>
      <c r="D91" s="1031" t="s">
        <v>137</v>
      </c>
      <c r="E91" s="1064" t="s">
        <v>1137</v>
      </c>
      <c r="F91" s="1065" t="s">
        <v>1140</v>
      </c>
      <c r="G91" s="1066" t="s">
        <v>118</v>
      </c>
      <c r="H91" s="1067">
        <v>1</v>
      </c>
      <c r="I91" s="1061">
        <v>0</v>
      </c>
      <c r="J91" s="1061">
        <f t="shared" si="0"/>
        <v>0</v>
      </c>
      <c r="K91" s="1014"/>
      <c r="L91" s="1062"/>
      <c r="M91" s="1009" t="s">
        <v>1</v>
      </c>
      <c r="N91" s="1010" t="s">
        <v>33</v>
      </c>
      <c r="O91" s="1011">
        <v>0</v>
      </c>
      <c r="P91" s="1011">
        <f t="shared" si="1"/>
        <v>0</v>
      </c>
      <c r="Q91" s="1011">
        <v>0</v>
      </c>
      <c r="R91" s="1011">
        <f t="shared" si="2"/>
        <v>0</v>
      </c>
      <c r="S91" s="1011">
        <v>0</v>
      </c>
      <c r="T91" s="1012">
        <f t="shared" si="3"/>
        <v>0</v>
      </c>
      <c r="AR91" s="1013" t="s">
        <v>110</v>
      </c>
      <c r="AT91" s="1013" t="s">
        <v>105</v>
      </c>
      <c r="AU91" s="1013" t="s">
        <v>69</v>
      </c>
      <c r="AY91" s="1013" t="s">
        <v>102</v>
      </c>
      <c r="BE91" s="1063">
        <f t="shared" si="4"/>
        <v>0</v>
      </c>
      <c r="BF91" s="1063">
        <f t="shared" si="5"/>
        <v>0</v>
      </c>
      <c r="BG91" s="1063">
        <f t="shared" si="6"/>
        <v>0</v>
      </c>
      <c r="BH91" s="1063">
        <f t="shared" si="7"/>
        <v>0</v>
      </c>
      <c r="BI91" s="1063">
        <f t="shared" si="8"/>
        <v>0</v>
      </c>
      <c r="BJ91" s="1013" t="s">
        <v>67</v>
      </c>
      <c r="BK91" s="1063">
        <f t="shared" si="9"/>
        <v>0</v>
      </c>
      <c r="BL91" s="1013" t="s">
        <v>111</v>
      </c>
      <c r="BM91" s="1013" t="s">
        <v>119</v>
      </c>
    </row>
    <row r="92" spans="2:65" s="1054" customFormat="1" ht="55.5" customHeight="1" x14ac:dyDescent="0.2">
      <c r="B92" s="1068"/>
      <c r="C92" s="1031">
        <v>6</v>
      </c>
      <c r="D92" s="1031" t="s">
        <v>137</v>
      </c>
      <c r="E92" s="1069" t="s">
        <v>524</v>
      </c>
      <c r="F92" s="1070" t="s">
        <v>525</v>
      </c>
      <c r="G92" s="1066" t="s">
        <v>118</v>
      </c>
      <c r="H92" s="1067">
        <v>1</v>
      </c>
      <c r="I92" s="1071">
        <v>0</v>
      </c>
      <c r="J92" s="1061">
        <f>ROUND(I92*H92,2)</f>
        <v>0</v>
      </c>
      <c r="K92" s="1022"/>
      <c r="L92" s="1072"/>
      <c r="M92" s="1009" t="s">
        <v>1</v>
      </c>
      <c r="N92" s="1010" t="s">
        <v>33</v>
      </c>
      <c r="O92" s="1011">
        <v>0</v>
      </c>
      <c r="P92" s="1011">
        <f t="shared" si="1"/>
        <v>0</v>
      </c>
      <c r="Q92" s="1011">
        <v>0</v>
      </c>
      <c r="R92" s="1011">
        <f t="shared" si="2"/>
        <v>0</v>
      </c>
      <c r="S92" s="1011">
        <v>0</v>
      </c>
      <c r="T92" s="1012">
        <f t="shared" si="3"/>
        <v>0</v>
      </c>
      <c r="AR92" s="1013" t="s">
        <v>110</v>
      </c>
      <c r="AT92" s="1013" t="s">
        <v>105</v>
      </c>
      <c r="AU92" s="1013" t="s">
        <v>69</v>
      </c>
      <c r="AY92" s="1013" t="s">
        <v>102</v>
      </c>
      <c r="BE92" s="1063">
        <f t="shared" si="4"/>
        <v>0</v>
      </c>
      <c r="BF92" s="1063">
        <f t="shared" si="5"/>
        <v>0</v>
      </c>
      <c r="BG92" s="1063">
        <f t="shared" si="6"/>
        <v>0</v>
      </c>
      <c r="BH92" s="1063">
        <f t="shared" si="7"/>
        <v>0</v>
      </c>
      <c r="BI92" s="1063">
        <f t="shared" si="8"/>
        <v>0</v>
      </c>
      <c r="BJ92" s="1013" t="s">
        <v>67</v>
      </c>
      <c r="BK92" s="1063">
        <f t="shared" si="9"/>
        <v>0</v>
      </c>
      <c r="BL92" s="1013" t="s">
        <v>111</v>
      </c>
      <c r="BM92" s="1013" t="s">
        <v>120</v>
      </c>
    </row>
    <row r="93" spans="2:65" s="352" customFormat="1" ht="12.75" customHeight="1" x14ac:dyDescent="0.2">
      <c r="B93" s="1023"/>
      <c r="C93" s="1024"/>
      <c r="D93" s="1024"/>
      <c r="E93" s="1025"/>
      <c r="F93" s="1026"/>
      <c r="G93" s="1027"/>
      <c r="H93" s="1028"/>
      <c r="I93" s="1029"/>
      <c r="J93" s="1029"/>
      <c r="K93" s="1030"/>
      <c r="L93" s="878"/>
      <c r="M93" s="877" t="s">
        <v>1</v>
      </c>
      <c r="N93" s="266" t="s">
        <v>33</v>
      </c>
      <c r="O93" s="244">
        <v>0</v>
      </c>
      <c r="P93" s="244">
        <f t="shared" si="1"/>
        <v>0</v>
      </c>
      <c r="Q93" s="244">
        <v>0</v>
      </c>
      <c r="R93" s="244">
        <f t="shared" si="2"/>
        <v>0</v>
      </c>
      <c r="S93" s="244">
        <v>0</v>
      </c>
      <c r="T93" s="244">
        <f t="shared" si="3"/>
        <v>0</v>
      </c>
      <c r="AR93" s="306" t="s">
        <v>110</v>
      </c>
      <c r="AT93" s="306" t="s">
        <v>105</v>
      </c>
      <c r="AU93" s="306" t="s">
        <v>69</v>
      </c>
      <c r="AY93" s="307" t="s">
        <v>102</v>
      </c>
      <c r="BE93" s="308">
        <f t="shared" si="4"/>
        <v>0</v>
      </c>
      <c r="BF93" s="308">
        <f t="shared" si="5"/>
        <v>0</v>
      </c>
      <c r="BG93" s="308">
        <f t="shared" si="6"/>
        <v>0</v>
      </c>
      <c r="BH93" s="308">
        <f t="shared" si="7"/>
        <v>0</v>
      </c>
      <c r="BI93" s="308">
        <f t="shared" si="8"/>
        <v>0</v>
      </c>
      <c r="BJ93" s="307" t="s">
        <v>67</v>
      </c>
      <c r="BK93" s="308">
        <f t="shared" si="9"/>
        <v>0</v>
      </c>
      <c r="BL93" s="307" t="s">
        <v>111</v>
      </c>
      <c r="BM93" s="306" t="s">
        <v>124</v>
      </c>
    </row>
    <row r="94" spans="2:65" s="1007" customFormat="1" ht="22.9" customHeight="1" x14ac:dyDescent="0.2">
      <c r="D94" s="1016"/>
      <c r="E94" s="1016"/>
      <c r="F94" s="1016"/>
      <c r="J94" s="1017"/>
      <c r="P94" s="1008">
        <f>SUM(P97:P103)</f>
        <v>0</v>
      </c>
      <c r="R94" s="1008">
        <f>SUM(R97:R103)</f>
        <v>0</v>
      </c>
      <c r="T94" s="1008">
        <f>SUM(T97:T103)</f>
        <v>0</v>
      </c>
      <c r="AR94" s="1016" t="s">
        <v>67</v>
      </c>
      <c r="AT94" s="1018" t="s">
        <v>61</v>
      </c>
      <c r="AU94" s="1018" t="s">
        <v>67</v>
      </c>
      <c r="AY94" s="1016" t="s">
        <v>102</v>
      </c>
      <c r="BK94" s="1017">
        <f>SUM(BK97:BK103)</f>
        <v>0</v>
      </c>
    </row>
    <row r="95" spans="2:65" s="1007" customFormat="1" ht="22.9" customHeight="1" x14ac:dyDescent="0.2">
      <c r="C95" s="138"/>
      <c r="D95" s="138"/>
      <c r="E95" s="139"/>
      <c r="F95" s="140"/>
      <c r="G95" s="141"/>
      <c r="H95" s="566"/>
      <c r="I95" s="142"/>
      <c r="J95" s="142"/>
      <c r="K95" s="140"/>
      <c r="P95" s="1008"/>
      <c r="R95" s="1008"/>
      <c r="T95" s="1008"/>
      <c r="AR95" s="1016"/>
      <c r="AT95" s="1018"/>
      <c r="AU95" s="1018"/>
      <c r="AY95" s="1016"/>
      <c r="BK95" s="1017"/>
    </row>
    <row r="96" spans="2:65" s="985" customFormat="1" ht="22.9" customHeight="1" x14ac:dyDescent="0.2">
      <c r="C96" s="138"/>
      <c r="D96" s="138"/>
      <c r="E96" s="986"/>
      <c r="F96" s="986"/>
      <c r="G96" s="141"/>
      <c r="H96" s="566"/>
      <c r="I96" s="1019"/>
      <c r="J96" s="142"/>
      <c r="K96" s="140"/>
      <c r="P96" s="319"/>
      <c r="R96" s="319"/>
      <c r="T96" s="319"/>
      <c r="AR96" s="986"/>
      <c r="AT96" s="1020"/>
      <c r="AU96" s="1020"/>
      <c r="AY96" s="986"/>
      <c r="BK96" s="1019"/>
    </row>
    <row r="97" spans="2:65" s="352" customFormat="1" ht="24" customHeight="1" x14ac:dyDescent="0.2">
      <c r="B97" s="1015"/>
      <c r="C97" s="138"/>
      <c r="D97" s="138"/>
      <c r="E97" s="139"/>
      <c r="F97" s="140"/>
      <c r="G97" s="141"/>
      <c r="H97" s="566"/>
      <c r="I97" s="142"/>
      <c r="J97" s="142"/>
      <c r="K97" s="140"/>
      <c r="M97" s="143" t="s">
        <v>1</v>
      </c>
      <c r="N97" s="243" t="s">
        <v>33</v>
      </c>
      <c r="O97" s="244">
        <v>0</v>
      </c>
      <c r="P97" s="244">
        <f t="shared" ref="P97:P102" si="10">O97*H97</f>
        <v>0</v>
      </c>
      <c r="Q97" s="244">
        <v>0</v>
      </c>
      <c r="R97" s="244">
        <f t="shared" ref="R97:R102" si="11">Q97*H97</f>
        <v>0</v>
      </c>
      <c r="S97" s="244">
        <v>0</v>
      </c>
      <c r="T97" s="244">
        <f t="shared" ref="T97:T102" si="12">S97*H97</f>
        <v>0</v>
      </c>
      <c r="AR97" s="306" t="s">
        <v>111</v>
      </c>
      <c r="AT97" s="306" t="s">
        <v>137</v>
      </c>
      <c r="AU97" s="306" t="s">
        <v>69</v>
      </c>
      <c r="AY97" s="307" t="s">
        <v>102</v>
      </c>
      <c r="BE97" s="308">
        <f t="shared" ref="BE97:BE102" si="13">IF(N97="základní",J97,0)</f>
        <v>0</v>
      </c>
      <c r="BF97" s="308">
        <f t="shared" ref="BF97:BF102" si="14">IF(N97="snížená",J97,0)</f>
        <v>0</v>
      </c>
      <c r="BG97" s="308">
        <f t="shared" ref="BG97:BG102" si="15">IF(N97="zákl. přenesená",J97,0)</f>
        <v>0</v>
      </c>
      <c r="BH97" s="308">
        <f t="shared" ref="BH97:BH102" si="16">IF(N97="sníž. přenesená",J97,0)</f>
        <v>0</v>
      </c>
      <c r="BI97" s="308">
        <f t="shared" ref="BI97:BI102" si="17">IF(N97="nulová",J97,0)</f>
        <v>0</v>
      </c>
      <c r="BJ97" s="307" t="s">
        <v>67</v>
      </c>
      <c r="BK97" s="308">
        <f t="shared" ref="BK97:BK102" si="18">ROUND(I97*H97,2)</f>
        <v>0</v>
      </c>
      <c r="BL97" s="307" t="s">
        <v>111</v>
      </c>
      <c r="BM97" s="306" t="s">
        <v>135</v>
      </c>
    </row>
    <row r="98" spans="2:65" s="352" customFormat="1" ht="24" customHeight="1" x14ac:dyDescent="0.2">
      <c r="B98" s="1015"/>
      <c r="C98" s="138"/>
      <c r="D98" s="138"/>
      <c r="E98" s="139"/>
      <c r="F98" s="140"/>
      <c r="G98" s="141"/>
      <c r="H98" s="566"/>
      <c r="I98" s="142"/>
      <c r="J98" s="142"/>
      <c r="K98" s="140"/>
      <c r="M98" s="143" t="s">
        <v>1</v>
      </c>
      <c r="N98" s="243" t="s">
        <v>33</v>
      </c>
      <c r="O98" s="244">
        <v>0</v>
      </c>
      <c r="P98" s="244">
        <f t="shared" si="10"/>
        <v>0</v>
      </c>
      <c r="Q98" s="244">
        <v>0</v>
      </c>
      <c r="R98" s="244">
        <f t="shared" si="11"/>
        <v>0</v>
      </c>
      <c r="S98" s="244">
        <v>0</v>
      </c>
      <c r="T98" s="244">
        <f t="shared" si="12"/>
        <v>0</v>
      </c>
      <c r="AR98" s="306" t="s">
        <v>111</v>
      </c>
      <c r="AT98" s="306" t="s">
        <v>137</v>
      </c>
      <c r="AU98" s="306" t="s">
        <v>69</v>
      </c>
      <c r="AY98" s="307" t="s">
        <v>102</v>
      </c>
      <c r="BE98" s="308">
        <f t="shared" si="13"/>
        <v>0</v>
      </c>
      <c r="BF98" s="308">
        <f t="shared" si="14"/>
        <v>0</v>
      </c>
      <c r="BG98" s="308">
        <f t="shared" si="15"/>
        <v>0</v>
      </c>
      <c r="BH98" s="308">
        <f t="shared" si="16"/>
        <v>0</v>
      </c>
      <c r="BI98" s="308">
        <f t="shared" si="17"/>
        <v>0</v>
      </c>
      <c r="BJ98" s="307" t="s">
        <v>67</v>
      </c>
      <c r="BK98" s="308">
        <f t="shared" si="18"/>
        <v>0</v>
      </c>
      <c r="BL98" s="307" t="s">
        <v>111</v>
      </c>
      <c r="BM98" s="306" t="s">
        <v>136</v>
      </c>
    </row>
    <row r="99" spans="2:65" s="352" customFormat="1" ht="24" customHeight="1" x14ac:dyDescent="0.2">
      <c r="B99" s="1015"/>
      <c r="C99" s="138"/>
      <c r="D99" s="138"/>
      <c r="E99" s="139"/>
      <c r="F99" s="140"/>
      <c r="G99" s="141"/>
      <c r="H99" s="566"/>
      <c r="I99" s="142"/>
      <c r="J99" s="142"/>
      <c r="K99" s="140"/>
      <c r="M99" s="143" t="s">
        <v>1</v>
      </c>
      <c r="N99" s="243" t="s">
        <v>33</v>
      </c>
      <c r="O99" s="244">
        <v>0</v>
      </c>
      <c r="P99" s="244">
        <f t="shared" si="10"/>
        <v>0</v>
      </c>
      <c r="Q99" s="244">
        <v>0</v>
      </c>
      <c r="R99" s="244">
        <f t="shared" si="11"/>
        <v>0</v>
      </c>
      <c r="S99" s="244">
        <v>0</v>
      </c>
      <c r="T99" s="244">
        <f t="shared" si="12"/>
        <v>0</v>
      </c>
      <c r="AR99" s="306" t="s">
        <v>111</v>
      </c>
      <c r="AT99" s="306" t="s">
        <v>137</v>
      </c>
      <c r="AU99" s="306" t="s">
        <v>69</v>
      </c>
      <c r="AY99" s="307" t="s">
        <v>102</v>
      </c>
      <c r="BE99" s="308">
        <f t="shared" si="13"/>
        <v>0</v>
      </c>
      <c r="BF99" s="308">
        <f t="shared" si="14"/>
        <v>0</v>
      </c>
      <c r="BG99" s="308">
        <f t="shared" si="15"/>
        <v>0</v>
      </c>
      <c r="BH99" s="308">
        <f t="shared" si="16"/>
        <v>0</v>
      </c>
      <c r="BI99" s="308">
        <f t="shared" si="17"/>
        <v>0</v>
      </c>
      <c r="BJ99" s="307" t="s">
        <v>67</v>
      </c>
      <c r="BK99" s="308">
        <f t="shared" si="18"/>
        <v>0</v>
      </c>
      <c r="BL99" s="307" t="s">
        <v>111</v>
      </c>
      <c r="BM99" s="306" t="s">
        <v>140</v>
      </c>
    </row>
    <row r="100" spans="2:65" s="352" customFormat="1" ht="24" customHeight="1" x14ac:dyDescent="0.2">
      <c r="B100" s="1015"/>
      <c r="C100" s="138"/>
      <c r="D100" s="138"/>
      <c r="E100" s="139"/>
      <c r="F100" s="140"/>
      <c r="G100" s="141"/>
      <c r="H100" s="566"/>
      <c r="I100" s="142"/>
      <c r="J100" s="142"/>
      <c r="K100" s="140"/>
      <c r="M100" s="143" t="s">
        <v>1</v>
      </c>
      <c r="N100" s="243" t="s">
        <v>33</v>
      </c>
      <c r="O100" s="244">
        <v>0</v>
      </c>
      <c r="P100" s="244">
        <f t="shared" si="10"/>
        <v>0</v>
      </c>
      <c r="Q100" s="244">
        <v>0</v>
      </c>
      <c r="R100" s="244">
        <f t="shared" si="11"/>
        <v>0</v>
      </c>
      <c r="S100" s="244">
        <v>0</v>
      </c>
      <c r="T100" s="244">
        <f t="shared" si="12"/>
        <v>0</v>
      </c>
      <c r="AR100" s="306" t="s">
        <v>111</v>
      </c>
      <c r="AT100" s="306" t="s">
        <v>137</v>
      </c>
      <c r="AU100" s="306" t="s">
        <v>69</v>
      </c>
      <c r="AY100" s="307" t="s">
        <v>102</v>
      </c>
      <c r="BE100" s="308">
        <f t="shared" si="13"/>
        <v>0</v>
      </c>
      <c r="BF100" s="308">
        <f t="shared" si="14"/>
        <v>0</v>
      </c>
      <c r="BG100" s="308">
        <f t="shared" si="15"/>
        <v>0</v>
      </c>
      <c r="BH100" s="308">
        <f t="shared" si="16"/>
        <v>0</v>
      </c>
      <c r="BI100" s="308">
        <f t="shared" si="17"/>
        <v>0</v>
      </c>
      <c r="BJ100" s="307" t="s">
        <v>67</v>
      </c>
      <c r="BK100" s="308">
        <f t="shared" si="18"/>
        <v>0</v>
      </c>
      <c r="BL100" s="307" t="s">
        <v>111</v>
      </c>
      <c r="BM100" s="306" t="s">
        <v>143</v>
      </c>
    </row>
    <row r="101" spans="2:65" s="352" customFormat="1" ht="24" customHeight="1" x14ac:dyDescent="0.2">
      <c r="B101" s="1015"/>
      <c r="C101" s="138"/>
      <c r="D101" s="138"/>
      <c r="E101" s="139"/>
      <c r="F101" s="140"/>
      <c r="G101" s="141"/>
      <c r="H101" s="566"/>
      <c r="I101" s="142"/>
      <c r="J101" s="142"/>
      <c r="K101" s="140"/>
      <c r="M101" s="143" t="s">
        <v>1</v>
      </c>
      <c r="N101" s="243" t="s">
        <v>33</v>
      </c>
      <c r="O101" s="244">
        <v>0</v>
      </c>
      <c r="P101" s="244">
        <f t="shared" si="10"/>
        <v>0</v>
      </c>
      <c r="Q101" s="244">
        <v>0</v>
      </c>
      <c r="R101" s="244">
        <f t="shared" si="11"/>
        <v>0</v>
      </c>
      <c r="S101" s="244">
        <v>0</v>
      </c>
      <c r="T101" s="244">
        <f t="shared" si="12"/>
        <v>0</v>
      </c>
      <c r="AR101" s="306" t="s">
        <v>111</v>
      </c>
      <c r="AT101" s="306" t="s">
        <v>137</v>
      </c>
      <c r="AU101" s="306" t="s">
        <v>69</v>
      </c>
      <c r="AY101" s="307" t="s">
        <v>102</v>
      </c>
      <c r="BE101" s="308">
        <f t="shared" si="13"/>
        <v>0</v>
      </c>
      <c r="BF101" s="308">
        <f t="shared" si="14"/>
        <v>0</v>
      </c>
      <c r="BG101" s="308">
        <f t="shared" si="15"/>
        <v>0</v>
      </c>
      <c r="BH101" s="308">
        <f t="shared" si="16"/>
        <v>0</v>
      </c>
      <c r="BI101" s="308">
        <f t="shared" si="17"/>
        <v>0</v>
      </c>
      <c r="BJ101" s="307" t="s">
        <v>67</v>
      </c>
      <c r="BK101" s="308">
        <f t="shared" si="18"/>
        <v>0</v>
      </c>
      <c r="BL101" s="307" t="s">
        <v>111</v>
      </c>
      <c r="BM101" s="306" t="s">
        <v>144</v>
      </c>
    </row>
    <row r="102" spans="2:65" s="352" customFormat="1" ht="24" customHeight="1" x14ac:dyDescent="0.2">
      <c r="B102" s="1015"/>
      <c r="C102" s="138"/>
      <c r="D102" s="138"/>
      <c r="E102" s="139"/>
      <c r="F102" s="140"/>
      <c r="G102" s="141"/>
      <c r="H102" s="566"/>
      <c r="I102" s="142"/>
      <c r="J102" s="142"/>
      <c r="K102" s="140"/>
      <c r="M102" s="143" t="s">
        <v>1</v>
      </c>
      <c r="N102" s="243" t="s">
        <v>33</v>
      </c>
      <c r="O102" s="244">
        <v>0</v>
      </c>
      <c r="P102" s="244">
        <f t="shared" si="10"/>
        <v>0</v>
      </c>
      <c r="Q102" s="244">
        <v>0</v>
      </c>
      <c r="R102" s="244">
        <f t="shared" si="11"/>
        <v>0</v>
      </c>
      <c r="S102" s="244">
        <v>0</v>
      </c>
      <c r="T102" s="244">
        <f t="shared" si="12"/>
        <v>0</v>
      </c>
      <c r="AR102" s="306" t="s">
        <v>111</v>
      </c>
      <c r="AT102" s="306" t="s">
        <v>137</v>
      </c>
      <c r="AU102" s="306" t="s">
        <v>69</v>
      </c>
      <c r="AY102" s="307" t="s">
        <v>102</v>
      </c>
      <c r="BE102" s="308">
        <f t="shared" si="13"/>
        <v>0</v>
      </c>
      <c r="BF102" s="308">
        <f t="shared" si="14"/>
        <v>0</v>
      </c>
      <c r="BG102" s="308">
        <f t="shared" si="15"/>
        <v>0</v>
      </c>
      <c r="BH102" s="308">
        <f t="shared" si="16"/>
        <v>0</v>
      </c>
      <c r="BI102" s="308">
        <f t="shared" si="17"/>
        <v>0</v>
      </c>
      <c r="BJ102" s="307" t="s">
        <v>67</v>
      </c>
      <c r="BK102" s="308">
        <f t="shared" si="18"/>
        <v>0</v>
      </c>
      <c r="BL102" s="307" t="s">
        <v>111</v>
      </c>
      <c r="BM102" s="306" t="s">
        <v>147</v>
      </c>
    </row>
    <row r="103" spans="2:65" s="352" customFormat="1" ht="24" customHeight="1" x14ac:dyDescent="0.2">
      <c r="B103" s="1015"/>
      <c r="C103" s="1021"/>
      <c r="D103" s="138"/>
      <c r="E103" s="139"/>
      <c r="F103" s="140"/>
      <c r="G103" s="141"/>
      <c r="H103" s="566"/>
      <c r="I103" s="142"/>
      <c r="J103" s="142"/>
      <c r="K103" s="140"/>
      <c r="M103" s="143"/>
      <c r="N103" s="243"/>
      <c r="O103" s="244"/>
      <c r="P103" s="244"/>
      <c r="Q103" s="244"/>
      <c r="R103" s="244"/>
      <c r="S103" s="244"/>
      <c r="T103" s="244"/>
      <c r="AR103" s="306"/>
      <c r="AT103" s="306"/>
      <c r="AU103" s="306"/>
      <c r="AY103" s="307"/>
      <c r="BE103" s="308"/>
      <c r="BF103" s="308"/>
      <c r="BG103" s="308"/>
      <c r="BH103" s="308"/>
      <c r="BI103" s="308"/>
      <c r="BJ103" s="307"/>
      <c r="BK103" s="308"/>
      <c r="BL103" s="307"/>
      <c r="BM103" s="306"/>
    </row>
    <row r="104" spans="2:65" s="352" customFormat="1" ht="6.95" customHeight="1" x14ac:dyDescent="0.2"/>
    <row r="105" spans="2:65" s="988" customFormat="1" x14ac:dyDescent="0.2"/>
  </sheetData>
  <autoFilter ref="C82:K103"/>
  <phoneticPr fontId="0" type="noConversion"/>
  <pageMargins left="0.39374999999999999" right="0.39374999999999999" top="0.39374999999999999" bottom="0.39374999999999999" header="0" footer="0"/>
  <pageSetup paperSize="9" scale="74" fitToHeight="100" orientation="landscape" blackAndWhite="1" r:id="rId1"/>
  <headerFooter>
    <oddFooter>&amp;CStrana &amp;P z &amp;N</oddFooter>
  </headerFooter>
  <rowBreaks count="2" manualBreakCount="2">
    <brk id="42" max="16383" man="1"/>
    <brk id="6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221"/>
  <sheetViews>
    <sheetView showGridLines="0" view="pageBreakPreview" topLeftCell="B83" zoomScaleNormal="100" zoomScaleSheetLayoutView="100" workbookViewId="0">
      <selection activeCell="I225" sqref="I225"/>
    </sheetView>
  </sheetViews>
  <sheetFormatPr defaultRowHeight="11.25" x14ac:dyDescent="0.2"/>
  <cols>
    <col min="1" max="1" width="8.33203125" style="1000" customWidth="1"/>
    <col min="2" max="2" width="1.1640625" style="1000" customWidth="1"/>
    <col min="3" max="3" width="4.1640625" style="1000" customWidth="1"/>
    <col min="4" max="4" width="4.33203125" style="1000" customWidth="1"/>
    <col min="5" max="5" width="17.1640625" style="1000" customWidth="1"/>
    <col min="6" max="6" width="50.83203125" style="1000" customWidth="1"/>
    <col min="7" max="7" width="7.5" style="1000" customWidth="1"/>
    <col min="8" max="8" width="11.5" style="1000" customWidth="1"/>
    <col min="9" max="11" width="20.1640625" style="1000" customWidth="1"/>
    <col min="12" max="12" width="9.33203125" style="1000" customWidth="1"/>
    <col min="13" max="13" width="10.83203125" style="1000" hidden="1" customWidth="1"/>
    <col min="14" max="14" width="9.33203125" style="1000"/>
    <col min="15" max="20" width="14.1640625" style="1000" hidden="1" customWidth="1"/>
    <col min="21" max="21" width="16.33203125" style="1000" hidden="1" customWidth="1"/>
    <col min="22" max="22" width="12.33203125" style="1000" customWidth="1"/>
    <col min="23" max="23" width="16.33203125" style="1000" customWidth="1"/>
    <col min="24" max="24" width="12.33203125" style="1000" customWidth="1"/>
    <col min="25" max="25" width="15" style="1000" customWidth="1"/>
    <col min="26" max="26" width="11" style="1000" customWidth="1"/>
    <col min="27" max="27" width="15" style="1000" customWidth="1"/>
    <col min="28" max="28" width="16.33203125" style="1000" customWidth="1"/>
    <col min="29" max="29" width="11" style="1000" customWidth="1"/>
    <col min="30" max="30" width="15" style="1000" customWidth="1"/>
    <col min="31" max="31" width="16.33203125" style="1000" customWidth="1"/>
    <col min="32" max="16384" width="9.33203125" style="1000"/>
  </cols>
  <sheetData>
    <row r="2" spans="2:46" ht="0.75" customHeight="1" x14ac:dyDescent="0.2">
      <c r="L2" s="1318" t="s">
        <v>5</v>
      </c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AT2" s="999" t="s">
        <v>1505</v>
      </c>
    </row>
    <row r="3" spans="2:46" ht="6.95" customHeight="1" x14ac:dyDescent="0.2">
      <c r="B3" s="355"/>
      <c r="C3" s="356"/>
      <c r="D3" s="356"/>
      <c r="E3" s="356"/>
      <c r="F3" s="356"/>
      <c r="G3" s="356"/>
      <c r="H3" s="356"/>
      <c r="I3" s="356"/>
      <c r="J3" s="356"/>
      <c r="K3" s="356"/>
      <c r="L3" s="347"/>
      <c r="AT3" s="999" t="s">
        <v>69</v>
      </c>
    </row>
    <row r="4" spans="2:46" ht="24.95" customHeight="1" x14ac:dyDescent="0.2">
      <c r="B4" s="347"/>
      <c r="D4" s="1074" t="s">
        <v>77</v>
      </c>
      <c r="L4" s="347"/>
      <c r="M4" s="1075" t="s">
        <v>10</v>
      </c>
      <c r="AT4" s="999" t="s">
        <v>3</v>
      </c>
    </row>
    <row r="5" spans="2:46" ht="6.95" customHeight="1" x14ac:dyDescent="0.2">
      <c r="B5" s="347"/>
      <c r="L5" s="347"/>
    </row>
    <row r="6" spans="2:46" ht="12" customHeight="1" x14ac:dyDescent="0.2">
      <c r="B6" s="347"/>
      <c r="D6" s="1076" t="s">
        <v>1145</v>
      </c>
      <c r="L6" s="347"/>
    </row>
    <row r="7" spans="2:46" ht="16.5" customHeight="1" x14ac:dyDescent="0.2">
      <c r="B7" s="347"/>
      <c r="E7" s="1316" t="str">
        <f>'[3]Rekapitulace stavby'!K6</f>
        <v>Oprava výhybek v uzlu Ústí n. L. hl. n.</v>
      </c>
      <c r="F7" s="1317"/>
      <c r="G7" s="1317"/>
      <c r="H7" s="1317"/>
      <c r="L7" s="347"/>
    </row>
    <row r="8" spans="2:46" s="998" customFormat="1" ht="12" customHeight="1" x14ac:dyDescent="0.2">
      <c r="B8" s="419"/>
      <c r="D8" s="1076" t="s">
        <v>78</v>
      </c>
      <c r="L8" s="419"/>
    </row>
    <row r="9" spans="2:46" s="998" customFormat="1" ht="16.5" customHeight="1" x14ac:dyDescent="0.2">
      <c r="B9" s="419"/>
      <c r="E9" s="1291" t="s">
        <v>1609</v>
      </c>
      <c r="F9" s="1255"/>
      <c r="G9" s="1255"/>
      <c r="H9" s="1255"/>
      <c r="L9" s="419"/>
    </row>
    <row r="10" spans="2:46" s="998" customFormat="1" x14ac:dyDescent="0.2">
      <c r="B10" s="419"/>
      <c r="L10" s="419"/>
    </row>
    <row r="11" spans="2:46" s="998" customFormat="1" ht="12" customHeight="1" x14ac:dyDescent="0.2">
      <c r="B11" s="419"/>
      <c r="D11" s="1076" t="s">
        <v>15</v>
      </c>
      <c r="F11" s="1034" t="s">
        <v>1</v>
      </c>
      <c r="I11" s="1076" t="s">
        <v>16</v>
      </c>
      <c r="J11" s="1034" t="s">
        <v>1</v>
      </c>
      <c r="L11" s="419"/>
    </row>
    <row r="12" spans="2:46" s="998" customFormat="1" ht="12" customHeight="1" x14ac:dyDescent="0.2">
      <c r="B12" s="419"/>
      <c r="D12" s="1076" t="s">
        <v>17</v>
      </c>
      <c r="F12" s="1034" t="s">
        <v>18</v>
      </c>
      <c r="I12" s="1076" t="s">
        <v>19</v>
      </c>
      <c r="J12" s="1077" t="str">
        <f>'[3]Rekapitulace stavby'!AN8</f>
        <v>20. 7. 2020</v>
      </c>
      <c r="L12" s="419"/>
    </row>
    <row r="13" spans="2:46" s="998" customFormat="1" ht="10.9" customHeight="1" x14ac:dyDescent="0.2">
      <c r="B13" s="419"/>
      <c r="L13" s="419"/>
    </row>
    <row r="14" spans="2:46" s="998" customFormat="1" ht="12" customHeight="1" x14ac:dyDescent="0.2">
      <c r="B14" s="419"/>
      <c r="D14" s="1076" t="s">
        <v>20</v>
      </c>
      <c r="I14" s="1076" t="s">
        <v>21</v>
      </c>
      <c r="J14" s="1034" t="str">
        <f>IF('[3]Rekapitulace stavby'!AN10="","",'[3]Rekapitulace stavby'!AN10)</f>
        <v/>
      </c>
      <c r="L14" s="419"/>
    </row>
    <row r="15" spans="2:46" s="998" customFormat="1" ht="18" customHeight="1" x14ac:dyDescent="0.2">
      <c r="B15" s="419"/>
      <c r="E15" s="1034" t="str">
        <f>IF('[3]Rekapitulace stavby'!E11="","",'[3]Rekapitulace stavby'!E11)</f>
        <v xml:space="preserve"> </v>
      </c>
      <c r="I15" s="1076" t="s">
        <v>22</v>
      </c>
      <c r="J15" s="1034" t="str">
        <f>IF('[3]Rekapitulace stavby'!AN11="","",'[3]Rekapitulace stavby'!AN11)</f>
        <v/>
      </c>
      <c r="L15" s="419"/>
    </row>
    <row r="16" spans="2:46" s="998" customFormat="1" ht="6.95" customHeight="1" x14ac:dyDescent="0.2">
      <c r="B16" s="419"/>
      <c r="L16" s="419"/>
    </row>
    <row r="17" spans="2:12" s="998" customFormat="1" ht="12" customHeight="1" x14ac:dyDescent="0.2">
      <c r="B17" s="419"/>
      <c r="D17" s="1076" t="s">
        <v>23</v>
      </c>
      <c r="I17" s="1076" t="s">
        <v>21</v>
      </c>
      <c r="J17" s="1034" t="str">
        <f>'[3]Rekapitulace stavby'!AN13</f>
        <v/>
      </c>
      <c r="L17" s="419"/>
    </row>
    <row r="18" spans="2:12" s="998" customFormat="1" ht="18" customHeight="1" x14ac:dyDescent="0.2">
      <c r="B18" s="419"/>
      <c r="E18" s="1319" t="str">
        <f>'[3]Rekapitulace stavby'!E14</f>
        <v xml:space="preserve"> </v>
      </c>
      <c r="F18" s="1319"/>
      <c r="G18" s="1319"/>
      <c r="H18" s="1319"/>
      <c r="I18" s="1076" t="s">
        <v>22</v>
      </c>
      <c r="J18" s="1034" t="str">
        <f>'[3]Rekapitulace stavby'!AN14</f>
        <v/>
      </c>
      <c r="L18" s="419"/>
    </row>
    <row r="19" spans="2:12" s="998" customFormat="1" ht="6.95" customHeight="1" x14ac:dyDescent="0.2">
      <c r="B19" s="419"/>
      <c r="L19" s="419"/>
    </row>
    <row r="20" spans="2:12" s="998" customFormat="1" ht="12" customHeight="1" x14ac:dyDescent="0.2">
      <c r="B20" s="419"/>
      <c r="D20" s="1076" t="s">
        <v>24</v>
      </c>
      <c r="I20" s="1076" t="s">
        <v>21</v>
      </c>
      <c r="J20" s="1034" t="str">
        <f>IF('[3]Rekapitulace stavby'!AN16="","",'[3]Rekapitulace stavby'!AN16)</f>
        <v/>
      </c>
      <c r="L20" s="419"/>
    </row>
    <row r="21" spans="2:12" s="998" customFormat="1" ht="18" customHeight="1" x14ac:dyDescent="0.2">
      <c r="B21" s="419"/>
      <c r="E21" s="1034" t="str">
        <f>IF('[3]Rekapitulace stavby'!E17="","",'[3]Rekapitulace stavby'!E17)</f>
        <v xml:space="preserve"> </v>
      </c>
      <c r="I21" s="1076" t="s">
        <v>22</v>
      </c>
      <c r="J21" s="1034" t="str">
        <f>IF('[3]Rekapitulace stavby'!AN17="","",'[3]Rekapitulace stavby'!AN17)</f>
        <v/>
      </c>
      <c r="L21" s="419"/>
    </row>
    <row r="22" spans="2:12" s="998" customFormat="1" ht="6.95" customHeight="1" x14ac:dyDescent="0.2">
      <c r="B22" s="419"/>
      <c r="L22" s="419"/>
    </row>
    <row r="23" spans="2:12" s="998" customFormat="1" ht="12" customHeight="1" x14ac:dyDescent="0.2">
      <c r="B23" s="419"/>
      <c r="D23" s="1076" t="s">
        <v>26</v>
      </c>
      <c r="I23" s="1076" t="s">
        <v>21</v>
      </c>
      <c r="J23" s="1034" t="str">
        <f>IF('[3]Rekapitulace stavby'!AN19="","",'[3]Rekapitulace stavby'!AN19)</f>
        <v/>
      </c>
      <c r="L23" s="419"/>
    </row>
    <row r="24" spans="2:12" s="998" customFormat="1" ht="18" customHeight="1" x14ac:dyDescent="0.2">
      <c r="B24" s="419"/>
      <c r="E24" s="1034" t="str">
        <f>IF('[3]Rekapitulace stavby'!E20="","",'[3]Rekapitulace stavby'!E20)</f>
        <v xml:space="preserve"> </v>
      </c>
      <c r="I24" s="1076" t="s">
        <v>22</v>
      </c>
      <c r="J24" s="1034" t="str">
        <f>IF('[3]Rekapitulace stavby'!AN20="","",'[3]Rekapitulace stavby'!AN20)</f>
        <v/>
      </c>
      <c r="L24" s="419"/>
    </row>
    <row r="25" spans="2:12" s="998" customFormat="1" ht="6.95" customHeight="1" x14ac:dyDescent="0.2">
      <c r="B25" s="419"/>
      <c r="L25" s="419"/>
    </row>
    <row r="26" spans="2:12" s="998" customFormat="1" ht="12" customHeight="1" x14ac:dyDescent="0.2">
      <c r="B26" s="419"/>
      <c r="D26" s="1076" t="s">
        <v>27</v>
      </c>
      <c r="L26" s="419"/>
    </row>
    <row r="27" spans="2:12" s="441" customFormat="1" ht="16.5" customHeight="1" x14ac:dyDescent="0.2">
      <c r="B27" s="440"/>
      <c r="E27" s="1320" t="s">
        <v>1</v>
      </c>
      <c r="F27" s="1320"/>
      <c r="G27" s="1320"/>
      <c r="H27" s="1320"/>
      <c r="L27" s="440"/>
    </row>
    <row r="28" spans="2:12" s="998" customFormat="1" ht="6.95" customHeight="1" x14ac:dyDescent="0.2">
      <c r="B28" s="419"/>
      <c r="L28" s="419"/>
    </row>
    <row r="29" spans="2:12" s="998" customFormat="1" ht="6.95" customHeight="1" x14ac:dyDescent="0.2">
      <c r="B29" s="419"/>
      <c r="D29" s="442"/>
      <c r="E29" s="442"/>
      <c r="F29" s="442"/>
      <c r="G29" s="442"/>
      <c r="H29" s="442"/>
      <c r="I29" s="442"/>
      <c r="J29" s="442"/>
      <c r="K29" s="442"/>
      <c r="L29" s="419"/>
    </row>
    <row r="30" spans="2:12" s="998" customFormat="1" ht="25.35" customHeight="1" x14ac:dyDescent="0.2">
      <c r="B30" s="419"/>
      <c r="D30" s="1078" t="s">
        <v>28</v>
      </c>
      <c r="J30" s="1079">
        <f>ROUND(J92, 2)</f>
        <v>0</v>
      </c>
      <c r="L30" s="419"/>
    </row>
    <row r="31" spans="2:12" s="998" customFormat="1" ht="6.95" customHeight="1" x14ac:dyDescent="0.2">
      <c r="B31" s="419"/>
      <c r="D31" s="442"/>
      <c r="E31" s="442"/>
      <c r="F31" s="442"/>
      <c r="G31" s="442"/>
      <c r="H31" s="442"/>
      <c r="I31" s="442"/>
      <c r="J31" s="442"/>
      <c r="K31" s="442"/>
      <c r="L31" s="419"/>
    </row>
    <row r="32" spans="2:12" s="998" customFormat="1" ht="14.45" customHeight="1" x14ac:dyDescent="0.2">
      <c r="B32" s="419"/>
      <c r="F32" s="1080" t="s">
        <v>30</v>
      </c>
      <c r="I32" s="1080" t="s">
        <v>29</v>
      </c>
      <c r="J32" s="1080" t="s">
        <v>31</v>
      </c>
      <c r="L32" s="419"/>
    </row>
    <row r="33" spans="2:12" s="998" customFormat="1" ht="14.45" customHeight="1" x14ac:dyDescent="0.2">
      <c r="B33" s="419"/>
      <c r="D33" s="1081" t="s">
        <v>32</v>
      </c>
      <c r="E33" s="1076" t="s">
        <v>33</v>
      </c>
      <c r="F33" s="1082">
        <f>ROUND((SUM(BE92:BE220)),  2)</f>
        <v>0</v>
      </c>
      <c r="I33" s="1083">
        <v>0.21</v>
      </c>
      <c r="J33" s="1082">
        <f>ROUND(((SUM(BE92:BE220))*I33),  2)</f>
        <v>0</v>
      </c>
      <c r="L33" s="419"/>
    </row>
    <row r="34" spans="2:12" s="998" customFormat="1" ht="14.45" customHeight="1" x14ac:dyDescent="0.2">
      <c r="B34" s="419"/>
      <c r="E34" s="1076" t="s">
        <v>34</v>
      </c>
      <c r="F34" s="1082">
        <f>ROUND((SUM(BF92:BF220)),  2)</f>
        <v>0</v>
      </c>
      <c r="I34" s="1083">
        <v>0.15</v>
      </c>
      <c r="J34" s="1082">
        <f>ROUND(((SUM(BF92:BF220))*I34),  2)</f>
        <v>0</v>
      </c>
      <c r="L34" s="419"/>
    </row>
    <row r="35" spans="2:12" s="998" customFormat="1" ht="14.45" hidden="1" customHeight="1" x14ac:dyDescent="0.2">
      <c r="B35" s="419"/>
      <c r="E35" s="1076" t="s">
        <v>35</v>
      </c>
      <c r="F35" s="1082">
        <f>ROUND((SUM(BG92:BG220)),  2)</f>
        <v>0</v>
      </c>
      <c r="I35" s="1083">
        <v>0.21</v>
      </c>
      <c r="J35" s="1082">
        <f>0</f>
        <v>0</v>
      </c>
      <c r="L35" s="419"/>
    </row>
    <row r="36" spans="2:12" s="998" customFormat="1" ht="14.45" hidden="1" customHeight="1" x14ac:dyDescent="0.2">
      <c r="B36" s="419"/>
      <c r="E36" s="1076" t="s">
        <v>36</v>
      </c>
      <c r="F36" s="1082">
        <f>ROUND((SUM(BH92:BH220)),  2)</f>
        <v>0</v>
      </c>
      <c r="I36" s="1083">
        <v>0.15</v>
      </c>
      <c r="J36" s="1082">
        <f>0</f>
        <v>0</v>
      </c>
      <c r="L36" s="419"/>
    </row>
    <row r="37" spans="2:12" s="998" customFormat="1" ht="14.45" hidden="1" customHeight="1" x14ac:dyDescent="0.2">
      <c r="B37" s="419"/>
      <c r="E37" s="1076" t="s">
        <v>37</v>
      </c>
      <c r="F37" s="1082">
        <f>ROUND((SUM(BI92:BI220)),  2)</f>
        <v>0</v>
      </c>
      <c r="I37" s="1083">
        <v>0</v>
      </c>
      <c r="J37" s="1082">
        <f>0</f>
        <v>0</v>
      </c>
      <c r="L37" s="419"/>
    </row>
    <row r="38" spans="2:12" s="998" customFormat="1" ht="6.95" customHeight="1" x14ac:dyDescent="0.2">
      <c r="B38" s="419"/>
      <c r="L38" s="419"/>
    </row>
    <row r="39" spans="2:12" s="998" customFormat="1" ht="25.35" customHeight="1" x14ac:dyDescent="0.2">
      <c r="B39" s="419"/>
      <c r="C39" s="443"/>
      <c r="D39" s="1084" t="s">
        <v>38</v>
      </c>
      <c r="E39" s="444"/>
      <c r="F39" s="444"/>
      <c r="G39" s="1085" t="s">
        <v>39</v>
      </c>
      <c r="H39" s="1086" t="s">
        <v>40</v>
      </c>
      <c r="I39" s="444"/>
      <c r="J39" s="1087">
        <f>SUM(J30:J37)</f>
        <v>0</v>
      </c>
      <c r="K39" s="445"/>
      <c r="L39" s="419"/>
    </row>
    <row r="40" spans="2:12" s="998" customFormat="1" ht="14.45" customHeight="1" x14ac:dyDescent="0.2">
      <c r="B40" s="419"/>
      <c r="L40" s="419"/>
    </row>
    <row r="41" spans="2:12" ht="14.45" customHeight="1" x14ac:dyDescent="0.2">
      <c r="B41" s="347"/>
      <c r="L41" s="347"/>
    </row>
    <row r="42" spans="2:12" ht="14.45" customHeight="1" x14ac:dyDescent="0.2">
      <c r="B42" s="347"/>
      <c r="L42" s="347"/>
    </row>
    <row r="43" spans="2:12" ht="14.45" customHeight="1" x14ac:dyDescent="0.2">
      <c r="B43" s="400"/>
      <c r="C43" s="398"/>
      <c r="D43" s="398"/>
      <c r="E43" s="398"/>
      <c r="F43" s="398"/>
      <c r="G43" s="398"/>
      <c r="H43" s="398"/>
      <c r="I43" s="398"/>
      <c r="J43" s="398"/>
      <c r="K43" s="401"/>
      <c r="L43" s="347"/>
    </row>
    <row r="47" spans="2:12" s="998" customFormat="1" ht="6.95" customHeight="1" x14ac:dyDescent="0.2">
      <c r="B47" s="417"/>
      <c r="C47" s="418"/>
      <c r="D47" s="418"/>
      <c r="E47" s="418"/>
      <c r="F47" s="418"/>
      <c r="G47" s="418"/>
      <c r="H47" s="418"/>
      <c r="I47" s="418"/>
      <c r="J47" s="418"/>
      <c r="K47" s="418"/>
      <c r="L47" s="419"/>
    </row>
    <row r="48" spans="2:12" s="998" customFormat="1" ht="24.95" customHeight="1" x14ac:dyDescent="0.2">
      <c r="B48" s="419"/>
      <c r="C48" s="1074" t="s">
        <v>79</v>
      </c>
      <c r="L48" s="419"/>
    </row>
    <row r="49" spans="2:47" s="998" customFormat="1" ht="6.95" customHeight="1" x14ac:dyDescent="0.2">
      <c r="B49" s="419"/>
      <c r="L49" s="419"/>
    </row>
    <row r="50" spans="2:47" s="998" customFormat="1" ht="12" customHeight="1" x14ac:dyDescent="0.2">
      <c r="B50" s="419"/>
      <c r="C50" s="1076" t="s">
        <v>1145</v>
      </c>
      <c r="L50" s="419"/>
    </row>
    <row r="51" spans="2:47" s="998" customFormat="1" ht="16.5" customHeight="1" x14ac:dyDescent="0.2">
      <c r="B51" s="419"/>
      <c r="E51" s="1316" t="str">
        <f>E7</f>
        <v>Oprava výhybek v uzlu Ústí n. L. hl. n.</v>
      </c>
      <c r="F51" s="1317"/>
      <c r="G51" s="1317"/>
      <c r="H51" s="1317"/>
      <c r="L51" s="419"/>
    </row>
    <row r="52" spans="2:47" s="998" customFormat="1" ht="12" customHeight="1" x14ac:dyDescent="0.2">
      <c r="B52" s="419"/>
      <c r="C52" s="1076" t="s">
        <v>78</v>
      </c>
      <c r="L52" s="419"/>
    </row>
    <row r="53" spans="2:47" s="998" customFormat="1" ht="16.5" customHeight="1" x14ac:dyDescent="0.2">
      <c r="B53" s="419"/>
      <c r="E53" s="1291" t="str">
        <f>E9</f>
        <v xml:space="preserve"> SO 109 Kabelová šachta Š15 </v>
      </c>
      <c r="F53" s="1255"/>
      <c r="G53" s="1255"/>
      <c r="H53" s="1255"/>
      <c r="L53" s="419"/>
    </row>
    <row r="54" spans="2:47" s="998" customFormat="1" ht="6.95" customHeight="1" x14ac:dyDescent="0.2">
      <c r="B54" s="419"/>
      <c r="L54" s="419"/>
    </row>
    <row r="55" spans="2:47" s="998" customFormat="1" ht="12" customHeight="1" x14ac:dyDescent="0.2">
      <c r="B55" s="419"/>
      <c r="C55" s="1076" t="s">
        <v>17</v>
      </c>
      <c r="F55" s="1034" t="str">
        <f>F12</f>
        <v xml:space="preserve"> </v>
      </c>
      <c r="I55" s="1076" t="s">
        <v>19</v>
      </c>
      <c r="J55" s="1077" t="str">
        <f>IF(J12="","",J12)</f>
        <v>20. 7. 2020</v>
      </c>
      <c r="L55" s="419"/>
    </row>
    <row r="56" spans="2:47" s="998" customFormat="1" ht="6.95" customHeight="1" x14ac:dyDescent="0.2">
      <c r="B56" s="419"/>
      <c r="L56" s="419"/>
    </row>
    <row r="57" spans="2:47" s="998" customFormat="1" ht="15.2" customHeight="1" x14ac:dyDescent="0.2">
      <c r="B57" s="419"/>
      <c r="C57" s="1076" t="s">
        <v>20</v>
      </c>
      <c r="F57" s="1034" t="str">
        <f>E15</f>
        <v xml:space="preserve"> </v>
      </c>
      <c r="I57" s="1076" t="s">
        <v>24</v>
      </c>
      <c r="J57" s="1088" t="str">
        <f>E21</f>
        <v xml:space="preserve"> </v>
      </c>
      <c r="L57" s="419"/>
    </row>
    <row r="58" spans="2:47" s="998" customFormat="1" ht="15.2" customHeight="1" x14ac:dyDescent="0.2">
      <c r="B58" s="419"/>
      <c r="C58" s="1076" t="s">
        <v>23</v>
      </c>
      <c r="F58" s="1034" t="str">
        <f>IF(E18="","",E18)</f>
        <v xml:space="preserve"> </v>
      </c>
      <c r="I58" s="1076" t="s">
        <v>26</v>
      </c>
      <c r="J58" s="1088" t="str">
        <f>E24</f>
        <v xml:space="preserve"> </v>
      </c>
      <c r="L58" s="419"/>
    </row>
    <row r="59" spans="2:47" s="998" customFormat="1" ht="10.35" customHeight="1" x14ac:dyDescent="0.2">
      <c r="B59" s="419"/>
      <c r="L59" s="419"/>
    </row>
    <row r="60" spans="2:47" s="998" customFormat="1" ht="29.25" customHeight="1" x14ac:dyDescent="0.2">
      <c r="B60" s="419"/>
      <c r="C60" s="1089" t="s">
        <v>80</v>
      </c>
      <c r="D60" s="443"/>
      <c r="E60" s="443"/>
      <c r="F60" s="443"/>
      <c r="G60" s="443"/>
      <c r="H60" s="443"/>
      <c r="I60" s="443"/>
      <c r="J60" s="1090" t="s">
        <v>81</v>
      </c>
      <c r="K60" s="443"/>
      <c r="L60" s="419"/>
    </row>
    <row r="61" spans="2:47" s="998" customFormat="1" ht="10.35" customHeight="1" x14ac:dyDescent="0.2">
      <c r="B61" s="419"/>
      <c r="L61" s="419"/>
    </row>
    <row r="62" spans="2:47" s="998" customFormat="1" ht="22.9" customHeight="1" x14ac:dyDescent="0.2">
      <c r="B62" s="419"/>
      <c r="C62" s="1091" t="s">
        <v>82</v>
      </c>
      <c r="J62" s="1079">
        <f>J92</f>
        <v>0</v>
      </c>
      <c r="L62" s="419"/>
      <c r="AU62" s="999" t="s">
        <v>83</v>
      </c>
    </row>
    <row r="63" spans="2:47" s="1092" customFormat="1" ht="24.95" customHeight="1" x14ac:dyDescent="0.2">
      <c r="B63" s="1093"/>
      <c r="D63" s="1094" t="s">
        <v>84</v>
      </c>
      <c r="E63" s="1095"/>
      <c r="F63" s="1095"/>
      <c r="G63" s="1095"/>
      <c r="H63" s="1095"/>
      <c r="I63" s="1095"/>
      <c r="J63" s="1096">
        <f>J93</f>
        <v>0</v>
      </c>
      <c r="L63" s="1093"/>
    </row>
    <row r="64" spans="2:47" s="1002" customFormat="1" ht="19.899999999999999" customHeight="1" x14ac:dyDescent="0.2">
      <c r="B64" s="1033"/>
      <c r="D64" s="1097" t="s">
        <v>1147</v>
      </c>
      <c r="E64" s="1098"/>
      <c r="F64" s="1098"/>
      <c r="G64" s="1098"/>
      <c r="H64" s="1098"/>
      <c r="I64" s="1098"/>
      <c r="J64" s="1099">
        <f>J94</f>
        <v>0</v>
      </c>
      <c r="L64" s="1033"/>
    </row>
    <row r="65" spans="2:12" s="1002" customFormat="1" ht="19.899999999999999" customHeight="1" x14ac:dyDescent="0.2">
      <c r="B65" s="1033"/>
      <c r="D65" s="1097" t="s">
        <v>1149</v>
      </c>
      <c r="E65" s="1098"/>
      <c r="F65" s="1098"/>
      <c r="G65" s="1098"/>
      <c r="H65" s="1098"/>
      <c r="I65" s="1098"/>
      <c r="J65" s="1099">
        <f>J99</f>
        <v>0</v>
      </c>
      <c r="L65" s="1033"/>
    </row>
    <row r="66" spans="2:12" s="1002" customFormat="1" ht="19.899999999999999" customHeight="1" x14ac:dyDescent="0.2">
      <c r="B66" s="1033"/>
      <c r="D66" s="1097" t="s">
        <v>1150</v>
      </c>
      <c r="E66" s="1098"/>
      <c r="F66" s="1098"/>
      <c r="G66" s="1098"/>
      <c r="H66" s="1098"/>
      <c r="I66" s="1098"/>
      <c r="J66" s="1099">
        <f>J124</f>
        <v>0</v>
      </c>
      <c r="L66" s="1033"/>
    </row>
    <row r="67" spans="2:12" s="1002" customFormat="1" ht="19.899999999999999" customHeight="1" x14ac:dyDescent="0.2">
      <c r="B67" s="1033"/>
      <c r="D67" s="1097" t="s">
        <v>1151</v>
      </c>
      <c r="E67" s="1098"/>
      <c r="F67" s="1098"/>
      <c r="G67" s="1098"/>
      <c r="H67" s="1098"/>
      <c r="I67" s="1098"/>
      <c r="J67" s="1099">
        <f>J141</f>
        <v>0</v>
      </c>
      <c r="L67" s="1033"/>
    </row>
    <row r="68" spans="2:12" s="1002" customFormat="1" ht="19.899999999999999" customHeight="1" x14ac:dyDescent="0.2">
      <c r="B68" s="1033"/>
      <c r="D68" s="1097" t="s">
        <v>1152</v>
      </c>
      <c r="E68" s="1098"/>
      <c r="F68" s="1098"/>
      <c r="G68" s="1098"/>
      <c r="H68" s="1098"/>
      <c r="I68" s="1098"/>
      <c r="J68" s="1099">
        <f>J149</f>
        <v>0</v>
      </c>
      <c r="L68" s="1033"/>
    </row>
    <row r="69" spans="2:12" s="1002" customFormat="1" ht="19.899999999999999" customHeight="1" x14ac:dyDescent="0.2">
      <c r="B69" s="1033"/>
      <c r="D69" s="1097" t="s">
        <v>1153</v>
      </c>
      <c r="E69" s="1098"/>
      <c r="F69" s="1098"/>
      <c r="G69" s="1098"/>
      <c r="H69" s="1098"/>
      <c r="I69" s="1098"/>
      <c r="J69" s="1099">
        <f>J181</f>
        <v>0</v>
      </c>
      <c r="L69" s="1033"/>
    </row>
    <row r="70" spans="2:12" s="1002" customFormat="1" ht="19.899999999999999" customHeight="1" x14ac:dyDescent="0.2">
      <c r="B70" s="1033"/>
      <c r="D70" s="1097" t="s">
        <v>1154</v>
      </c>
      <c r="E70" s="1098"/>
      <c r="F70" s="1098"/>
      <c r="G70" s="1098"/>
      <c r="H70" s="1098"/>
      <c r="I70" s="1098"/>
      <c r="J70" s="1099">
        <f>J191</f>
        <v>0</v>
      </c>
      <c r="L70" s="1033"/>
    </row>
    <row r="71" spans="2:12" s="1092" customFormat="1" ht="24.95" customHeight="1" x14ac:dyDescent="0.2">
      <c r="B71" s="1093"/>
      <c r="D71" s="1094" t="s">
        <v>1155</v>
      </c>
      <c r="E71" s="1095"/>
      <c r="F71" s="1095"/>
      <c r="G71" s="1095"/>
      <c r="H71" s="1095"/>
      <c r="I71" s="1095"/>
      <c r="J71" s="1096">
        <f>J196</f>
        <v>0</v>
      </c>
      <c r="L71" s="1093"/>
    </row>
    <row r="72" spans="2:12" s="1002" customFormat="1" ht="19.899999999999999" customHeight="1" x14ac:dyDescent="0.2">
      <c r="B72" s="1033"/>
      <c r="D72" s="1097" t="s">
        <v>1156</v>
      </c>
      <c r="E72" s="1098"/>
      <c r="F72" s="1098"/>
      <c r="G72" s="1098"/>
      <c r="H72" s="1098"/>
      <c r="I72" s="1098"/>
      <c r="J72" s="1099">
        <f>J197</f>
        <v>0</v>
      </c>
      <c r="L72" s="1033"/>
    </row>
    <row r="73" spans="2:12" s="998" customFormat="1" ht="21.75" customHeight="1" x14ac:dyDescent="0.2">
      <c r="B73" s="419"/>
      <c r="L73" s="419"/>
    </row>
    <row r="74" spans="2:12" s="998" customFormat="1" ht="6.95" customHeight="1" x14ac:dyDescent="0.2">
      <c r="B74" s="446"/>
      <c r="C74" s="447"/>
      <c r="D74" s="447"/>
      <c r="E74" s="447"/>
      <c r="F74" s="447"/>
      <c r="G74" s="447"/>
      <c r="H74" s="447"/>
      <c r="I74" s="447"/>
      <c r="J74" s="447"/>
      <c r="K74" s="447"/>
      <c r="L74" s="419"/>
    </row>
    <row r="78" spans="2:12" s="998" customFormat="1" ht="6.95" customHeight="1" x14ac:dyDescent="0.2">
      <c r="B78" s="417"/>
      <c r="C78" s="418"/>
      <c r="D78" s="418"/>
      <c r="E78" s="418"/>
      <c r="F78" s="418"/>
      <c r="G78" s="418"/>
      <c r="H78" s="418"/>
      <c r="I78" s="418"/>
      <c r="J78" s="418"/>
      <c r="K78" s="418"/>
      <c r="L78" s="419"/>
    </row>
    <row r="79" spans="2:12" s="998" customFormat="1" ht="24.95" customHeight="1" x14ac:dyDescent="0.2">
      <c r="B79" s="419"/>
      <c r="C79" s="1074" t="s">
        <v>87</v>
      </c>
      <c r="L79" s="419"/>
    </row>
    <row r="80" spans="2:12" s="998" customFormat="1" ht="6.95" customHeight="1" x14ac:dyDescent="0.2">
      <c r="B80" s="419"/>
      <c r="L80" s="419"/>
    </row>
    <row r="81" spans="2:65" s="998" customFormat="1" ht="12" customHeight="1" x14ac:dyDescent="0.2">
      <c r="B81" s="419"/>
      <c r="C81" s="1076" t="s">
        <v>1145</v>
      </c>
      <c r="L81" s="419"/>
    </row>
    <row r="82" spans="2:65" s="998" customFormat="1" ht="16.5" customHeight="1" x14ac:dyDescent="0.2">
      <c r="B82" s="419"/>
      <c r="E82" s="1316" t="str">
        <f>E7</f>
        <v>Oprava výhybek v uzlu Ústí n. L. hl. n.</v>
      </c>
      <c r="F82" s="1317"/>
      <c r="G82" s="1317"/>
      <c r="H82" s="1317"/>
      <c r="L82" s="419"/>
    </row>
    <row r="83" spans="2:65" s="998" customFormat="1" ht="12" customHeight="1" x14ac:dyDescent="0.2">
      <c r="B83" s="419"/>
      <c r="C83" s="1076" t="s">
        <v>78</v>
      </c>
      <c r="L83" s="419"/>
    </row>
    <row r="84" spans="2:65" s="998" customFormat="1" ht="16.5" customHeight="1" x14ac:dyDescent="0.2">
      <c r="B84" s="419"/>
      <c r="E84" s="1291" t="str">
        <f>E9</f>
        <v xml:space="preserve"> SO 109 Kabelová šachta Š15 </v>
      </c>
      <c r="F84" s="1255"/>
      <c r="G84" s="1255"/>
      <c r="H84" s="1255"/>
      <c r="L84" s="419"/>
    </row>
    <row r="85" spans="2:65" s="998" customFormat="1" ht="6.95" customHeight="1" x14ac:dyDescent="0.2">
      <c r="B85" s="419"/>
      <c r="L85" s="419"/>
    </row>
    <row r="86" spans="2:65" s="998" customFormat="1" ht="12" customHeight="1" x14ac:dyDescent="0.2">
      <c r="B86" s="419"/>
      <c r="C86" s="1076" t="s">
        <v>17</v>
      </c>
      <c r="F86" s="1034" t="str">
        <f>F12</f>
        <v xml:space="preserve"> </v>
      </c>
      <c r="I86" s="1076" t="s">
        <v>19</v>
      </c>
      <c r="J86" s="1077" t="str">
        <f>IF(J12="","",J12)</f>
        <v>20. 7. 2020</v>
      </c>
      <c r="L86" s="419"/>
    </row>
    <row r="87" spans="2:65" s="998" customFormat="1" ht="6.95" customHeight="1" x14ac:dyDescent="0.2">
      <c r="B87" s="419"/>
      <c r="L87" s="419"/>
    </row>
    <row r="88" spans="2:65" s="998" customFormat="1" ht="15.2" customHeight="1" x14ac:dyDescent="0.2">
      <c r="B88" s="419"/>
      <c r="C88" s="1076" t="s">
        <v>20</v>
      </c>
      <c r="F88" s="1034" t="str">
        <f>E15</f>
        <v xml:space="preserve"> </v>
      </c>
      <c r="I88" s="1076" t="s">
        <v>24</v>
      </c>
      <c r="J88" s="1088" t="str">
        <f>E21</f>
        <v xml:space="preserve"> </v>
      </c>
      <c r="L88" s="419"/>
    </row>
    <row r="89" spans="2:65" s="998" customFormat="1" ht="15.2" customHeight="1" x14ac:dyDescent="0.2">
      <c r="B89" s="419"/>
      <c r="C89" s="1076" t="s">
        <v>23</v>
      </c>
      <c r="F89" s="1034" t="str">
        <f>IF(E18="","",E18)</f>
        <v xml:space="preserve"> </v>
      </c>
      <c r="I89" s="1076" t="s">
        <v>26</v>
      </c>
      <c r="J89" s="1088" t="str">
        <f>E24</f>
        <v xml:space="preserve"> </v>
      </c>
      <c r="L89" s="419"/>
    </row>
    <row r="90" spans="2:65" s="998" customFormat="1" ht="10.35" customHeight="1" x14ac:dyDescent="0.2">
      <c r="B90" s="419"/>
      <c r="L90" s="419"/>
    </row>
    <row r="91" spans="2:65" s="936" customFormat="1" ht="29.25" customHeight="1" x14ac:dyDescent="0.2">
      <c r="B91" s="448"/>
      <c r="C91" s="1100" t="s">
        <v>88</v>
      </c>
      <c r="D91" s="1101" t="s">
        <v>47</v>
      </c>
      <c r="E91" s="1101" t="s">
        <v>43</v>
      </c>
      <c r="F91" s="1101" t="s">
        <v>44</v>
      </c>
      <c r="G91" s="1101" t="s">
        <v>89</v>
      </c>
      <c r="H91" s="1101" t="s">
        <v>90</v>
      </c>
      <c r="I91" s="1101" t="s">
        <v>91</v>
      </c>
      <c r="J91" s="1101" t="s">
        <v>81</v>
      </c>
      <c r="K91" s="1102" t="s">
        <v>92</v>
      </c>
      <c r="L91" s="448"/>
      <c r="M91" s="1103" t="s">
        <v>1</v>
      </c>
      <c r="N91" s="1104" t="s">
        <v>32</v>
      </c>
      <c r="O91" s="1104" t="s">
        <v>93</v>
      </c>
      <c r="P91" s="1104" t="s">
        <v>94</v>
      </c>
      <c r="Q91" s="1104" t="s">
        <v>95</v>
      </c>
      <c r="R91" s="1104" t="s">
        <v>96</v>
      </c>
      <c r="S91" s="1104" t="s">
        <v>97</v>
      </c>
      <c r="T91" s="1105" t="s">
        <v>98</v>
      </c>
    </row>
    <row r="92" spans="2:65" s="998" customFormat="1" ht="22.9" customHeight="1" x14ac:dyDescent="0.25">
      <c r="B92" s="419"/>
      <c r="C92" s="1106" t="s">
        <v>99</v>
      </c>
      <c r="J92" s="1107">
        <f>BK92</f>
        <v>0</v>
      </c>
      <c r="L92" s="419"/>
      <c r="M92" s="1108"/>
      <c r="N92" s="442"/>
      <c r="O92" s="442"/>
      <c r="P92" s="1109">
        <f>P93+P196</f>
        <v>175.83470200000002</v>
      </c>
      <c r="Q92" s="442"/>
      <c r="R92" s="1109">
        <f>R93+R196</f>
        <v>5.2026790158240006</v>
      </c>
      <c r="S92" s="442"/>
      <c r="T92" s="1110">
        <f>T93+T196</f>
        <v>10.5488</v>
      </c>
      <c r="AT92" s="999" t="s">
        <v>61</v>
      </c>
      <c r="AU92" s="999" t="s">
        <v>83</v>
      </c>
      <c r="BK92" s="1111">
        <f>BK93+BK196</f>
        <v>0</v>
      </c>
    </row>
    <row r="93" spans="2:65" s="711" customFormat="1" ht="25.9" customHeight="1" x14ac:dyDescent="0.2">
      <c r="B93" s="1112"/>
      <c r="D93" s="712" t="s">
        <v>61</v>
      </c>
      <c r="E93" s="713" t="s">
        <v>100</v>
      </c>
      <c r="F93" s="713" t="s">
        <v>101</v>
      </c>
      <c r="J93" s="714">
        <f>BK93</f>
        <v>0</v>
      </c>
      <c r="L93" s="1112"/>
      <c r="M93" s="1113"/>
      <c r="P93" s="1114">
        <f>P94+P99+P124+P141+P149+P181+P191</f>
        <v>173.42849700000002</v>
      </c>
      <c r="R93" s="1114">
        <f>R94+R99+R124+R141+R149+R181+R191</f>
        <v>5.1896790158240007</v>
      </c>
      <c r="T93" s="1115">
        <f>T94+T99+T124+T141+T149+T181+T191</f>
        <v>10.5488</v>
      </c>
      <c r="AR93" s="712" t="s">
        <v>67</v>
      </c>
      <c r="AT93" s="1116" t="s">
        <v>61</v>
      </c>
      <c r="AU93" s="1116" t="s">
        <v>13</v>
      </c>
      <c r="AY93" s="712" t="s">
        <v>102</v>
      </c>
      <c r="BK93" s="1117">
        <f>BK94+BK99+BK124+BK141+BK149+BK181+BK191</f>
        <v>0</v>
      </c>
    </row>
    <row r="94" spans="2:65" s="711" customFormat="1" ht="22.9" customHeight="1" x14ac:dyDescent="0.2">
      <c r="B94" s="1112"/>
      <c r="D94" s="712" t="s">
        <v>61</v>
      </c>
      <c r="E94" s="727" t="s">
        <v>67</v>
      </c>
      <c r="F94" s="727" t="s">
        <v>219</v>
      </c>
      <c r="J94" s="728">
        <f>BK94</f>
        <v>0</v>
      </c>
      <c r="L94" s="1112"/>
      <c r="M94" s="1113"/>
      <c r="P94" s="1114">
        <f>SUM(P95:P98)</f>
        <v>1.8460749999999997</v>
      </c>
      <c r="R94" s="1114">
        <f>SUM(R95:R98)</f>
        <v>0</v>
      </c>
      <c r="T94" s="1115">
        <f>SUM(T95:T98)</f>
        <v>0</v>
      </c>
      <c r="AR94" s="712" t="s">
        <v>67</v>
      </c>
      <c r="AT94" s="1116" t="s">
        <v>61</v>
      </c>
      <c r="AU94" s="1116" t="s">
        <v>67</v>
      </c>
      <c r="AY94" s="712" t="s">
        <v>102</v>
      </c>
      <c r="BK94" s="1117">
        <f>SUM(BK95:BK98)</f>
        <v>0</v>
      </c>
    </row>
    <row r="95" spans="2:65" s="998" customFormat="1" ht="24.2" customHeight="1" x14ac:dyDescent="0.2">
      <c r="B95" s="454"/>
      <c r="C95" s="715" t="s">
        <v>67</v>
      </c>
      <c r="D95" s="715" t="s">
        <v>137</v>
      </c>
      <c r="E95" s="716" t="s">
        <v>1233</v>
      </c>
      <c r="F95" s="717" t="s">
        <v>1234</v>
      </c>
      <c r="G95" s="718" t="s">
        <v>108</v>
      </c>
      <c r="H95" s="719">
        <v>10.548999999999999</v>
      </c>
      <c r="I95" s="720">
        <v>0</v>
      </c>
      <c r="J95" s="720">
        <f>ROUND(I95*H95,2)</f>
        <v>0</v>
      </c>
      <c r="K95" s="717" t="s">
        <v>1</v>
      </c>
      <c r="L95" s="419"/>
      <c r="M95" s="1118" t="s">
        <v>1</v>
      </c>
      <c r="N95" s="1119" t="s">
        <v>33</v>
      </c>
      <c r="O95" s="1120">
        <v>0.17499999999999999</v>
      </c>
      <c r="P95" s="1120">
        <f>O95*H95</f>
        <v>1.8460749999999997</v>
      </c>
      <c r="Q95" s="1120">
        <v>0</v>
      </c>
      <c r="R95" s="1120">
        <f>Q95*H95</f>
        <v>0</v>
      </c>
      <c r="S95" s="1120">
        <v>0</v>
      </c>
      <c r="T95" s="1121">
        <f>S95*H95</f>
        <v>0</v>
      </c>
      <c r="AR95" s="1122" t="s">
        <v>111</v>
      </c>
      <c r="AT95" s="1122" t="s">
        <v>137</v>
      </c>
      <c r="AU95" s="1122" t="s">
        <v>69</v>
      </c>
      <c r="AY95" s="999" t="s">
        <v>102</v>
      </c>
      <c r="BE95" s="615">
        <f>IF(N95="základní",J95,0)</f>
        <v>0</v>
      </c>
      <c r="BF95" s="615">
        <f>IF(N95="snížená",J95,0)</f>
        <v>0</v>
      </c>
      <c r="BG95" s="615">
        <f>IF(N95="zákl. přenesená",J95,0)</f>
        <v>0</v>
      </c>
      <c r="BH95" s="615">
        <f>IF(N95="sníž. přenesená",J95,0)</f>
        <v>0</v>
      </c>
      <c r="BI95" s="615">
        <f>IF(N95="nulová",J95,0)</f>
        <v>0</v>
      </c>
      <c r="BJ95" s="999" t="s">
        <v>67</v>
      </c>
      <c r="BK95" s="615">
        <f>ROUND(I95*H95,2)</f>
        <v>0</v>
      </c>
      <c r="BL95" s="999" t="s">
        <v>111</v>
      </c>
      <c r="BM95" s="1122" t="s">
        <v>1506</v>
      </c>
    </row>
    <row r="96" spans="2:65" s="998" customFormat="1" ht="29.25" x14ac:dyDescent="0.2">
      <c r="B96" s="419"/>
      <c r="D96" s="625" t="s">
        <v>538</v>
      </c>
      <c r="F96" s="626" t="s">
        <v>1236</v>
      </c>
      <c r="L96" s="419"/>
      <c r="M96" s="1123"/>
      <c r="T96" s="1124"/>
      <c r="AT96" s="999" t="s">
        <v>538</v>
      </c>
      <c r="AU96" s="999" t="s">
        <v>69</v>
      </c>
    </row>
    <row r="97" spans="2:65" s="1125" customFormat="1" x14ac:dyDescent="0.2">
      <c r="B97" s="1126"/>
      <c r="D97" s="625" t="s">
        <v>112</v>
      </c>
      <c r="E97" s="1127" t="s">
        <v>1</v>
      </c>
      <c r="F97" s="1128" t="s">
        <v>1507</v>
      </c>
      <c r="H97" s="1127" t="s">
        <v>1</v>
      </c>
      <c r="L97" s="1126"/>
      <c r="M97" s="1129"/>
      <c r="T97" s="1130"/>
      <c r="AT97" s="1127" t="s">
        <v>112</v>
      </c>
      <c r="AU97" s="1127" t="s">
        <v>69</v>
      </c>
      <c r="AV97" s="1125" t="s">
        <v>67</v>
      </c>
      <c r="AW97" s="1125" t="s">
        <v>25</v>
      </c>
      <c r="AX97" s="1125" t="s">
        <v>13</v>
      </c>
      <c r="AY97" s="1127" t="s">
        <v>102</v>
      </c>
    </row>
    <row r="98" spans="2:65" s="762" customFormat="1" x14ac:dyDescent="0.2">
      <c r="B98" s="1131"/>
      <c r="D98" s="625" t="s">
        <v>112</v>
      </c>
      <c r="E98" s="763" t="s">
        <v>1</v>
      </c>
      <c r="F98" s="764" t="s">
        <v>1508</v>
      </c>
      <c r="H98" s="765">
        <v>10.548999999999999</v>
      </c>
      <c r="L98" s="1131"/>
      <c r="M98" s="1132"/>
      <c r="T98" s="1133"/>
      <c r="AT98" s="763" t="s">
        <v>112</v>
      </c>
      <c r="AU98" s="763" t="s">
        <v>69</v>
      </c>
      <c r="AV98" s="762" t="s">
        <v>69</v>
      </c>
      <c r="AW98" s="762" t="s">
        <v>25</v>
      </c>
      <c r="AX98" s="762" t="s">
        <v>67</v>
      </c>
      <c r="AY98" s="763" t="s">
        <v>102</v>
      </c>
    </row>
    <row r="99" spans="2:65" s="711" customFormat="1" ht="22.9" customHeight="1" x14ac:dyDescent="0.2">
      <c r="B99" s="1112"/>
      <c r="D99" s="712" t="s">
        <v>61</v>
      </c>
      <c r="E99" s="727" t="s">
        <v>226</v>
      </c>
      <c r="F99" s="727" t="s">
        <v>1330</v>
      </c>
      <c r="J99" s="728">
        <f>BK99</f>
        <v>0</v>
      </c>
      <c r="L99" s="1112"/>
      <c r="M99" s="1113"/>
      <c r="P99" s="1114">
        <f>SUM(P100:P123)</f>
        <v>26.726043000000004</v>
      </c>
      <c r="R99" s="1114">
        <f>SUM(R100:R123)</f>
        <v>0.42406707010000005</v>
      </c>
      <c r="T99" s="1115">
        <f>SUM(T100:T123)</f>
        <v>0</v>
      </c>
      <c r="AR99" s="712" t="s">
        <v>67</v>
      </c>
      <c r="AT99" s="1116" t="s">
        <v>61</v>
      </c>
      <c r="AU99" s="1116" t="s">
        <v>67</v>
      </c>
      <c r="AY99" s="712" t="s">
        <v>102</v>
      </c>
      <c r="BK99" s="1117">
        <f>SUM(BK100:BK123)</f>
        <v>0</v>
      </c>
    </row>
    <row r="100" spans="2:65" s="998" customFormat="1" ht="14.45" customHeight="1" x14ac:dyDescent="0.2">
      <c r="B100" s="454"/>
      <c r="C100" s="715" t="s">
        <v>69</v>
      </c>
      <c r="D100" s="715" t="s">
        <v>137</v>
      </c>
      <c r="E100" s="716" t="s">
        <v>1331</v>
      </c>
      <c r="F100" s="717" t="s">
        <v>1332</v>
      </c>
      <c r="G100" s="718" t="s">
        <v>116</v>
      </c>
      <c r="H100" s="719">
        <v>4</v>
      </c>
      <c r="I100" s="720">
        <v>0</v>
      </c>
      <c r="J100" s="720">
        <f>ROUND(I100*H100,2)</f>
        <v>0</v>
      </c>
      <c r="K100" s="717" t="s">
        <v>759</v>
      </c>
      <c r="L100" s="419"/>
      <c r="M100" s="1118" t="s">
        <v>1</v>
      </c>
      <c r="N100" s="1119" t="s">
        <v>33</v>
      </c>
      <c r="O100" s="1120">
        <v>1.56</v>
      </c>
      <c r="P100" s="1120">
        <f>O100*H100</f>
        <v>6.24</v>
      </c>
      <c r="Q100" s="1120">
        <v>0</v>
      </c>
      <c r="R100" s="1120">
        <f>Q100*H100</f>
        <v>0</v>
      </c>
      <c r="S100" s="1120">
        <v>0</v>
      </c>
      <c r="T100" s="1121">
        <f>S100*H100</f>
        <v>0</v>
      </c>
      <c r="AR100" s="1122" t="s">
        <v>111</v>
      </c>
      <c r="AT100" s="1122" t="s">
        <v>137</v>
      </c>
      <c r="AU100" s="1122" t="s">
        <v>69</v>
      </c>
      <c r="AY100" s="999" t="s">
        <v>102</v>
      </c>
      <c r="BE100" s="615">
        <f>IF(N100="základní",J100,0)</f>
        <v>0</v>
      </c>
      <c r="BF100" s="615">
        <f>IF(N100="snížená",J100,0)</f>
        <v>0</v>
      </c>
      <c r="BG100" s="615">
        <f>IF(N100="zákl. přenesená",J100,0)</f>
        <v>0</v>
      </c>
      <c r="BH100" s="615">
        <f>IF(N100="sníž. přenesená",J100,0)</f>
        <v>0</v>
      </c>
      <c r="BI100" s="615">
        <f>IF(N100="nulová",J100,0)</f>
        <v>0</v>
      </c>
      <c r="BJ100" s="999" t="s">
        <v>67</v>
      </c>
      <c r="BK100" s="615">
        <f>ROUND(I100*H100,2)</f>
        <v>0</v>
      </c>
      <c r="BL100" s="999" t="s">
        <v>111</v>
      </c>
      <c r="BM100" s="1122" t="s">
        <v>1509</v>
      </c>
    </row>
    <row r="101" spans="2:65" s="998" customFormat="1" x14ac:dyDescent="0.2">
      <c r="B101" s="419"/>
      <c r="D101" s="625" t="s">
        <v>538</v>
      </c>
      <c r="F101" s="626" t="s">
        <v>1334</v>
      </c>
      <c r="L101" s="419"/>
      <c r="M101" s="1123"/>
      <c r="T101" s="1124"/>
      <c r="AT101" s="999" t="s">
        <v>538</v>
      </c>
      <c r="AU101" s="999" t="s">
        <v>69</v>
      </c>
    </row>
    <row r="102" spans="2:65" s="1125" customFormat="1" x14ac:dyDescent="0.2">
      <c r="B102" s="1126"/>
      <c r="D102" s="625" t="s">
        <v>112</v>
      </c>
      <c r="E102" s="1127" t="s">
        <v>1</v>
      </c>
      <c r="F102" s="1128" t="s">
        <v>1510</v>
      </c>
      <c r="H102" s="1127" t="s">
        <v>1</v>
      </c>
      <c r="L102" s="1126"/>
      <c r="M102" s="1129"/>
      <c r="T102" s="1130"/>
      <c r="AT102" s="1127" t="s">
        <v>112</v>
      </c>
      <c r="AU102" s="1127" t="s">
        <v>69</v>
      </c>
      <c r="AV102" s="1125" t="s">
        <v>67</v>
      </c>
      <c r="AW102" s="1125" t="s">
        <v>25</v>
      </c>
      <c r="AX102" s="1125" t="s">
        <v>13</v>
      </c>
      <c r="AY102" s="1127" t="s">
        <v>102</v>
      </c>
    </row>
    <row r="103" spans="2:65" s="762" customFormat="1" x14ac:dyDescent="0.2">
      <c r="B103" s="1131"/>
      <c r="D103" s="625" t="s">
        <v>112</v>
      </c>
      <c r="E103" s="763" t="s">
        <v>1</v>
      </c>
      <c r="F103" s="764" t="s">
        <v>1511</v>
      </c>
      <c r="H103" s="765">
        <v>3.45</v>
      </c>
      <c r="L103" s="1131"/>
      <c r="M103" s="1132"/>
      <c r="T103" s="1133"/>
      <c r="AT103" s="763" t="s">
        <v>112</v>
      </c>
      <c r="AU103" s="763" t="s">
        <v>69</v>
      </c>
      <c r="AV103" s="762" t="s">
        <v>69</v>
      </c>
      <c r="AW103" s="762" t="s">
        <v>25</v>
      </c>
      <c r="AX103" s="762" t="s">
        <v>13</v>
      </c>
      <c r="AY103" s="763" t="s">
        <v>102</v>
      </c>
    </row>
    <row r="104" spans="2:65" s="1125" customFormat="1" x14ac:dyDescent="0.2">
      <c r="B104" s="1126"/>
      <c r="D104" s="625" t="s">
        <v>112</v>
      </c>
      <c r="E104" s="1127" t="s">
        <v>1</v>
      </c>
      <c r="F104" s="1128" t="s">
        <v>1512</v>
      </c>
      <c r="H104" s="1127" t="s">
        <v>1</v>
      </c>
      <c r="L104" s="1126"/>
      <c r="M104" s="1129"/>
      <c r="T104" s="1130"/>
      <c r="AT104" s="1127" t="s">
        <v>112</v>
      </c>
      <c r="AU104" s="1127" t="s">
        <v>69</v>
      </c>
      <c r="AV104" s="1125" t="s">
        <v>67</v>
      </c>
      <c r="AW104" s="1125" t="s">
        <v>25</v>
      </c>
      <c r="AX104" s="1125" t="s">
        <v>13</v>
      </c>
      <c r="AY104" s="1127" t="s">
        <v>102</v>
      </c>
    </row>
    <row r="105" spans="2:65" s="762" customFormat="1" x14ac:dyDescent="0.2">
      <c r="B105" s="1131"/>
      <c r="D105" s="625" t="s">
        <v>112</v>
      </c>
      <c r="E105" s="763" t="s">
        <v>1</v>
      </c>
      <c r="F105" s="764" t="s">
        <v>1513</v>
      </c>
      <c r="H105" s="765">
        <v>0.55000000000000004</v>
      </c>
      <c r="L105" s="1131"/>
      <c r="M105" s="1132"/>
      <c r="T105" s="1133"/>
      <c r="AT105" s="763" t="s">
        <v>112</v>
      </c>
      <c r="AU105" s="763" t="s">
        <v>69</v>
      </c>
      <c r="AV105" s="762" t="s">
        <v>69</v>
      </c>
      <c r="AW105" s="762" t="s">
        <v>25</v>
      </c>
      <c r="AX105" s="762" t="s">
        <v>13</v>
      </c>
      <c r="AY105" s="763" t="s">
        <v>102</v>
      </c>
    </row>
    <row r="106" spans="2:65" s="766" customFormat="1" x14ac:dyDescent="0.2">
      <c r="B106" s="1134"/>
      <c r="D106" s="625" t="s">
        <v>112</v>
      </c>
      <c r="E106" s="767" t="s">
        <v>1</v>
      </c>
      <c r="F106" s="768" t="s">
        <v>113</v>
      </c>
      <c r="H106" s="769">
        <v>4</v>
      </c>
      <c r="L106" s="1134"/>
      <c r="M106" s="1135"/>
      <c r="T106" s="1136"/>
      <c r="AT106" s="767" t="s">
        <v>112</v>
      </c>
      <c r="AU106" s="767" t="s">
        <v>69</v>
      </c>
      <c r="AV106" s="766" t="s">
        <v>111</v>
      </c>
      <c r="AW106" s="766" t="s">
        <v>25</v>
      </c>
      <c r="AX106" s="766" t="s">
        <v>67</v>
      </c>
      <c r="AY106" s="767" t="s">
        <v>102</v>
      </c>
    </row>
    <row r="107" spans="2:65" s="998" customFormat="1" ht="24.2" customHeight="1" x14ac:dyDescent="0.2">
      <c r="B107" s="454"/>
      <c r="C107" s="715" t="s">
        <v>226</v>
      </c>
      <c r="D107" s="715" t="s">
        <v>137</v>
      </c>
      <c r="E107" s="716" t="s">
        <v>1338</v>
      </c>
      <c r="F107" s="717" t="s">
        <v>1339</v>
      </c>
      <c r="G107" s="718" t="s">
        <v>116</v>
      </c>
      <c r="H107" s="719">
        <v>4</v>
      </c>
      <c r="I107" s="720">
        <v>0</v>
      </c>
      <c r="J107" s="720">
        <f>ROUND(I107*H107,2)</f>
        <v>0</v>
      </c>
      <c r="K107" s="717" t="s">
        <v>759</v>
      </c>
      <c r="L107" s="419"/>
      <c r="M107" s="1118" t="s">
        <v>1</v>
      </c>
      <c r="N107" s="1119" t="s">
        <v>33</v>
      </c>
      <c r="O107" s="1120">
        <v>0.80600000000000005</v>
      </c>
      <c r="P107" s="1120">
        <f>O107*H107</f>
        <v>3.2240000000000002</v>
      </c>
      <c r="Q107" s="1120">
        <v>0</v>
      </c>
      <c r="R107" s="1120">
        <f>Q107*H107</f>
        <v>0</v>
      </c>
      <c r="S107" s="1120">
        <v>0</v>
      </c>
      <c r="T107" s="1121">
        <f>S107*H107</f>
        <v>0</v>
      </c>
      <c r="AR107" s="1122" t="s">
        <v>111</v>
      </c>
      <c r="AT107" s="1122" t="s">
        <v>137</v>
      </c>
      <c r="AU107" s="1122" t="s">
        <v>69</v>
      </c>
      <c r="AY107" s="999" t="s">
        <v>102</v>
      </c>
      <c r="BE107" s="615">
        <f>IF(N107="základní",J107,0)</f>
        <v>0</v>
      </c>
      <c r="BF107" s="615">
        <f>IF(N107="snížená",J107,0)</f>
        <v>0</v>
      </c>
      <c r="BG107" s="615">
        <f>IF(N107="zákl. přenesená",J107,0)</f>
        <v>0</v>
      </c>
      <c r="BH107" s="615">
        <f>IF(N107="sníž. přenesená",J107,0)</f>
        <v>0</v>
      </c>
      <c r="BI107" s="615">
        <f>IF(N107="nulová",J107,0)</f>
        <v>0</v>
      </c>
      <c r="BJ107" s="999" t="s">
        <v>67</v>
      </c>
      <c r="BK107" s="615">
        <f>ROUND(I107*H107,2)</f>
        <v>0</v>
      </c>
      <c r="BL107" s="999" t="s">
        <v>111</v>
      </c>
      <c r="BM107" s="1122" t="s">
        <v>1514</v>
      </c>
    </row>
    <row r="108" spans="2:65" s="998" customFormat="1" ht="19.5" x14ac:dyDescent="0.2">
      <c r="B108" s="419"/>
      <c r="D108" s="625" t="s">
        <v>538</v>
      </c>
      <c r="F108" s="626" t="s">
        <v>1341</v>
      </c>
      <c r="L108" s="419"/>
      <c r="M108" s="1123"/>
      <c r="T108" s="1124"/>
      <c r="AT108" s="999" t="s">
        <v>538</v>
      </c>
      <c r="AU108" s="999" t="s">
        <v>69</v>
      </c>
    </row>
    <row r="109" spans="2:65" s="762" customFormat="1" x14ac:dyDescent="0.2">
      <c r="B109" s="1131"/>
      <c r="D109" s="625" t="s">
        <v>112</v>
      </c>
      <c r="E109" s="763" t="s">
        <v>1</v>
      </c>
      <c r="F109" s="764" t="s">
        <v>111</v>
      </c>
      <c r="H109" s="765">
        <v>4</v>
      </c>
      <c r="L109" s="1131"/>
      <c r="M109" s="1132"/>
      <c r="T109" s="1133"/>
      <c r="AT109" s="763" t="s">
        <v>112</v>
      </c>
      <c r="AU109" s="763" t="s">
        <v>69</v>
      </c>
      <c r="AV109" s="762" t="s">
        <v>69</v>
      </c>
      <c r="AW109" s="762" t="s">
        <v>25</v>
      </c>
      <c r="AX109" s="762" t="s">
        <v>13</v>
      </c>
      <c r="AY109" s="763" t="s">
        <v>102</v>
      </c>
    </row>
    <row r="110" spans="2:65" s="766" customFormat="1" x14ac:dyDescent="0.2">
      <c r="B110" s="1134"/>
      <c r="D110" s="625" t="s">
        <v>112</v>
      </c>
      <c r="E110" s="767" t="s">
        <v>1</v>
      </c>
      <c r="F110" s="768" t="s">
        <v>113</v>
      </c>
      <c r="H110" s="769">
        <v>4</v>
      </c>
      <c r="L110" s="1134"/>
      <c r="M110" s="1135"/>
      <c r="T110" s="1136"/>
      <c r="AT110" s="767" t="s">
        <v>112</v>
      </c>
      <c r="AU110" s="767" t="s">
        <v>69</v>
      </c>
      <c r="AV110" s="766" t="s">
        <v>111</v>
      </c>
      <c r="AW110" s="766" t="s">
        <v>25</v>
      </c>
      <c r="AX110" s="766" t="s">
        <v>67</v>
      </c>
      <c r="AY110" s="767" t="s">
        <v>102</v>
      </c>
    </row>
    <row r="111" spans="2:65" s="998" customFormat="1" ht="24.2" customHeight="1" x14ac:dyDescent="0.2">
      <c r="B111" s="454"/>
      <c r="C111" s="715" t="s">
        <v>111</v>
      </c>
      <c r="D111" s="715" t="s">
        <v>137</v>
      </c>
      <c r="E111" s="716" t="s">
        <v>1343</v>
      </c>
      <c r="F111" s="717" t="s">
        <v>1344</v>
      </c>
      <c r="G111" s="718" t="s">
        <v>133</v>
      </c>
      <c r="H111" s="719">
        <v>6.343</v>
      </c>
      <c r="I111" s="720">
        <v>0</v>
      </c>
      <c r="J111" s="720">
        <f>ROUND(I111*H111,2)</f>
        <v>0</v>
      </c>
      <c r="K111" s="717" t="s">
        <v>759</v>
      </c>
      <c r="L111" s="419"/>
      <c r="M111" s="1118" t="s">
        <v>1</v>
      </c>
      <c r="N111" s="1119" t="s">
        <v>33</v>
      </c>
      <c r="O111" s="1120">
        <v>0.41599999999999998</v>
      </c>
      <c r="P111" s="1120">
        <f>O111*H111</f>
        <v>2.6386879999999997</v>
      </c>
      <c r="Q111" s="1120">
        <v>1.8247000000000001E-3</v>
      </c>
      <c r="R111" s="1120">
        <f>Q111*H111</f>
        <v>1.1574072100000001E-2</v>
      </c>
      <c r="S111" s="1120">
        <v>0</v>
      </c>
      <c r="T111" s="1121">
        <f>S111*H111</f>
        <v>0</v>
      </c>
      <c r="AR111" s="1122" t="s">
        <v>111</v>
      </c>
      <c r="AT111" s="1122" t="s">
        <v>137</v>
      </c>
      <c r="AU111" s="1122" t="s">
        <v>69</v>
      </c>
      <c r="AY111" s="999" t="s">
        <v>102</v>
      </c>
      <c r="BE111" s="615">
        <f>IF(N111="základní",J111,0)</f>
        <v>0</v>
      </c>
      <c r="BF111" s="615">
        <f>IF(N111="snížená",J111,0)</f>
        <v>0</v>
      </c>
      <c r="BG111" s="615">
        <f>IF(N111="zákl. přenesená",J111,0)</f>
        <v>0</v>
      </c>
      <c r="BH111" s="615">
        <f>IF(N111="sníž. přenesená",J111,0)</f>
        <v>0</v>
      </c>
      <c r="BI111" s="615">
        <f>IF(N111="nulová",J111,0)</f>
        <v>0</v>
      </c>
      <c r="BJ111" s="999" t="s">
        <v>67</v>
      </c>
      <c r="BK111" s="615">
        <f>ROUND(I111*H111,2)</f>
        <v>0</v>
      </c>
      <c r="BL111" s="999" t="s">
        <v>111</v>
      </c>
      <c r="BM111" s="1122" t="s">
        <v>1515</v>
      </c>
    </row>
    <row r="112" spans="2:65" s="998" customFormat="1" ht="19.5" x14ac:dyDescent="0.2">
      <c r="B112" s="419"/>
      <c r="D112" s="625" t="s">
        <v>538</v>
      </c>
      <c r="F112" s="626" t="s">
        <v>1346</v>
      </c>
      <c r="L112" s="419"/>
      <c r="M112" s="1123"/>
      <c r="T112" s="1124"/>
      <c r="AT112" s="999" t="s">
        <v>538</v>
      </c>
      <c r="AU112" s="999" t="s">
        <v>69</v>
      </c>
    </row>
    <row r="113" spans="2:65" s="1125" customFormat="1" x14ac:dyDescent="0.2">
      <c r="B113" s="1126"/>
      <c r="D113" s="625" t="s">
        <v>112</v>
      </c>
      <c r="E113" s="1127" t="s">
        <v>1</v>
      </c>
      <c r="F113" s="1128" t="s">
        <v>1336</v>
      </c>
      <c r="H113" s="1127" t="s">
        <v>1</v>
      </c>
      <c r="L113" s="1126"/>
      <c r="M113" s="1129"/>
      <c r="T113" s="1130"/>
      <c r="AT113" s="1127" t="s">
        <v>112</v>
      </c>
      <c r="AU113" s="1127" t="s">
        <v>69</v>
      </c>
      <c r="AV113" s="1125" t="s">
        <v>67</v>
      </c>
      <c r="AW113" s="1125" t="s">
        <v>25</v>
      </c>
      <c r="AX113" s="1125" t="s">
        <v>13</v>
      </c>
      <c r="AY113" s="1127" t="s">
        <v>102</v>
      </c>
    </row>
    <row r="114" spans="2:65" s="762" customFormat="1" x14ac:dyDescent="0.2">
      <c r="B114" s="1131"/>
      <c r="D114" s="625" t="s">
        <v>112</v>
      </c>
      <c r="E114" s="763" t="s">
        <v>1</v>
      </c>
      <c r="F114" s="764" t="s">
        <v>1516</v>
      </c>
      <c r="H114" s="765">
        <v>2.6629999999999998</v>
      </c>
      <c r="L114" s="1131"/>
      <c r="M114" s="1132"/>
      <c r="T114" s="1133"/>
      <c r="AT114" s="763" t="s">
        <v>112</v>
      </c>
      <c r="AU114" s="763" t="s">
        <v>69</v>
      </c>
      <c r="AV114" s="762" t="s">
        <v>69</v>
      </c>
      <c r="AW114" s="762" t="s">
        <v>25</v>
      </c>
      <c r="AX114" s="762" t="s">
        <v>13</v>
      </c>
      <c r="AY114" s="763" t="s">
        <v>102</v>
      </c>
    </row>
    <row r="115" spans="2:65" s="762" customFormat="1" x14ac:dyDescent="0.2">
      <c r="B115" s="1131"/>
      <c r="D115" s="625" t="s">
        <v>112</v>
      </c>
      <c r="E115" s="763" t="s">
        <v>1</v>
      </c>
      <c r="F115" s="764" t="s">
        <v>1517</v>
      </c>
      <c r="H115" s="765">
        <v>3.68</v>
      </c>
      <c r="L115" s="1131"/>
      <c r="M115" s="1132"/>
      <c r="T115" s="1133"/>
      <c r="AT115" s="763" t="s">
        <v>112</v>
      </c>
      <c r="AU115" s="763" t="s">
        <v>69</v>
      </c>
      <c r="AV115" s="762" t="s">
        <v>69</v>
      </c>
      <c r="AW115" s="762" t="s">
        <v>25</v>
      </c>
      <c r="AX115" s="762" t="s">
        <v>13</v>
      </c>
      <c r="AY115" s="763" t="s">
        <v>102</v>
      </c>
    </row>
    <row r="116" spans="2:65" s="766" customFormat="1" x14ac:dyDescent="0.2">
      <c r="B116" s="1134"/>
      <c r="D116" s="625" t="s">
        <v>112</v>
      </c>
      <c r="E116" s="767" t="s">
        <v>1</v>
      </c>
      <c r="F116" s="768" t="s">
        <v>113</v>
      </c>
      <c r="H116" s="769">
        <v>6.343</v>
      </c>
      <c r="L116" s="1134"/>
      <c r="M116" s="1135"/>
      <c r="T116" s="1136"/>
      <c r="AT116" s="767" t="s">
        <v>112</v>
      </c>
      <c r="AU116" s="767" t="s">
        <v>69</v>
      </c>
      <c r="AV116" s="766" t="s">
        <v>111</v>
      </c>
      <c r="AW116" s="766" t="s">
        <v>25</v>
      </c>
      <c r="AX116" s="766" t="s">
        <v>67</v>
      </c>
      <c r="AY116" s="767" t="s">
        <v>102</v>
      </c>
    </row>
    <row r="117" spans="2:65" s="998" customFormat="1" ht="24.2" customHeight="1" x14ac:dyDescent="0.2">
      <c r="B117" s="454"/>
      <c r="C117" s="715" t="s">
        <v>103</v>
      </c>
      <c r="D117" s="715" t="s">
        <v>137</v>
      </c>
      <c r="E117" s="716" t="s">
        <v>1354</v>
      </c>
      <c r="F117" s="717" t="s">
        <v>1355</v>
      </c>
      <c r="G117" s="718" t="s">
        <v>133</v>
      </c>
      <c r="H117" s="719">
        <v>6.343</v>
      </c>
      <c r="I117" s="720">
        <v>0</v>
      </c>
      <c r="J117" s="720">
        <f>ROUND(I117*H117,2)</f>
        <v>0</v>
      </c>
      <c r="K117" s="717" t="s">
        <v>759</v>
      </c>
      <c r="L117" s="419"/>
      <c r="M117" s="1118" t="s">
        <v>1</v>
      </c>
      <c r="N117" s="1119" t="s">
        <v>33</v>
      </c>
      <c r="O117" s="1120">
        <v>0.192</v>
      </c>
      <c r="P117" s="1120">
        <f>O117*H117</f>
        <v>1.217856</v>
      </c>
      <c r="Q117" s="1120">
        <v>3.6000000000000001E-5</v>
      </c>
      <c r="R117" s="1120">
        <f>Q117*H117</f>
        <v>2.2834800000000002E-4</v>
      </c>
      <c r="S117" s="1120">
        <v>0</v>
      </c>
      <c r="T117" s="1121">
        <f>S117*H117</f>
        <v>0</v>
      </c>
      <c r="AR117" s="1122" t="s">
        <v>111</v>
      </c>
      <c r="AT117" s="1122" t="s">
        <v>137</v>
      </c>
      <c r="AU117" s="1122" t="s">
        <v>69</v>
      </c>
      <c r="AY117" s="999" t="s">
        <v>102</v>
      </c>
      <c r="BE117" s="615">
        <f>IF(N117="základní",J117,0)</f>
        <v>0</v>
      </c>
      <c r="BF117" s="615">
        <f>IF(N117="snížená",J117,0)</f>
        <v>0</v>
      </c>
      <c r="BG117" s="615">
        <f>IF(N117="zákl. přenesená",J117,0)</f>
        <v>0</v>
      </c>
      <c r="BH117" s="615">
        <f>IF(N117="sníž. přenesená",J117,0)</f>
        <v>0</v>
      </c>
      <c r="BI117" s="615">
        <f>IF(N117="nulová",J117,0)</f>
        <v>0</v>
      </c>
      <c r="BJ117" s="999" t="s">
        <v>67</v>
      </c>
      <c r="BK117" s="615">
        <f>ROUND(I117*H117,2)</f>
        <v>0</v>
      </c>
      <c r="BL117" s="999" t="s">
        <v>111</v>
      </c>
      <c r="BM117" s="1122" t="s">
        <v>1518</v>
      </c>
    </row>
    <row r="118" spans="2:65" s="998" customFormat="1" ht="19.5" x14ac:dyDescent="0.2">
      <c r="B118" s="419"/>
      <c r="D118" s="625" t="s">
        <v>538</v>
      </c>
      <c r="F118" s="626" t="s">
        <v>1357</v>
      </c>
      <c r="L118" s="419"/>
      <c r="M118" s="1123"/>
      <c r="T118" s="1124"/>
      <c r="AT118" s="999" t="s">
        <v>538</v>
      </c>
      <c r="AU118" s="999" t="s">
        <v>69</v>
      </c>
    </row>
    <row r="119" spans="2:65" s="998" customFormat="1" ht="14.45" customHeight="1" x14ac:dyDescent="0.2">
      <c r="B119" s="454"/>
      <c r="C119" s="715" t="s">
        <v>117</v>
      </c>
      <c r="D119" s="715" t="s">
        <v>137</v>
      </c>
      <c r="E119" s="716" t="s">
        <v>1358</v>
      </c>
      <c r="F119" s="717" t="s">
        <v>1359</v>
      </c>
      <c r="G119" s="718" t="s">
        <v>108</v>
      </c>
      <c r="H119" s="719">
        <v>0.39700000000000002</v>
      </c>
      <c r="I119" s="720">
        <v>0</v>
      </c>
      <c r="J119" s="720">
        <f>ROUND(I119*H119,2)</f>
        <v>0</v>
      </c>
      <c r="K119" s="717" t="s">
        <v>759</v>
      </c>
      <c r="L119" s="419"/>
      <c r="M119" s="1118" t="s">
        <v>1</v>
      </c>
      <c r="N119" s="1119" t="s">
        <v>33</v>
      </c>
      <c r="O119" s="1120">
        <v>33.767000000000003</v>
      </c>
      <c r="P119" s="1120">
        <f>O119*H119</f>
        <v>13.405499000000002</v>
      </c>
      <c r="Q119" s="1120">
        <v>1.0384500000000001</v>
      </c>
      <c r="R119" s="1120">
        <f>Q119*H119</f>
        <v>0.41226465000000007</v>
      </c>
      <c r="S119" s="1120">
        <v>0</v>
      </c>
      <c r="T119" s="1121">
        <f>S119*H119</f>
        <v>0</v>
      </c>
      <c r="AR119" s="1122" t="s">
        <v>111</v>
      </c>
      <c r="AT119" s="1122" t="s">
        <v>137</v>
      </c>
      <c r="AU119" s="1122" t="s">
        <v>69</v>
      </c>
      <c r="AY119" s="999" t="s">
        <v>102</v>
      </c>
      <c r="BE119" s="615">
        <f>IF(N119="základní",J119,0)</f>
        <v>0</v>
      </c>
      <c r="BF119" s="615">
        <f>IF(N119="snížená",J119,0)</f>
        <v>0</v>
      </c>
      <c r="BG119" s="615">
        <f>IF(N119="zákl. přenesená",J119,0)</f>
        <v>0</v>
      </c>
      <c r="BH119" s="615">
        <f>IF(N119="sníž. přenesená",J119,0)</f>
        <v>0</v>
      </c>
      <c r="BI119" s="615">
        <f>IF(N119="nulová",J119,0)</f>
        <v>0</v>
      </c>
      <c r="BJ119" s="999" t="s">
        <v>67</v>
      </c>
      <c r="BK119" s="615">
        <f>ROUND(I119*H119,2)</f>
        <v>0</v>
      </c>
      <c r="BL119" s="999" t="s">
        <v>111</v>
      </c>
      <c r="BM119" s="1122" t="s">
        <v>1519</v>
      </c>
    </row>
    <row r="120" spans="2:65" s="998" customFormat="1" ht="29.25" x14ac:dyDescent="0.2">
      <c r="B120" s="419"/>
      <c r="D120" s="625" t="s">
        <v>538</v>
      </c>
      <c r="F120" s="626" t="s">
        <v>1361</v>
      </c>
      <c r="L120" s="419"/>
      <c r="M120" s="1123"/>
      <c r="T120" s="1124"/>
      <c r="AT120" s="999" t="s">
        <v>538</v>
      </c>
      <c r="AU120" s="999" t="s">
        <v>69</v>
      </c>
    </row>
    <row r="121" spans="2:65" s="1125" customFormat="1" x14ac:dyDescent="0.2">
      <c r="B121" s="1126"/>
      <c r="D121" s="625" t="s">
        <v>112</v>
      </c>
      <c r="E121" s="1127" t="s">
        <v>1</v>
      </c>
      <c r="F121" s="1128" t="s">
        <v>1520</v>
      </c>
      <c r="H121" s="1127" t="s">
        <v>1</v>
      </c>
      <c r="L121" s="1126"/>
      <c r="M121" s="1129"/>
      <c r="T121" s="1130"/>
      <c r="AT121" s="1127" t="s">
        <v>112</v>
      </c>
      <c r="AU121" s="1127" t="s">
        <v>69</v>
      </c>
      <c r="AV121" s="1125" t="s">
        <v>67</v>
      </c>
      <c r="AW121" s="1125" t="s">
        <v>25</v>
      </c>
      <c r="AX121" s="1125" t="s">
        <v>13</v>
      </c>
      <c r="AY121" s="1127" t="s">
        <v>102</v>
      </c>
    </row>
    <row r="122" spans="2:65" s="762" customFormat="1" x14ac:dyDescent="0.2">
      <c r="B122" s="1131"/>
      <c r="D122" s="625" t="s">
        <v>112</v>
      </c>
      <c r="E122" s="763" t="s">
        <v>1</v>
      </c>
      <c r="F122" s="764" t="s">
        <v>1521</v>
      </c>
      <c r="H122" s="765">
        <v>0.39700000000000002</v>
      </c>
      <c r="L122" s="1131"/>
      <c r="M122" s="1132"/>
      <c r="T122" s="1133"/>
      <c r="AT122" s="763" t="s">
        <v>112</v>
      </c>
      <c r="AU122" s="763" t="s">
        <v>69</v>
      </c>
      <c r="AV122" s="762" t="s">
        <v>69</v>
      </c>
      <c r="AW122" s="762" t="s">
        <v>25</v>
      </c>
      <c r="AX122" s="762" t="s">
        <v>13</v>
      </c>
      <c r="AY122" s="763" t="s">
        <v>102</v>
      </c>
    </row>
    <row r="123" spans="2:65" s="766" customFormat="1" x14ac:dyDescent="0.2">
      <c r="B123" s="1134"/>
      <c r="D123" s="625" t="s">
        <v>112</v>
      </c>
      <c r="E123" s="767" t="s">
        <v>1</v>
      </c>
      <c r="F123" s="768" t="s">
        <v>113</v>
      </c>
      <c r="H123" s="769">
        <v>0.39700000000000002</v>
      </c>
      <c r="L123" s="1134"/>
      <c r="M123" s="1135"/>
      <c r="T123" s="1136"/>
      <c r="AT123" s="767" t="s">
        <v>112</v>
      </c>
      <c r="AU123" s="767" t="s">
        <v>69</v>
      </c>
      <c r="AV123" s="766" t="s">
        <v>111</v>
      </c>
      <c r="AW123" s="766" t="s">
        <v>25</v>
      </c>
      <c r="AX123" s="766" t="s">
        <v>67</v>
      </c>
      <c r="AY123" s="767" t="s">
        <v>102</v>
      </c>
    </row>
    <row r="124" spans="2:65" s="711" customFormat="1" ht="22.9" customHeight="1" x14ac:dyDescent="0.2">
      <c r="B124" s="1112"/>
      <c r="D124" s="712" t="s">
        <v>61</v>
      </c>
      <c r="E124" s="727" t="s">
        <v>111</v>
      </c>
      <c r="F124" s="727" t="s">
        <v>1364</v>
      </c>
      <c r="J124" s="728">
        <f>BK124</f>
        <v>0</v>
      </c>
      <c r="L124" s="1112"/>
      <c r="M124" s="1113"/>
      <c r="P124" s="1114">
        <f>SUM(P125:P140)</f>
        <v>18.697715000000002</v>
      </c>
      <c r="R124" s="1114">
        <f>SUM(R125:R140)</f>
        <v>3.8151441574999998</v>
      </c>
      <c r="T124" s="1115">
        <f>SUM(T125:T140)</f>
        <v>0</v>
      </c>
      <c r="AR124" s="712" t="s">
        <v>67</v>
      </c>
      <c r="AT124" s="1116" t="s">
        <v>61</v>
      </c>
      <c r="AU124" s="1116" t="s">
        <v>67</v>
      </c>
      <c r="AY124" s="712" t="s">
        <v>102</v>
      </c>
      <c r="BK124" s="1117">
        <f>SUM(BK125:BK140)</f>
        <v>0</v>
      </c>
    </row>
    <row r="125" spans="2:65" s="998" customFormat="1" ht="14.45" customHeight="1" x14ac:dyDescent="0.2">
      <c r="B125" s="454"/>
      <c r="C125" s="715" t="s">
        <v>228</v>
      </c>
      <c r="D125" s="715" t="s">
        <v>137</v>
      </c>
      <c r="E125" s="716" t="s">
        <v>1365</v>
      </c>
      <c r="F125" s="717" t="s">
        <v>1366</v>
      </c>
      <c r="G125" s="718" t="s">
        <v>116</v>
      </c>
      <c r="H125" s="719">
        <v>1.4</v>
      </c>
      <c r="I125" s="720">
        <v>0</v>
      </c>
      <c r="J125" s="720">
        <f>ROUND(I125*H125,2)</f>
        <v>0</v>
      </c>
      <c r="K125" s="717" t="s">
        <v>759</v>
      </c>
      <c r="L125" s="419"/>
      <c r="M125" s="1118" t="s">
        <v>1</v>
      </c>
      <c r="N125" s="1119" t="s">
        <v>33</v>
      </c>
      <c r="O125" s="1120">
        <v>2.367</v>
      </c>
      <c r="P125" s="1120">
        <f>O125*H125</f>
        <v>3.3137999999999996</v>
      </c>
      <c r="Q125" s="1120">
        <v>2.4779119999999999</v>
      </c>
      <c r="R125" s="1120">
        <f>Q125*H125</f>
        <v>3.4690767999999998</v>
      </c>
      <c r="S125" s="1120">
        <v>0</v>
      </c>
      <c r="T125" s="1121">
        <f>S125*H125</f>
        <v>0</v>
      </c>
      <c r="AR125" s="1122" t="s">
        <v>111</v>
      </c>
      <c r="AT125" s="1122" t="s">
        <v>137</v>
      </c>
      <c r="AU125" s="1122" t="s">
        <v>69</v>
      </c>
      <c r="AY125" s="999" t="s">
        <v>102</v>
      </c>
      <c r="BE125" s="615">
        <f>IF(N125="základní",J125,0)</f>
        <v>0</v>
      </c>
      <c r="BF125" s="615">
        <f>IF(N125="snížená",J125,0)</f>
        <v>0</v>
      </c>
      <c r="BG125" s="615">
        <f>IF(N125="zákl. přenesená",J125,0)</f>
        <v>0</v>
      </c>
      <c r="BH125" s="615">
        <f>IF(N125="sníž. přenesená",J125,0)</f>
        <v>0</v>
      </c>
      <c r="BI125" s="615">
        <f>IF(N125="nulová",J125,0)</f>
        <v>0</v>
      </c>
      <c r="BJ125" s="999" t="s">
        <v>67</v>
      </c>
      <c r="BK125" s="615">
        <f>ROUND(I125*H125,2)</f>
        <v>0</v>
      </c>
      <c r="BL125" s="999" t="s">
        <v>111</v>
      </c>
      <c r="BM125" s="1122" t="s">
        <v>1522</v>
      </c>
    </row>
    <row r="126" spans="2:65" s="998" customFormat="1" ht="19.5" x14ac:dyDescent="0.2">
      <c r="B126" s="419"/>
      <c r="D126" s="625" t="s">
        <v>538</v>
      </c>
      <c r="F126" s="626" t="s">
        <v>1368</v>
      </c>
      <c r="L126" s="419"/>
      <c r="M126" s="1123"/>
      <c r="T126" s="1124"/>
      <c r="AT126" s="999" t="s">
        <v>538</v>
      </c>
      <c r="AU126" s="999" t="s">
        <v>69</v>
      </c>
    </row>
    <row r="127" spans="2:65" s="1125" customFormat="1" x14ac:dyDescent="0.2">
      <c r="B127" s="1126"/>
      <c r="D127" s="625" t="s">
        <v>112</v>
      </c>
      <c r="E127" s="1127" t="s">
        <v>1</v>
      </c>
      <c r="F127" s="1128" t="s">
        <v>1523</v>
      </c>
      <c r="H127" s="1127" t="s">
        <v>1</v>
      </c>
      <c r="L127" s="1126"/>
      <c r="M127" s="1129"/>
      <c r="T127" s="1130"/>
      <c r="AT127" s="1127" t="s">
        <v>112</v>
      </c>
      <c r="AU127" s="1127" t="s">
        <v>69</v>
      </c>
      <c r="AV127" s="1125" t="s">
        <v>67</v>
      </c>
      <c r="AW127" s="1125" t="s">
        <v>25</v>
      </c>
      <c r="AX127" s="1125" t="s">
        <v>13</v>
      </c>
      <c r="AY127" s="1127" t="s">
        <v>102</v>
      </c>
    </row>
    <row r="128" spans="2:65" s="762" customFormat="1" x14ac:dyDescent="0.2">
      <c r="B128" s="1131"/>
      <c r="D128" s="625" t="s">
        <v>112</v>
      </c>
      <c r="E128" s="763" t="s">
        <v>1</v>
      </c>
      <c r="F128" s="764" t="s">
        <v>1524</v>
      </c>
      <c r="H128" s="765">
        <v>1.4</v>
      </c>
      <c r="L128" s="1131"/>
      <c r="M128" s="1132"/>
      <c r="T128" s="1133"/>
      <c r="AT128" s="763" t="s">
        <v>112</v>
      </c>
      <c r="AU128" s="763" t="s">
        <v>69</v>
      </c>
      <c r="AV128" s="762" t="s">
        <v>69</v>
      </c>
      <c r="AW128" s="762" t="s">
        <v>25</v>
      </c>
      <c r="AX128" s="762" t="s">
        <v>67</v>
      </c>
      <c r="AY128" s="763" t="s">
        <v>102</v>
      </c>
    </row>
    <row r="129" spans="2:65" s="998" customFormat="1" ht="37.9" customHeight="1" x14ac:dyDescent="0.2">
      <c r="B129" s="454"/>
      <c r="C129" s="715" t="s">
        <v>110</v>
      </c>
      <c r="D129" s="715" t="s">
        <v>137</v>
      </c>
      <c r="E129" s="716" t="s">
        <v>1371</v>
      </c>
      <c r="F129" s="717" t="s">
        <v>1372</v>
      </c>
      <c r="G129" s="718" t="s">
        <v>116</v>
      </c>
      <c r="H129" s="719">
        <v>1.4</v>
      </c>
      <c r="I129" s="720">
        <v>0</v>
      </c>
      <c r="J129" s="720">
        <f>ROUND(I129*H129,2)</f>
        <v>0</v>
      </c>
      <c r="K129" s="717" t="s">
        <v>759</v>
      </c>
      <c r="L129" s="419"/>
      <c r="M129" s="1118" t="s">
        <v>1</v>
      </c>
      <c r="N129" s="1119" t="s">
        <v>33</v>
      </c>
      <c r="O129" s="1120">
        <v>1.1890000000000001</v>
      </c>
      <c r="P129" s="1120">
        <f>O129*H129</f>
        <v>1.6646000000000001</v>
      </c>
      <c r="Q129" s="1120">
        <v>4.8579999999999998E-2</v>
      </c>
      <c r="R129" s="1120">
        <f>Q129*H129</f>
        <v>6.8011999999999989E-2</v>
      </c>
      <c r="S129" s="1120">
        <v>0</v>
      </c>
      <c r="T129" s="1121">
        <f>S129*H129</f>
        <v>0</v>
      </c>
      <c r="AR129" s="1122" t="s">
        <v>111</v>
      </c>
      <c r="AT129" s="1122" t="s">
        <v>137</v>
      </c>
      <c r="AU129" s="1122" t="s">
        <v>69</v>
      </c>
      <c r="AY129" s="999" t="s">
        <v>102</v>
      </c>
      <c r="BE129" s="615">
        <f>IF(N129="základní",J129,0)</f>
        <v>0</v>
      </c>
      <c r="BF129" s="615">
        <f>IF(N129="snížená",J129,0)</f>
        <v>0</v>
      </c>
      <c r="BG129" s="615">
        <f>IF(N129="zákl. přenesená",J129,0)</f>
        <v>0</v>
      </c>
      <c r="BH129" s="615">
        <f>IF(N129="sníž. přenesená",J129,0)</f>
        <v>0</v>
      </c>
      <c r="BI129" s="615">
        <f>IF(N129="nulová",J129,0)</f>
        <v>0</v>
      </c>
      <c r="BJ129" s="999" t="s">
        <v>67</v>
      </c>
      <c r="BK129" s="615">
        <f>ROUND(I129*H129,2)</f>
        <v>0</v>
      </c>
      <c r="BL129" s="999" t="s">
        <v>111</v>
      </c>
      <c r="BM129" s="1122" t="s">
        <v>1525</v>
      </c>
    </row>
    <row r="130" spans="2:65" s="998" customFormat="1" ht="19.5" x14ac:dyDescent="0.2">
      <c r="B130" s="419"/>
      <c r="D130" s="625" t="s">
        <v>538</v>
      </c>
      <c r="F130" s="626" t="s">
        <v>1374</v>
      </c>
      <c r="L130" s="419"/>
      <c r="M130" s="1123"/>
      <c r="T130" s="1124"/>
      <c r="AT130" s="999" t="s">
        <v>538</v>
      </c>
      <c r="AU130" s="999" t="s">
        <v>69</v>
      </c>
    </row>
    <row r="131" spans="2:65" s="998" customFormat="1" ht="24.2" customHeight="1" x14ac:dyDescent="0.2">
      <c r="B131" s="454"/>
      <c r="C131" s="715" t="s">
        <v>123</v>
      </c>
      <c r="D131" s="715" t="s">
        <v>137</v>
      </c>
      <c r="E131" s="716" t="s">
        <v>1384</v>
      </c>
      <c r="F131" s="717" t="s">
        <v>1385</v>
      </c>
      <c r="G131" s="718" t="s">
        <v>133</v>
      </c>
      <c r="H131" s="719">
        <v>4.37</v>
      </c>
      <c r="I131" s="720">
        <v>0</v>
      </c>
      <c r="J131" s="720">
        <f>ROUND(I131*H131,2)</f>
        <v>0</v>
      </c>
      <c r="K131" s="717" t="s">
        <v>1</v>
      </c>
      <c r="L131" s="419"/>
      <c r="M131" s="1118" t="s">
        <v>1</v>
      </c>
      <c r="N131" s="1119" t="s">
        <v>33</v>
      </c>
      <c r="O131" s="1120">
        <v>0</v>
      </c>
      <c r="P131" s="1120">
        <f>O131*H131</f>
        <v>0</v>
      </c>
      <c r="Q131" s="1120">
        <v>0</v>
      </c>
      <c r="R131" s="1120">
        <f>Q131*H131</f>
        <v>0</v>
      </c>
      <c r="S131" s="1120">
        <v>0</v>
      </c>
      <c r="T131" s="1121">
        <f>S131*H131</f>
        <v>0</v>
      </c>
      <c r="AR131" s="1122" t="s">
        <v>111</v>
      </c>
      <c r="AT131" s="1122" t="s">
        <v>137</v>
      </c>
      <c r="AU131" s="1122" t="s">
        <v>69</v>
      </c>
      <c r="AY131" s="999" t="s">
        <v>102</v>
      </c>
      <c r="BE131" s="615">
        <f>IF(N131="základní",J131,0)</f>
        <v>0</v>
      </c>
      <c r="BF131" s="615">
        <f>IF(N131="snížená",J131,0)</f>
        <v>0</v>
      </c>
      <c r="BG131" s="615">
        <f>IF(N131="zákl. přenesená",J131,0)</f>
        <v>0</v>
      </c>
      <c r="BH131" s="615">
        <f>IF(N131="sníž. přenesená",J131,0)</f>
        <v>0</v>
      </c>
      <c r="BI131" s="615">
        <f>IF(N131="nulová",J131,0)</f>
        <v>0</v>
      </c>
      <c r="BJ131" s="999" t="s">
        <v>67</v>
      </c>
      <c r="BK131" s="615">
        <f>ROUND(I131*H131,2)</f>
        <v>0</v>
      </c>
      <c r="BL131" s="999" t="s">
        <v>111</v>
      </c>
      <c r="BM131" s="1122" t="s">
        <v>1526</v>
      </c>
    </row>
    <row r="132" spans="2:65" s="998" customFormat="1" x14ac:dyDescent="0.2">
      <c r="B132" s="419"/>
      <c r="D132" s="625" t="s">
        <v>538</v>
      </c>
      <c r="F132" s="626" t="s">
        <v>1387</v>
      </c>
      <c r="L132" s="419"/>
      <c r="M132" s="1123"/>
      <c r="T132" s="1124"/>
      <c r="AT132" s="999" t="s">
        <v>538</v>
      </c>
      <c r="AU132" s="999" t="s">
        <v>69</v>
      </c>
    </row>
    <row r="133" spans="2:65" s="762" customFormat="1" x14ac:dyDescent="0.2">
      <c r="B133" s="1131"/>
      <c r="D133" s="625" t="s">
        <v>112</v>
      </c>
      <c r="E133" s="763" t="s">
        <v>1</v>
      </c>
      <c r="F133" s="764" t="s">
        <v>1527</v>
      </c>
      <c r="H133" s="765">
        <v>4.37</v>
      </c>
      <c r="L133" s="1131"/>
      <c r="M133" s="1132"/>
      <c r="T133" s="1133"/>
      <c r="AT133" s="763" t="s">
        <v>112</v>
      </c>
      <c r="AU133" s="763" t="s">
        <v>69</v>
      </c>
      <c r="AV133" s="762" t="s">
        <v>69</v>
      </c>
      <c r="AW133" s="762" t="s">
        <v>25</v>
      </c>
      <c r="AX133" s="762" t="s">
        <v>67</v>
      </c>
      <c r="AY133" s="763" t="s">
        <v>102</v>
      </c>
    </row>
    <row r="134" spans="2:65" s="998" customFormat="1" ht="24.2" customHeight="1" x14ac:dyDescent="0.2">
      <c r="B134" s="454"/>
      <c r="C134" s="715" t="s">
        <v>119</v>
      </c>
      <c r="D134" s="715" t="s">
        <v>137</v>
      </c>
      <c r="E134" s="716" t="s">
        <v>1390</v>
      </c>
      <c r="F134" s="717" t="s">
        <v>1391</v>
      </c>
      <c r="G134" s="718" t="s">
        <v>133</v>
      </c>
      <c r="H134" s="719">
        <v>4.37</v>
      </c>
      <c r="I134" s="720">
        <v>0</v>
      </c>
      <c r="J134" s="720">
        <f>ROUND(I134*H134,2)</f>
        <v>0</v>
      </c>
      <c r="K134" s="717" t="s">
        <v>1</v>
      </c>
      <c r="L134" s="419"/>
      <c r="M134" s="1118" t="s">
        <v>1</v>
      </c>
      <c r="N134" s="1119" t="s">
        <v>33</v>
      </c>
      <c r="O134" s="1120">
        <v>0</v>
      </c>
      <c r="P134" s="1120">
        <f>O134*H134</f>
        <v>0</v>
      </c>
      <c r="Q134" s="1120">
        <v>0</v>
      </c>
      <c r="R134" s="1120">
        <f>Q134*H134</f>
        <v>0</v>
      </c>
      <c r="S134" s="1120">
        <v>0</v>
      </c>
      <c r="T134" s="1121">
        <f>S134*H134</f>
        <v>0</v>
      </c>
      <c r="AR134" s="1122" t="s">
        <v>111</v>
      </c>
      <c r="AT134" s="1122" t="s">
        <v>137</v>
      </c>
      <c r="AU134" s="1122" t="s">
        <v>69</v>
      </c>
      <c r="AY134" s="999" t="s">
        <v>102</v>
      </c>
      <c r="BE134" s="615">
        <f>IF(N134="základní",J134,0)</f>
        <v>0</v>
      </c>
      <c r="BF134" s="615">
        <f>IF(N134="snížená",J134,0)</f>
        <v>0</v>
      </c>
      <c r="BG134" s="615">
        <f>IF(N134="zákl. přenesená",J134,0)</f>
        <v>0</v>
      </c>
      <c r="BH134" s="615">
        <f>IF(N134="sníž. přenesená",J134,0)</f>
        <v>0</v>
      </c>
      <c r="BI134" s="615">
        <f>IF(N134="nulová",J134,0)</f>
        <v>0</v>
      </c>
      <c r="BJ134" s="999" t="s">
        <v>67</v>
      </c>
      <c r="BK134" s="615">
        <f>ROUND(I134*H134,2)</f>
        <v>0</v>
      </c>
      <c r="BL134" s="999" t="s">
        <v>111</v>
      </c>
      <c r="BM134" s="1122" t="s">
        <v>1528</v>
      </c>
    </row>
    <row r="135" spans="2:65" s="998" customFormat="1" x14ac:dyDescent="0.2">
      <c r="B135" s="419"/>
      <c r="D135" s="625" t="s">
        <v>538</v>
      </c>
      <c r="F135" s="626" t="s">
        <v>1387</v>
      </c>
      <c r="L135" s="419"/>
      <c r="M135" s="1123"/>
      <c r="T135" s="1124"/>
      <c r="AT135" s="999" t="s">
        <v>538</v>
      </c>
      <c r="AU135" s="999" t="s">
        <v>69</v>
      </c>
    </row>
    <row r="136" spans="2:65" s="762" customFormat="1" x14ac:dyDescent="0.2">
      <c r="B136" s="1131"/>
      <c r="D136" s="625" t="s">
        <v>112</v>
      </c>
      <c r="E136" s="763" t="s">
        <v>1</v>
      </c>
      <c r="F136" s="764" t="s">
        <v>1527</v>
      </c>
      <c r="H136" s="765">
        <v>4.37</v>
      </c>
      <c r="L136" s="1131"/>
      <c r="M136" s="1132"/>
      <c r="T136" s="1133"/>
      <c r="AT136" s="763" t="s">
        <v>112</v>
      </c>
      <c r="AU136" s="763" t="s">
        <v>69</v>
      </c>
      <c r="AV136" s="762" t="s">
        <v>69</v>
      </c>
      <c r="AW136" s="762" t="s">
        <v>25</v>
      </c>
      <c r="AX136" s="762" t="s">
        <v>67</v>
      </c>
      <c r="AY136" s="763" t="s">
        <v>102</v>
      </c>
    </row>
    <row r="137" spans="2:65" s="998" customFormat="1" ht="14.45" customHeight="1" x14ac:dyDescent="0.2">
      <c r="B137" s="454"/>
      <c r="C137" s="715" t="s">
        <v>230</v>
      </c>
      <c r="D137" s="715" t="s">
        <v>137</v>
      </c>
      <c r="E137" s="716" t="s">
        <v>1393</v>
      </c>
      <c r="F137" s="717" t="s">
        <v>1394</v>
      </c>
      <c r="G137" s="718" t="s">
        <v>108</v>
      </c>
      <c r="H137" s="719">
        <v>0.26500000000000001</v>
      </c>
      <c r="I137" s="720">
        <v>0</v>
      </c>
      <c r="J137" s="720">
        <f>ROUND(I137*H137,2)</f>
        <v>0</v>
      </c>
      <c r="K137" s="717" t="s">
        <v>759</v>
      </c>
      <c r="L137" s="419"/>
      <c r="M137" s="1118" t="s">
        <v>1</v>
      </c>
      <c r="N137" s="1119" t="s">
        <v>33</v>
      </c>
      <c r="O137" s="1120">
        <v>51.771000000000001</v>
      </c>
      <c r="P137" s="1120">
        <f>O137*H137</f>
        <v>13.719315000000002</v>
      </c>
      <c r="Q137" s="1120">
        <v>1.0492655</v>
      </c>
      <c r="R137" s="1120">
        <f>Q137*H137</f>
        <v>0.27805535749999999</v>
      </c>
      <c r="S137" s="1120">
        <v>0</v>
      </c>
      <c r="T137" s="1121">
        <f>S137*H137</f>
        <v>0</v>
      </c>
      <c r="AR137" s="1122" t="s">
        <v>111</v>
      </c>
      <c r="AT137" s="1122" t="s">
        <v>137</v>
      </c>
      <c r="AU137" s="1122" t="s">
        <v>69</v>
      </c>
      <c r="AY137" s="999" t="s">
        <v>102</v>
      </c>
      <c r="BE137" s="615">
        <f>IF(N137="základní",J137,0)</f>
        <v>0</v>
      </c>
      <c r="BF137" s="615">
        <f>IF(N137="snížená",J137,0)</f>
        <v>0</v>
      </c>
      <c r="BG137" s="615">
        <f>IF(N137="zákl. přenesená",J137,0)</f>
        <v>0</v>
      </c>
      <c r="BH137" s="615">
        <f>IF(N137="sníž. přenesená",J137,0)</f>
        <v>0</v>
      </c>
      <c r="BI137" s="615">
        <f>IF(N137="nulová",J137,0)</f>
        <v>0</v>
      </c>
      <c r="BJ137" s="999" t="s">
        <v>67</v>
      </c>
      <c r="BK137" s="615">
        <f>ROUND(I137*H137,2)</f>
        <v>0</v>
      </c>
      <c r="BL137" s="999" t="s">
        <v>111</v>
      </c>
      <c r="BM137" s="1122" t="s">
        <v>1529</v>
      </c>
    </row>
    <row r="138" spans="2:65" s="998" customFormat="1" ht="19.5" x14ac:dyDescent="0.2">
      <c r="B138" s="419"/>
      <c r="D138" s="625" t="s">
        <v>538</v>
      </c>
      <c r="F138" s="626" t="s">
        <v>1396</v>
      </c>
      <c r="L138" s="419"/>
      <c r="M138" s="1123"/>
      <c r="T138" s="1124"/>
      <c r="AT138" s="999" t="s">
        <v>538</v>
      </c>
      <c r="AU138" s="999" t="s">
        <v>69</v>
      </c>
    </row>
    <row r="139" spans="2:65" s="1125" customFormat="1" x14ac:dyDescent="0.2">
      <c r="B139" s="1126"/>
      <c r="D139" s="625" t="s">
        <v>112</v>
      </c>
      <c r="E139" s="1127" t="s">
        <v>1</v>
      </c>
      <c r="F139" s="1128" t="s">
        <v>1362</v>
      </c>
      <c r="H139" s="1127" t="s">
        <v>1</v>
      </c>
      <c r="L139" s="1126"/>
      <c r="M139" s="1129"/>
      <c r="T139" s="1130"/>
      <c r="AT139" s="1127" t="s">
        <v>112</v>
      </c>
      <c r="AU139" s="1127" t="s">
        <v>69</v>
      </c>
      <c r="AV139" s="1125" t="s">
        <v>67</v>
      </c>
      <c r="AW139" s="1125" t="s">
        <v>25</v>
      </c>
      <c r="AX139" s="1125" t="s">
        <v>13</v>
      </c>
      <c r="AY139" s="1127" t="s">
        <v>102</v>
      </c>
    </row>
    <row r="140" spans="2:65" s="762" customFormat="1" x14ac:dyDescent="0.2">
      <c r="B140" s="1131"/>
      <c r="D140" s="625" t="s">
        <v>112</v>
      </c>
      <c r="E140" s="763" t="s">
        <v>1</v>
      </c>
      <c r="F140" s="764" t="s">
        <v>1530</v>
      </c>
      <c r="H140" s="765">
        <v>0.26500000000000001</v>
      </c>
      <c r="L140" s="1131"/>
      <c r="M140" s="1132"/>
      <c r="T140" s="1133"/>
      <c r="AT140" s="763" t="s">
        <v>112</v>
      </c>
      <c r="AU140" s="763" t="s">
        <v>69</v>
      </c>
      <c r="AV140" s="762" t="s">
        <v>69</v>
      </c>
      <c r="AW140" s="762" t="s">
        <v>25</v>
      </c>
      <c r="AX140" s="762" t="s">
        <v>67</v>
      </c>
      <c r="AY140" s="763" t="s">
        <v>102</v>
      </c>
    </row>
    <row r="141" spans="2:65" s="711" customFormat="1" ht="22.9" customHeight="1" x14ac:dyDescent="0.2">
      <c r="B141" s="1112"/>
      <c r="D141" s="712" t="s">
        <v>61</v>
      </c>
      <c r="E141" s="727" t="s">
        <v>110</v>
      </c>
      <c r="F141" s="727" t="s">
        <v>1409</v>
      </c>
      <c r="J141" s="728">
        <f>BK141</f>
        <v>0</v>
      </c>
      <c r="L141" s="1112"/>
      <c r="M141" s="1113"/>
      <c r="P141" s="1114">
        <f>SUM(P142:P148)</f>
        <v>2.8140000000000001</v>
      </c>
      <c r="R141" s="1114">
        <f>SUM(R142:R148)</f>
        <v>0.228218</v>
      </c>
      <c r="T141" s="1115">
        <f>SUM(T142:T148)</f>
        <v>0</v>
      </c>
      <c r="AR141" s="712" t="s">
        <v>67</v>
      </c>
      <c r="AT141" s="1116" t="s">
        <v>61</v>
      </c>
      <c r="AU141" s="1116" t="s">
        <v>67</v>
      </c>
      <c r="AY141" s="712" t="s">
        <v>102</v>
      </c>
      <c r="BK141" s="1117">
        <f>SUM(BK142:BK148)</f>
        <v>0</v>
      </c>
    </row>
    <row r="142" spans="2:65" s="998" customFormat="1" ht="24.2" customHeight="1" x14ac:dyDescent="0.2">
      <c r="B142" s="454"/>
      <c r="C142" s="715" t="s">
        <v>120</v>
      </c>
      <c r="D142" s="715" t="s">
        <v>137</v>
      </c>
      <c r="E142" s="716" t="s">
        <v>1411</v>
      </c>
      <c r="F142" s="717" t="s">
        <v>1412</v>
      </c>
      <c r="G142" s="718" t="s">
        <v>118</v>
      </c>
      <c r="H142" s="719">
        <v>1</v>
      </c>
      <c r="I142" s="720">
        <v>0</v>
      </c>
      <c r="J142" s="720">
        <f>ROUND(I142*H142,2)</f>
        <v>0</v>
      </c>
      <c r="K142" s="717" t="s">
        <v>759</v>
      </c>
      <c r="L142" s="419"/>
      <c r="M142" s="1118" t="s">
        <v>1</v>
      </c>
      <c r="N142" s="1119" t="s">
        <v>33</v>
      </c>
      <c r="O142" s="1120">
        <v>1.694</v>
      </c>
      <c r="P142" s="1120">
        <f>O142*H142</f>
        <v>1.694</v>
      </c>
      <c r="Q142" s="1120">
        <v>0.217338</v>
      </c>
      <c r="R142" s="1120">
        <f>Q142*H142</f>
        <v>0.217338</v>
      </c>
      <c r="S142" s="1120">
        <v>0</v>
      </c>
      <c r="T142" s="1121">
        <f>S142*H142</f>
        <v>0</v>
      </c>
      <c r="AR142" s="1122" t="s">
        <v>111</v>
      </c>
      <c r="AT142" s="1122" t="s">
        <v>137</v>
      </c>
      <c r="AU142" s="1122" t="s">
        <v>69</v>
      </c>
      <c r="AY142" s="999" t="s">
        <v>102</v>
      </c>
      <c r="BE142" s="615">
        <f>IF(N142="základní",J142,0)</f>
        <v>0</v>
      </c>
      <c r="BF142" s="615">
        <f>IF(N142="snížená",J142,0)</f>
        <v>0</v>
      </c>
      <c r="BG142" s="615">
        <f>IF(N142="zákl. přenesená",J142,0)</f>
        <v>0</v>
      </c>
      <c r="BH142" s="615">
        <f>IF(N142="sníž. přenesená",J142,0)</f>
        <v>0</v>
      </c>
      <c r="BI142" s="615">
        <f>IF(N142="nulová",J142,0)</f>
        <v>0</v>
      </c>
      <c r="BJ142" s="999" t="s">
        <v>67</v>
      </c>
      <c r="BK142" s="615">
        <f>ROUND(I142*H142,2)</f>
        <v>0</v>
      </c>
      <c r="BL142" s="999" t="s">
        <v>111</v>
      </c>
      <c r="BM142" s="1122" t="s">
        <v>1531</v>
      </c>
    </row>
    <row r="143" spans="2:65" s="998" customFormat="1" ht="19.5" x14ac:dyDescent="0.2">
      <c r="B143" s="419"/>
      <c r="D143" s="625" t="s">
        <v>538</v>
      </c>
      <c r="F143" s="626" t="s">
        <v>1414</v>
      </c>
      <c r="L143" s="419"/>
      <c r="M143" s="1123"/>
      <c r="T143" s="1124"/>
      <c r="AT143" s="999" t="s">
        <v>538</v>
      </c>
      <c r="AU143" s="999" t="s">
        <v>69</v>
      </c>
    </row>
    <row r="144" spans="2:65" s="998" customFormat="1" ht="14.45" customHeight="1" x14ac:dyDescent="0.2">
      <c r="B144" s="454"/>
      <c r="C144" s="705" t="s">
        <v>231</v>
      </c>
      <c r="D144" s="705" t="s">
        <v>105</v>
      </c>
      <c r="E144" s="706" t="s">
        <v>1416</v>
      </c>
      <c r="F144" s="707" t="s">
        <v>1417</v>
      </c>
      <c r="G144" s="708" t="s">
        <v>118</v>
      </c>
      <c r="H144" s="709">
        <v>1</v>
      </c>
      <c r="I144" s="710">
        <v>0</v>
      </c>
      <c r="J144" s="710">
        <f>ROUND(I144*H144,2)</f>
        <v>0</v>
      </c>
      <c r="K144" s="707" t="s">
        <v>1</v>
      </c>
      <c r="L144" s="1137"/>
      <c r="M144" s="1138" t="s">
        <v>1</v>
      </c>
      <c r="N144" s="1139" t="s">
        <v>33</v>
      </c>
      <c r="O144" s="1120">
        <v>0</v>
      </c>
      <c r="P144" s="1120">
        <f>O144*H144</f>
        <v>0</v>
      </c>
      <c r="Q144" s="1120">
        <v>0</v>
      </c>
      <c r="R144" s="1120">
        <f>Q144*H144</f>
        <v>0</v>
      </c>
      <c r="S144" s="1120">
        <v>0</v>
      </c>
      <c r="T144" s="1121">
        <f>S144*H144</f>
        <v>0</v>
      </c>
      <c r="AR144" s="1122" t="s">
        <v>110</v>
      </c>
      <c r="AT144" s="1122" t="s">
        <v>105</v>
      </c>
      <c r="AU144" s="1122" t="s">
        <v>69</v>
      </c>
      <c r="AY144" s="999" t="s">
        <v>102</v>
      </c>
      <c r="BE144" s="615">
        <f>IF(N144="základní",J144,0)</f>
        <v>0</v>
      </c>
      <c r="BF144" s="615">
        <f>IF(N144="snížená",J144,0)</f>
        <v>0</v>
      </c>
      <c r="BG144" s="615">
        <f>IF(N144="zákl. přenesená",J144,0)</f>
        <v>0</v>
      </c>
      <c r="BH144" s="615">
        <f>IF(N144="sníž. přenesená",J144,0)</f>
        <v>0</v>
      </c>
      <c r="BI144" s="615">
        <f>IF(N144="nulová",J144,0)</f>
        <v>0</v>
      </c>
      <c r="BJ144" s="999" t="s">
        <v>67</v>
      </c>
      <c r="BK144" s="615">
        <f>ROUND(I144*H144,2)</f>
        <v>0</v>
      </c>
      <c r="BL144" s="999" t="s">
        <v>111</v>
      </c>
      <c r="BM144" s="1122" t="s">
        <v>1532</v>
      </c>
    </row>
    <row r="145" spans="2:65" s="998" customFormat="1" x14ac:dyDescent="0.2">
      <c r="B145" s="419"/>
      <c r="D145" s="625" t="s">
        <v>538</v>
      </c>
      <c r="F145" s="626" t="s">
        <v>1417</v>
      </c>
      <c r="L145" s="419"/>
      <c r="M145" s="1123"/>
      <c r="T145" s="1124"/>
      <c r="AT145" s="999" t="s">
        <v>538</v>
      </c>
      <c r="AU145" s="999" t="s">
        <v>69</v>
      </c>
    </row>
    <row r="146" spans="2:65" s="998" customFormat="1" ht="24.2" customHeight="1" x14ac:dyDescent="0.2">
      <c r="B146" s="454"/>
      <c r="C146" s="715" t="s">
        <v>121</v>
      </c>
      <c r="D146" s="715" t="s">
        <v>137</v>
      </c>
      <c r="E146" s="716" t="s">
        <v>1420</v>
      </c>
      <c r="F146" s="717" t="s">
        <v>1421</v>
      </c>
      <c r="G146" s="718" t="s">
        <v>118</v>
      </c>
      <c r="H146" s="719">
        <v>8</v>
      </c>
      <c r="I146" s="720">
        <v>0</v>
      </c>
      <c r="J146" s="720">
        <f>ROUND(I146*H146,2)</f>
        <v>0</v>
      </c>
      <c r="K146" s="717" t="s">
        <v>759</v>
      </c>
      <c r="L146" s="419"/>
      <c r="M146" s="1118" t="s">
        <v>1</v>
      </c>
      <c r="N146" s="1119" t="s">
        <v>33</v>
      </c>
      <c r="O146" s="1120">
        <v>0.14000000000000001</v>
      </c>
      <c r="P146" s="1120">
        <f>O146*H146</f>
        <v>1.1200000000000001</v>
      </c>
      <c r="Q146" s="1120">
        <v>1.3600000000000001E-3</v>
      </c>
      <c r="R146" s="1120">
        <f>Q146*H146</f>
        <v>1.0880000000000001E-2</v>
      </c>
      <c r="S146" s="1120">
        <v>0</v>
      </c>
      <c r="T146" s="1121">
        <f>S146*H146</f>
        <v>0</v>
      </c>
      <c r="AR146" s="1122" t="s">
        <v>111</v>
      </c>
      <c r="AT146" s="1122" t="s">
        <v>137</v>
      </c>
      <c r="AU146" s="1122" t="s">
        <v>69</v>
      </c>
      <c r="AY146" s="999" t="s">
        <v>102</v>
      </c>
      <c r="BE146" s="615">
        <f>IF(N146="základní",J146,0)</f>
        <v>0</v>
      </c>
      <c r="BF146" s="615">
        <f>IF(N146="snížená",J146,0)</f>
        <v>0</v>
      </c>
      <c r="BG146" s="615">
        <f>IF(N146="zákl. přenesená",J146,0)</f>
        <v>0</v>
      </c>
      <c r="BH146" s="615">
        <f>IF(N146="sníž. přenesená",J146,0)</f>
        <v>0</v>
      </c>
      <c r="BI146" s="615">
        <f>IF(N146="nulová",J146,0)</f>
        <v>0</v>
      </c>
      <c r="BJ146" s="999" t="s">
        <v>67</v>
      </c>
      <c r="BK146" s="615">
        <f>ROUND(I146*H146,2)</f>
        <v>0</v>
      </c>
      <c r="BL146" s="999" t="s">
        <v>111</v>
      </c>
      <c r="BM146" s="1122" t="s">
        <v>1533</v>
      </c>
    </row>
    <row r="147" spans="2:65" s="998" customFormat="1" ht="19.5" x14ac:dyDescent="0.2">
      <c r="B147" s="419"/>
      <c r="D147" s="625" t="s">
        <v>538</v>
      </c>
      <c r="F147" s="626" t="s">
        <v>1423</v>
      </c>
      <c r="L147" s="419"/>
      <c r="M147" s="1123"/>
      <c r="T147" s="1124"/>
      <c r="AT147" s="999" t="s">
        <v>538</v>
      </c>
      <c r="AU147" s="999" t="s">
        <v>69</v>
      </c>
    </row>
    <row r="148" spans="2:65" s="762" customFormat="1" x14ac:dyDescent="0.2">
      <c r="B148" s="1131"/>
      <c r="D148" s="625" t="s">
        <v>112</v>
      </c>
      <c r="E148" s="763" t="s">
        <v>1</v>
      </c>
      <c r="F148" s="764" t="s">
        <v>110</v>
      </c>
      <c r="H148" s="765">
        <v>8</v>
      </c>
      <c r="L148" s="1131"/>
      <c r="M148" s="1132"/>
      <c r="T148" s="1133"/>
      <c r="AT148" s="763" t="s">
        <v>112</v>
      </c>
      <c r="AU148" s="763" t="s">
        <v>69</v>
      </c>
      <c r="AV148" s="762" t="s">
        <v>69</v>
      </c>
      <c r="AW148" s="762" t="s">
        <v>25</v>
      </c>
      <c r="AX148" s="762" t="s">
        <v>67</v>
      </c>
      <c r="AY148" s="763" t="s">
        <v>102</v>
      </c>
    </row>
    <row r="149" spans="2:65" s="711" customFormat="1" ht="22.9" customHeight="1" x14ac:dyDescent="0.2">
      <c r="B149" s="1112"/>
      <c r="D149" s="712" t="s">
        <v>61</v>
      </c>
      <c r="E149" s="727" t="s">
        <v>123</v>
      </c>
      <c r="F149" s="727" t="s">
        <v>1424</v>
      </c>
      <c r="J149" s="728">
        <f>BK149</f>
        <v>0</v>
      </c>
      <c r="L149" s="1112"/>
      <c r="M149" s="1113"/>
      <c r="P149" s="1114">
        <f>SUM(P150:P180)</f>
        <v>114.23045800000001</v>
      </c>
      <c r="R149" s="1114">
        <f>SUM(R150:R180)</f>
        <v>0.7222497882240001</v>
      </c>
      <c r="T149" s="1115">
        <f>SUM(T150:T180)</f>
        <v>10.5488</v>
      </c>
      <c r="AR149" s="712" t="s">
        <v>67</v>
      </c>
      <c r="AT149" s="1116" t="s">
        <v>61</v>
      </c>
      <c r="AU149" s="1116" t="s">
        <v>67</v>
      </c>
      <c r="AY149" s="712" t="s">
        <v>102</v>
      </c>
      <c r="BK149" s="1117">
        <f>SUM(BK150:BK180)</f>
        <v>0</v>
      </c>
    </row>
    <row r="150" spans="2:65" s="998" customFormat="1" ht="14.45" customHeight="1" x14ac:dyDescent="0.2">
      <c r="B150" s="454"/>
      <c r="C150" s="715" t="s">
        <v>8</v>
      </c>
      <c r="D150" s="715" t="s">
        <v>137</v>
      </c>
      <c r="E150" s="716" t="s">
        <v>1438</v>
      </c>
      <c r="F150" s="717" t="s">
        <v>1439</v>
      </c>
      <c r="G150" s="718" t="s">
        <v>116</v>
      </c>
      <c r="H150" s="719">
        <v>4.3920000000000003</v>
      </c>
      <c r="I150" s="720">
        <v>0</v>
      </c>
      <c r="J150" s="720">
        <f>ROUND(I150*H150,2)</f>
        <v>0</v>
      </c>
      <c r="K150" s="717" t="s">
        <v>759</v>
      </c>
      <c r="L150" s="419"/>
      <c r="M150" s="1118" t="s">
        <v>1</v>
      </c>
      <c r="N150" s="1119" t="s">
        <v>33</v>
      </c>
      <c r="O150" s="1120">
        <v>16.373999999999999</v>
      </c>
      <c r="P150" s="1120">
        <f>O150*H150</f>
        <v>71.914608000000001</v>
      </c>
      <c r="Q150" s="1120">
        <v>0.121711072</v>
      </c>
      <c r="R150" s="1120">
        <f>Q150*H150</f>
        <v>0.53455502822400003</v>
      </c>
      <c r="S150" s="1120">
        <v>2.4</v>
      </c>
      <c r="T150" s="1121">
        <f>S150*H150</f>
        <v>10.540800000000001</v>
      </c>
      <c r="AR150" s="1122" t="s">
        <v>111</v>
      </c>
      <c r="AT150" s="1122" t="s">
        <v>137</v>
      </c>
      <c r="AU150" s="1122" t="s">
        <v>69</v>
      </c>
      <c r="AY150" s="999" t="s">
        <v>102</v>
      </c>
      <c r="BE150" s="615">
        <f>IF(N150="základní",J150,0)</f>
        <v>0</v>
      </c>
      <c r="BF150" s="615">
        <f>IF(N150="snížená",J150,0)</f>
        <v>0</v>
      </c>
      <c r="BG150" s="615">
        <f>IF(N150="zákl. přenesená",J150,0)</f>
        <v>0</v>
      </c>
      <c r="BH150" s="615">
        <f>IF(N150="sníž. přenesená",J150,0)</f>
        <v>0</v>
      </c>
      <c r="BI150" s="615">
        <f>IF(N150="nulová",J150,0)</f>
        <v>0</v>
      </c>
      <c r="BJ150" s="999" t="s">
        <v>67</v>
      </c>
      <c r="BK150" s="615">
        <f>ROUND(I150*H150,2)</f>
        <v>0</v>
      </c>
      <c r="BL150" s="999" t="s">
        <v>111</v>
      </c>
      <c r="BM150" s="1122" t="s">
        <v>1534</v>
      </c>
    </row>
    <row r="151" spans="2:65" s="998" customFormat="1" ht="19.5" x14ac:dyDescent="0.2">
      <c r="B151" s="419"/>
      <c r="D151" s="625" t="s">
        <v>538</v>
      </c>
      <c r="F151" s="626" t="s">
        <v>1441</v>
      </c>
      <c r="L151" s="419"/>
      <c r="M151" s="1123"/>
      <c r="T151" s="1124"/>
      <c r="AT151" s="999" t="s">
        <v>538</v>
      </c>
      <c r="AU151" s="999" t="s">
        <v>69</v>
      </c>
    </row>
    <row r="152" spans="2:65" s="1125" customFormat="1" x14ac:dyDescent="0.2">
      <c r="B152" s="1126"/>
      <c r="D152" s="625" t="s">
        <v>112</v>
      </c>
      <c r="E152" s="1127" t="s">
        <v>1</v>
      </c>
      <c r="F152" s="1128" t="s">
        <v>1276</v>
      </c>
      <c r="H152" s="1127" t="s">
        <v>1</v>
      </c>
      <c r="L152" s="1126"/>
      <c r="M152" s="1129"/>
      <c r="T152" s="1130"/>
      <c r="AT152" s="1127" t="s">
        <v>112</v>
      </c>
      <c r="AU152" s="1127" t="s">
        <v>69</v>
      </c>
      <c r="AV152" s="1125" t="s">
        <v>67</v>
      </c>
      <c r="AW152" s="1125" t="s">
        <v>25</v>
      </c>
      <c r="AX152" s="1125" t="s">
        <v>13</v>
      </c>
      <c r="AY152" s="1127" t="s">
        <v>102</v>
      </c>
    </row>
    <row r="153" spans="2:65" s="1125" customFormat="1" x14ac:dyDescent="0.2">
      <c r="B153" s="1126"/>
      <c r="D153" s="625" t="s">
        <v>112</v>
      </c>
      <c r="E153" s="1127" t="s">
        <v>1</v>
      </c>
      <c r="F153" s="1128" t="s">
        <v>1535</v>
      </c>
      <c r="H153" s="1127" t="s">
        <v>1</v>
      </c>
      <c r="L153" s="1126"/>
      <c r="M153" s="1129"/>
      <c r="T153" s="1130"/>
      <c r="AT153" s="1127" t="s">
        <v>112</v>
      </c>
      <c r="AU153" s="1127" t="s">
        <v>69</v>
      </c>
      <c r="AV153" s="1125" t="s">
        <v>67</v>
      </c>
      <c r="AW153" s="1125" t="s">
        <v>25</v>
      </c>
      <c r="AX153" s="1125" t="s">
        <v>13</v>
      </c>
      <c r="AY153" s="1127" t="s">
        <v>102</v>
      </c>
    </row>
    <row r="154" spans="2:65" s="762" customFormat="1" x14ac:dyDescent="0.2">
      <c r="B154" s="1131"/>
      <c r="D154" s="625" t="s">
        <v>112</v>
      </c>
      <c r="E154" s="763" t="s">
        <v>1</v>
      </c>
      <c r="F154" s="764" t="s">
        <v>1536</v>
      </c>
      <c r="H154" s="765">
        <v>1.627</v>
      </c>
      <c r="L154" s="1131"/>
      <c r="M154" s="1132"/>
      <c r="T154" s="1133"/>
      <c r="AT154" s="763" t="s">
        <v>112</v>
      </c>
      <c r="AU154" s="763" t="s">
        <v>69</v>
      </c>
      <c r="AV154" s="762" t="s">
        <v>69</v>
      </c>
      <c r="AW154" s="762" t="s">
        <v>25</v>
      </c>
      <c r="AX154" s="762" t="s">
        <v>13</v>
      </c>
      <c r="AY154" s="763" t="s">
        <v>102</v>
      </c>
    </row>
    <row r="155" spans="2:65" s="1125" customFormat="1" x14ac:dyDescent="0.2">
      <c r="B155" s="1126"/>
      <c r="D155" s="625" t="s">
        <v>112</v>
      </c>
      <c r="E155" s="1127" t="s">
        <v>1</v>
      </c>
      <c r="F155" s="1128" t="s">
        <v>1537</v>
      </c>
      <c r="H155" s="1127" t="s">
        <v>1</v>
      </c>
      <c r="L155" s="1126"/>
      <c r="M155" s="1129"/>
      <c r="T155" s="1130"/>
      <c r="AT155" s="1127" t="s">
        <v>112</v>
      </c>
      <c r="AU155" s="1127" t="s">
        <v>69</v>
      </c>
      <c r="AV155" s="1125" t="s">
        <v>67</v>
      </c>
      <c r="AW155" s="1125" t="s">
        <v>25</v>
      </c>
      <c r="AX155" s="1125" t="s">
        <v>13</v>
      </c>
      <c r="AY155" s="1127" t="s">
        <v>102</v>
      </c>
    </row>
    <row r="156" spans="2:65" s="762" customFormat="1" x14ac:dyDescent="0.2">
      <c r="B156" s="1131"/>
      <c r="D156" s="625" t="s">
        <v>112</v>
      </c>
      <c r="E156" s="763" t="s">
        <v>1</v>
      </c>
      <c r="F156" s="764" t="s">
        <v>1538</v>
      </c>
      <c r="H156" s="765">
        <v>2.7650000000000001</v>
      </c>
      <c r="L156" s="1131"/>
      <c r="M156" s="1132"/>
      <c r="T156" s="1133"/>
      <c r="AT156" s="763" t="s">
        <v>112</v>
      </c>
      <c r="AU156" s="763" t="s">
        <v>69</v>
      </c>
      <c r="AV156" s="762" t="s">
        <v>69</v>
      </c>
      <c r="AW156" s="762" t="s">
        <v>25</v>
      </c>
      <c r="AX156" s="762" t="s">
        <v>13</v>
      </c>
      <c r="AY156" s="763" t="s">
        <v>102</v>
      </c>
    </row>
    <row r="157" spans="2:65" s="766" customFormat="1" x14ac:dyDescent="0.2">
      <c r="B157" s="1134"/>
      <c r="D157" s="625" t="s">
        <v>112</v>
      </c>
      <c r="E157" s="767" t="s">
        <v>1</v>
      </c>
      <c r="F157" s="768" t="s">
        <v>113</v>
      </c>
      <c r="H157" s="769">
        <v>4.3920000000000003</v>
      </c>
      <c r="L157" s="1134"/>
      <c r="M157" s="1135"/>
      <c r="T157" s="1136"/>
      <c r="AT157" s="767" t="s">
        <v>112</v>
      </c>
      <c r="AU157" s="767" t="s">
        <v>69</v>
      </c>
      <c r="AV157" s="766" t="s">
        <v>111</v>
      </c>
      <c r="AW157" s="766" t="s">
        <v>25</v>
      </c>
      <c r="AX157" s="766" t="s">
        <v>67</v>
      </c>
      <c r="AY157" s="767" t="s">
        <v>102</v>
      </c>
    </row>
    <row r="158" spans="2:65" s="998" customFormat="1" ht="24.2" customHeight="1" x14ac:dyDescent="0.2">
      <c r="B158" s="454"/>
      <c r="C158" s="715" t="s">
        <v>122</v>
      </c>
      <c r="D158" s="715" t="s">
        <v>137</v>
      </c>
      <c r="E158" s="716" t="s">
        <v>1539</v>
      </c>
      <c r="F158" s="717" t="s">
        <v>1540</v>
      </c>
      <c r="G158" s="718" t="s">
        <v>133</v>
      </c>
      <c r="H158" s="719">
        <v>2.85</v>
      </c>
      <c r="I158" s="720">
        <v>0</v>
      </c>
      <c r="J158" s="720">
        <f>ROUND(I158*H158,2)</f>
        <v>0</v>
      </c>
      <c r="K158" s="717" t="s">
        <v>759</v>
      </c>
      <c r="L158" s="419"/>
      <c r="M158" s="1118" t="s">
        <v>1</v>
      </c>
      <c r="N158" s="1119" t="s">
        <v>33</v>
      </c>
      <c r="O158" s="1120">
        <v>1.98</v>
      </c>
      <c r="P158" s="1120">
        <f>O158*H158</f>
        <v>5.6429999999999998</v>
      </c>
      <c r="Q158" s="1120">
        <v>5.985E-2</v>
      </c>
      <c r="R158" s="1120">
        <f>Q158*H158</f>
        <v>0.17057250000000002</v>
      </c>
      <c r="S158" s="1120">
        <v>0</v>
      </c>
      <c r="T158" s="1121">
        <f>S158*H158</f>
        <v>0</v>
      </c>
      <c r="AR158" s="1122" t="s">
        <v>111</v>
      </c>
      <c r="AT158" s="1122" t="s">
        <v>137</v>
      </c>
      <c r="AU158" s="1122" t="s">
        <v>69</v>
      </c>
      <c r="AY158" s="999" t="s">
        <v>102</v>
      </c>
      <c r="BE158" s="615">
        <f>IF(N158="základní",J158,0)</f>
        <v>0</v>
      </c>
      <c r="BF158" s="615">
        <f>IF(N158="snížená",J158,0)</f>
        <v>0</v>
      </c>
      <c r="BG158" s="615">
        <f>IF(N158="zákl. přenesená",J158,0)</f>
        <v>0</v>
      </c>
      <c r="BH158" s="615">
        <f>IF(N158="sníž. přenesená",J158,0)</f>
        <v>0</v>
      </c>
      <c r="BI158" s="615">
        <f>IF(N158="nulová",J158,0)</f>
        <v>0</v>
      </c>
      <c r="BJ158" s="999" t="s">
        <v>67</v>
      </c>
      <c r="BK158" s="615">
        <f>ROUND(I158*H158,2)</f>
        <v>0</v>
      </c>
      <c r="BL158" s="999" t="s">
        <v>111</v>
      </c>
      <c r="BM158" s="1122" t="s">
        <v>1541</v>
      </c>
    </row>
    <row r="159" spans="2:65" s="998" customFormat="1" ht="19.5" x14ac:dyDescent="0.2">
      <c r="B159" s="419"/>
      <c r="D159" s="625" t="s">
        <v>538</v>
      </c>
      <c r="F159" s="626" t="s">
        <v>1542</v>
      </c>
      <c r="L159" s="419"/>
      <c r="M159" s="1123"/>
      <c r="T159" s="1124"/>
      <c r="AT159" s="999" t="s">
        <v>538</v>
      </c>
      <c r="AU159" s="999" t="s">
        <v>69</v>
      </c>
    </row>
    <row r="160" spans="2:65" s="1125" customFormat="1" x14ac:dyDescent="0.2">
      <c r="B160" s="1126"/>
      <c r="D160" s="625" t="s">
        <v>112</v>
      </c>
      <c r="E160" s="1127" t="s">
        <v>1</v>
      </c>
      <c r="F160" s="1128" t="s">
        <v>1543</v>
      </c>
      <c r="H160" s="1127" t="s">
        <v>1</v>
      </c>
      <c r="L160" s="1126"/>
      <c r="M160" s="1129"/>
      <c r="T160" s="1130"/>
      <c r="AT160" s="1127" t="s">
        <v>112</v>
      </c>
      <c r="AU160" s="1127" t="s">
        <v>69</v>
      </c>
      <c r="AV160" s="1125" t="s">
        <v>67</v>
      </c>
      <c r="AW160" s="1125" t="s">
        <v>25</v>
      </c>
      <c r="AX160" s="1125" t="s">
        <v>13</v>
      </c>
      <c r="AY160" s="1127" t="s">
        <v>102</v>
      </c>
    </row>
    <row r="161" spans="2:65" s="762" customFormat="1" x14ac:dyDescent="0.2">
      <c r="B161" s="1131"/>
      <c r="D161" s="625" t="s">
        <v>112</v>
      </c>
      <c r="E161" s="763" t="s">
        <v>1</v>
      </c>
      <c r="F161" s="764" t="s">
        <v>1544</v>
      </c>
      <c r="H161" s="765">
        <v>2.85</v>
      </c>
      <c r="L161" s="1131"/>
      <c r="M161" s="1132"/>
      <c r="T161" s="1133"/>
      <c r="AT161" s="763" t="s">
        <v>112</v>
      </c>
      <c r="AU161" s="763" t="s">
        <v>69</v>
      </c>
      <c r="AV161" s="762" t="s">
        <v>69</v>
      </c>
      <c r="AW161" s="762" t="s">
        <v>25</v>
      </c>
      <c r="AX161" s="762" t="s">
        <v>13</v>
      </c>
      <c r="AY161" s="763" t="s">
        <v>102</v>
      </c>
    </row>
    <row r="162" spans="2:65" s="766" customFormat="1" x14ac:dyDescent="0.2">
      <c r="B162" s="1134"/>
      <c r="D162" s="625" t="s">
        <v>112</v>
      </c>
      <c r="E162" s="767" t="s">
        <v>1</v>
      </c>
      <c r="F162" s="768" t="s">
        <v>113</v>
      </c>
      <c r="H162" s="769">
        <v>2.85</v>
      </c>
      <c r="L162" s="1134"/>
      <c r="M162" s="1135"/>
      <c r="T162" s="1136"/>
      <c r="AT162" s="767" t="s">
        <v>112</v>
      </c>
      <c r="AU162" s="767" t="s">
        <v>69</v>
      </c>
      <c r="AV162" s="766" t="s">
        <v>111</v>
      </c>
      <c r="AW162" s="766" t="s">
        <v>25</v>
      </c>
      <c r="AX162" s="766" t="s">
        <v>67</v>
      </c>
      <c r="AY162" s="767" t="s">
        <v>102</v>
      </c>
    </row>
    <row r="163" spans="2:65" s="998" customFormat="1" ht="24.2" customHeight="1" x14ac:dyDescent="0.2">
      <c r="B163" s="454"/>
      <c r="C163" s="715" t="s">
        <v>232</v>
      </c>
      <c r="D163" s="715" t="s">
        <v>137</v>
      </c>
      <c r="E163" s="716" t="s">
        <v>1545</v>
      </c>
      <c r="F163" s="717" t="s">
        <v>1546</v>
      </c>
      <c r="G163" s="718" t="s">
        <v>133</v>
      </c>
      <c r="H163" s="719">
        <v>2.85</v>
      </c>
      <c r="I163" s="720">
        <v>0</v>
      </c>
      <c r="J163" s="720">
        <f>ROUND(I163*H163,2)</f>
        <v>0</v>
      </c>
      <c r="K163" s="717" t="s">
        <v>759</v>
      </c>
      <c r="L163" s="419"/>
      <c r="M163" s="1118" t="s">
        <v>1</v>
      </c>
      <c r="N163" s="1119" t="s">
        <v>33</v>
      </c>
      <c r="O163" s="1120">
        <v>0.29799999999999999</v>
      </c>
      <c r="P163" s="1120">
        <f>O163*H163</f>
        <v>0.84929999999999994</v>
      </c>
      <c r="Q163" s="1120">
        <v>0</v>
      </c>
      <c r="R163" s="1120">
        <f>Q163*H163</f>
        <v>0</v>
      </c>
      <c r="S163" s="1120">
        <v>0</v>
      </c>
      <c r="T163" s="1121">
        <f>S163*H163</f>
        <v>0</v>
      </c>
      <c r="AR163" s="1122" t="s">
        <v>111</v>
      </c>
      <c r="AT163" s="1122" t="s">
        <v>137</v>
      </c>
      <c r="AU163" s="1122" t="s">
        <v>69</v>
      </c>
      <c r="AY163" s="999" t="s">
        <v>102</v>
      </c>
      <c r="BE163" s="615">
        <f>IF(N163="základní",J163,0)</f>
        <v>0</v>
      </c>
      <c r="BF163" s="615">
        <f>IF(N163="snížená",J163,0)</f>
        <v>0</v>
      </c>
      <c r="BG163" s="615">
        <f>IF(N163="zákl. přenesená",J163,0)</f>
        <v>0</v>
      </c>
      <c r="BH163" s="615">
        <f>IF(N163="sníž. přenesená",J163,0)</f>
        <v>0</v>
      </c>
      <c r="BI163" s="615">
        <f>IF(N163="nulová",J163,0)</f>
        <v>0</v>
      </c>
      <c r="BJ163" s="999" t="s">
        <v>67</v>
      </c>
      <c r="BK163" s="615">
        <f>ROUND(I163*H163,2)</f>
        <v>0</v>
      </c>
      <c r="BL163" s="999" t="s">
        <v>111</v>
      </c>
      <c r="BM163" s="1122" t="s">
        <v>1547</v>
      </c>
    </row>
    <row r="164" spans="2:65" s="998" customFormat="1" ht="19.5" x14ac:dyDescent="0.2">
      <c r="B164" s="419"/>
      <c r="D164" s="625" t="s">
        <v>538</v>
      </c>
      <c r="F164" s="626" t="s">
        <v>1548</v>
      </c>
      <c r="L164" s="419"/>
      <c r="M164" s="1123"/>
      <c r="T164" s="1124"/>
      <c r="AT164" s="999" t="s">
        <v>538</v>
      </c>
      <c r="AU164" s="999" t="s">
        <v>69</v>
      </c>
    </row>
    <row r="165" spans="2:65" s="998" customFormat="1" ht="24.2" customHeight="1" x14ac:dyDescent="0.2">
      <c r="B165" s="454"/>
      <c r="C165" s="715" t="s">
        <v>124</v>
      </c>
      <c r="D165" s="715" t="s">
        <v>137</v>
      </c>
      <c r="E165" s="716" t="s">
        <v>1549</v>
      </c>
      <c r="F165" s="717" t="s">
        <v>1550</v>
      </c>
      <c r="G165" s="718" t="s">
        <v>133</v>
      </c>
      <c r="H165" s="719">
        <v>2.85</v>
      </c>
      <c r="I165" s="720">
        <v>0</v>
      </c>
      <c r="J165" s="720">
        <f>ROUND(I165*H165,2)</f>
        <v>0</v>
      </c>
      <c r="K165" s="717" t="s">
        <v>759</v>
      </c>
      <c r="L165" s="419"/>
      <c r="M165" s="1118" t="s">
        <v>1</v>
      </c>
      <c r="N165" s="1119" t="s">
        <v>33</v>
      </c>
      <c r="O165" s="1120">
        <v>0.59699999999999998</v>
      </c>
      <c r="P165" s="1120">
        <f>O165*H165</f>
        <v>1.7014499999999999</v>
      </c>
      <c r="Q165" s="1120">
        <v>0</v>
      </c>
      <c r="R165" s="1120">
        <f>Q165*H165</f>
        <v>0</v>
      </c>
      <c r="S165" s="1120">
        <v>0</v>
      </c>
      <c r="T165" s="1121">
        <f>S165*H165</f>
        <v>0</v>
      </c>
      <c r="AR165" s="1122" t="s">
        <v>111</v>
      </c>
      <c r="AT165" s="1122" t="s">
        <v>137</v>
      </c>
      <c r="AU165" s="1122" t="s">
        <v>69</v>
      </c>
      <c r="AY165" s="999" t="s">
        <v>102</v>
      </c>
      <c r="BE165" s="615">
        <f>IF(N165="základní",J165,0)</f>
        <v>0</v>
      </c>
      <c r="BF165" s="615">
        <f>IF(N165="snížená",J165,0)</f>
        <v>0</v>
      </c>
      <c r="BG165" s="615">
        <f>IF(N165="zákl. přenesená",J165,0)</f>
        <v>0</v>
      </c>
      <c r="BH165" s="615">
        <f>IF(N165="sníž. přenesená",J165,0)</f>
        <v>0</v>
      </c>
      <c r="BI165" s="615">
        <f>IF(N165="nulová",J165,0)</f>
        <v>0</v>
      </c>
      <c r="BJ165" s="999" t="s">
        <v>67</v>
      </c>
      <c r="BK165" s="615">
        <f>ROUND(I165*H165,2)</f>
        <v>0</v>
      </c>
      <c r="BL165" s="999" t="s">
        <v>111</v>
      </c>
      <c r="BM165" s="1122" t="s">
        <v>1551</v>
      </c>
    </row>
    <row r="166" spans="2:65" s="998" customFormat="1" ht="19.5" x14ac:dyDescent="0.2">
      <c r="B166" s="419"/>
      <c r="D166" s="625" t="s">
        <v>538</v>
      </c>
      <c r="F166" s="626" t="s">
        <v>1552</v>
      </c>
      <c r="L166" s="419"/>
      <c r="M166" s="1123"/>
      <c r="T166" s="1124"/>
      <c r="AT166" s="999" t="s">
        <v>538</v>
      </c>
      <c r="AU166" s="999" t="s">
        <v>69</v>
      </c>
    </row>
    <row r="167" spans="2:65" s="998" customFormat="1" ht="24.2" customHeight="1" x14ac:dyDescent="0.2">
      <c r="B167" s="454"/>
      <c r="C167" s="715" t="s">
        <v>233</v>
      </c>
      <c r="D167" s="715" t="s">
        <v>137</v>
      </c>
      <c r="E167" s="716" t="s">
        <v>1553</v>
      </c>
      <c r="F167" s="717" t="s">
        <v>1554</v>
      </c>
      <c r="G167" s="718" t="s">
        <v>133</v>
      </c>
      <c r="H167" s="719">
        <v>2.85</v>
      </c>
      <c r="I167" s="720">
        <v>0</v>
      </c>
      <c r="J167" s="720">
        <f>ROUND(I167*H167,2)</f>
        <v>0</v>
      </c>
      <c r="K167" s="717" t="s">
        <v>759</v>
      </c>
      <c r="L167" s="419"/>
      <c r="M167" s="1118" t="s">
        <v>1</v>
      </c>
      <c r="N167" s="1119" t="s">
        <v>33</v>
      </c>
      <c r="O167" s="1120">
        <v>0.36099999999999999</v>
      </c>
      <c r="P167" s="1120">
        <f>O167*H167</f>
        <v>1.02885</v>
      </c>
      <c r="Q167" s="1120">
        <v>9.8999999999999999E-4</v>
      </c>
      <c r="R167" s="1120">
        <f>Q167*H167</f>
        <v>2.8215000000000002E-3</v>
      </c>
      <c r="S167" s="1120">
        <v>0</v>
      </c>
      <c r="T167" s="1121">
        <f>S167*H167</f>
        <v>0</v>
      </c>
      <c r="AR167" s="1122" t="s">
        <v>111</v>
      </c>
      <c r="AT167" s="1122" t="s">
        <v>137</v>
      </c>
      <c r="AU167" s="1122" t="s">
        <v>69</v>
      </c>
      <c r="AY167" s="999" t="s">
        <v>102</v>
      </c>
      <c r="BE167" s="615">
        <f>IF(N167="základní",J167,0)</f>
        <v>0</v>
      </c>
      <c r="BF167" s="615">
        <f>IF(N167="snížená",J167,0)</f>
        <v>0</v>
      </c>
      <c r="BG167" s="615">
        <f>IF(N167="zákl. přenesená",J167,0)</f>
        <v>0</v>
      </c>
      <c r="BH167" s="615">
        <f>IF(N167="sníž. přenesená",J167,0)</f>
        <v>0</v>
      </c>
      <c r="BI167" s="615">
        <f>IF(N167="nulová",J167,0)</f>
        <v>0</v>
      </c>
      <c r="BJ167" s="999" t="s">
        <v>67</v>
      </c>
      <c r="BK167" s="615">
        <f>ROUND(I167*H167,2)</f>
        <v>0</v>
      </c>
      <c r="BL167" s="999" t="s">
        <v>111</v>
      </c>
      <c r="BM167" s="1122" t="s">
        <v>1555</v>
      </c>
    </row>
    <row r="168" spans="2:65" s="998" customFormat="1" ht="19.5" x14ac:dyDescent="0.2">
      <c r="B168" s="419"/>
      <c r="D168" s="625" t="s">
        <v>538</v>
      </c>
      <c r="F168" s="626" t="s">
        <v>1556</v>
      </c>
      <c r="L168" s="419"/>
      <c r="M168" s="1123"/>
      <c r="T168" s="1124"/>
      <c r="AT168" s="999" t="s">
        <v>538</v>
      </c>
      <c r="AU168" s="999" t="s">
        <v>69</v>
      </c>
    </row>
    <row r="169" spans="2:65" s="762" customFormat="1" x14ac:dyDescent="0.2">
      <c r="B169" s="1131"/>
      <c r="D169" s="625" t="s">
        <v>112</v>
      </c>
      <c r="E169" s="763" t="s">
        <v>1</v>
      </c>
      <c r="F169" s="764" t="s">
        <v>1557</v>
      </c>
      <c r="H169" s="765">
        <v>2.85</v>
      </c>
      <c r="L169" s="1131"/>
      <c r="M169" s="1132"/>
      <c r="T169" s="1133"/>
      <c r="AT169" s="763" t="s">
        <v>112</v>
      </c>
      <c r="AU169" s="763" t="s">
        <v>69</v>
      </c>
      <c r="AV169" s="762" t="s">
        <v>69</v>
      </c>
      <c r="AW169" s="762" t="s">
        <v>25</v>
      </c>
      <c r="AX169" s="762" t="s">
        <v>67</v>
      </c>
      <c r="AY169" s="763" t="s">
        <v>102</v>
      </c>
    </row>
    <row r="170" spans="2:65" s="998" customFormat="1" ht="24.2" customHeight="1" x14ac:dyDescent="0.2">
      <c r="B170" s="454"/>
      <c r="C170" s="715" t="s">
        <v>125</v>
      </c>
      <c r="D170" s="715" t="s">
        <v>137</v>
      </c>
      <c r="E170" s="716" t="s">
        <v>1558</v>
      </c>
      <c r="F170" s="717" t="s">
        <v>1559</v>
      </c>
      <c r="G170" s="718" t="s">
        <v>133</v>
      </c>
      <c r="H170" s="719">
        <v>2.85</v>
      </c>
      <c r="I170" s="720">
        <v>0</v>
      </c>
      <c r="J170" s="720">
        <f>ROUND(I170*H170,2)</f>
        <v>0</v>
      </c>
      <c r="K170" s="717" t="s">
        <v>759</v>
      </c>
      <c r="L170" s="419"/>
      <c r="M170" s="1118" t="s">
        <v>1</v>
      </c>
      <c r="N170" s="1119" t="s">
        <v>33</v>
      </c>
      <c r="O170" s="1120">
        <v>4.2999999999999997E-2</v>
      </c>
      <c r="P170" s="1120">
        <f>O170*H170</f>
        <v>0.12254999999999999</v>
      </c>
      <c r="Q170" s="1120">
        <v>0</v>
      </c>
      <c r="R170" s="1120">
        <f>Q170*H170</f>
        <v>0</v>
      </c>
      <c r="S170" s="1120">
        <v>0</v>
      </c>
      <c r="T170" s="1121">
        <f>S170*H170</f>
        <v>0</v>
      </c>
      <c r="AR170" s="1122" t="s">
        <v>111</v>
      </c>
      <c r="AT170" s="1122" t="s">
        <v>137</v>
      </c>
      <c r="AU170" s="1122" t="s">
        <v>69</v>
      </c>
      <c r="AY170" s="999" t="s">
        <v>102</v>
      </c>
      <c r="BE170" s="615">
        <f>IF(N170="základní",J170,0)</f>
        <v>0</v>
      </c>
      <c r="BF170" s="615">
        <f>IF(N170="snížená",J170,0)</f>
        <v>0</v>
      </c>
      <c r="BG170" s="615">
        <f>IF(N170="zákl. přenesená",J170,0)</f>
        <v>0</v>
      </c>
      <c r="BH170" s="615">
        <f>IF(N170="sníž. přenesená",J170,0)</f>
        <v>0</v>
      </c>
      <c r="BI170" s="615">
        <f>IF(N170="nulová",J170,0)</f>
        <v>0</v>
      </c>
      <c r="BJ170" s="999" t="s">
        <v>67</v>
      </c>
      <c r="BK170" s="615">
        <f>ROUND(I170*H170,2)</f>
        <v>0</v>
      </c>
      <c r="BL170" s="999" t="s">
        <v>111</v>
      </c>
      <c r="BM170" s="1122" t="s">
        <v>1560</v>
      </c>
    </row>
    <row r="171" spans="2:65" s="998" customFormat="1" ht="19.5" x14ac:dyDescent="0.2">
      <c r="B171" s="419"/>
      <c r="D171" s="625" t="s">
        <v>538</v>
      </c>
      <c r="F171" s="626" t="s">
        <v>1561</v>
      </c>
      <c r="L171" s="419"/>
      <c r="M171" s="1123"/>
      <c r="T171" s="1124"/>
      <c r="AT171" s="999" t="s">
        <v>538</v>
      </c>
      <c r="AU171" s="999" t="s">
        <v>69</v>
      </c>
    </row>
    <row r="172" spans="2:65" s="998" customFormat="1" ht="24.2" customHeight="1" x14ac:dyDescent="0.2">
      <c r="B172" s="454"/>
      <c r="C172" s="715" t="s">
        <v>7</v>
      </c>
      <c r="D172" s="715" t="s">
        <v>137</v>
      </c>
      <c r="E172" s="716" t="s">
        <v>1562</v>
      </c>
      <c r="F172" s="717" t="s">
        <v>1563</v>
      </c>
      <c r="G172" s="718" t="s">
        <v>133</v>
      </c>
      <c r="H172" s="719">
        <v>2.85</v>
      </c>
      <c r="I172" s="720">
        <v>0</v>
      </c>
      <c r="J172" s="720">
        <f>ROUND(I172*H172,2)</f>
        <v>0</v>
      </c>
      <c r="K172" s="717" t="s">
        <v>759</v>
      </c>
      <c r="L172" s="419"/>
      <c r="M172" s="1118" t="s">
        <v>1</v>
      </c>
      <c r="N172" s="1119" t="s">
        <v>33</v>
      </c>
      <c r="O172" s="1120">
        <v>0.51</v>
      </c>
      <c r="P172" s="1120">
        <f>O172*H172</f>
        <v>1.4535</v>
      </c>
      <c r="Q172" s="1120">
        <v>1.58E-3</v>
      </c>
      <c r="R172" s="1120">
        <f>Q172*H172</f>
        <v>4.5030000000000001E-3</v>
      </c>
      <c r="S172" s="1120">
        <v>0</v>
      </c>
      <c r="T172" s="1121">
        <f>S172*H172</f>
        <v>0</v>
      </c>
      <c r="AR172" s="1122" t="s">
        <v>111</v>
      </c>
      <c r="AT172" s="1122" t="s">
        <v>137</v>
      </c>
      <c r="AU172" s="1122" t="s">
        <v>69</v>
      </c>
      <c r="AY172" s="999" t="s">
        <v>102</v>
      </c>
      <c r="BE172" s="615">
        <f>IF(N172="základní",J172,0)</f>
        <v>0</v>
      </c>
      <c r="BF172" s="615">
        <f>IF(N172="snížená",J172,0)</f>
        <v>0</v>
      </c>
      <c r="BG172" s="615">
        <f>IF(N172="zákl. přenesená",J172,0)</f>
        <v>0</v>
      </c>
      <c r="BH172" s="615">
        <f>IF(N172="sníž. přenesená",J172,0)</f>
        <v>0</v>
      </c>
      <c r="BI172" s="615">
        <f>IF(N172="nulová",J172,0)</f>
        <v>0</v>
      </c>
      <c r="BJ172" s="999" t="s">
        <v>67</v>
      </c>
      <c r="BK172" s="615">
        <f>ROUND(I172*H172,2)</f>
        <v>0</v>
      </c>
      <c r="BL172" s="999" t="s">
        <v>111</v>
      </c>
      <c r="BM172" s="1122" t="s">
        <v>1564</v>
      </c>
    </row>
    <row r="173" spans="2:65" s="998" customFormat="1" ht="19.5" x14ac:dyDescent="0.2">
      <c r="B173" s="419"/>
      <c r="D173" s="625" t="s">
        <v>538</v>
      </c>
      <c r="F173" s="626" t="s">
        <v>1565</v>
      </c>
      <c r="L173" s="419"/>
      <c r="M173" s="1123"/>
      <c r="T173" s="1124"/>
      <c r="AT173" s="999" t="s">
        <v>538</v>
      </c>
      <c r="AU173" s="999" t="s">
        <v>69</v>
      </c>
    </row>
    <row r="174" spans="2:65" s="762" customFormat="1" x14ac:dyDescent="0.2">
      <c r="B174" s="1131"/>
      <c r="D174" s="625" t="s">
        <v>112</v>
      </c>
      <c r="E174" s="763" t="s">
        <v>1</v>
      </c>
      <c r="F174" s="764" t="s">
        <v>1557</v>
      </c>
      <c r="H174" s="765">
        <v>2.85</v>
      </c>
      <c r="L174" s="1131"/>
      <c r="M174" s="1132"/>
      <c r="T174" s="1133"/>
      <c r="AT174" s="763" t="s">
        <v>112</v>
      </c>
      <c r="AU174" s="763" t="s">
        <v>69</v>
      </c>
      <c r="AV174" s="762" t="s">
        <v>69</v>
      </c>
      <c r="AW174" s="762" t="s">
        <v>25</v>
      </c>
      <c r="AX174" s="762" t="s">
        <v>67</v>
      </c>
      <c r="AY174" s="763" t="s">
        <v>102</v>
      </c>
    </row>
    <row r="175" spans="2:65" s="998" customFormat="1" ht="24.2" customHeight="1" x14ac:dyDescent="0.2">
      <c r="B175" s="454"/>
      <c r="C175" s="715" t="s">
        <v>126</v>
      </c>
      <c r="D175" s="715" t="s">
        <v>137</v>
      </c>
      <c r="E175" s="716" t="s">
        <v>1566</v>
      </c>
      <c r="F175" s="717" t="s">
        <v>1567</v>
      </c>
      <c r="G175" s="718" t="s">
        <v>133</v>
      </c>
      <c r="H175" s="719">
        <v>2.85</v>
      </c>
      <c r="I175" s="720">
        <v>0</v>
      </c>
      <c r="J175" s="720">
        <f>ROUND(I175*H175,2)</f>
        <v>0</v>
      </c>
      <c r="K175" s="717" t="s">
        <v>759</v>
      </c>
      <c r="L175" s="419"/>
      <c r="M175" s="1118" t="s">
        <v>1</v>
      </c>
      <c r="N175" s="1119" t="s">
        <v>33</v>
      </c>
      <c r="O175" s="1120">
        <v>7.1999999999999995E-2</v>
      </c>
      <c r="P175" s="1120">
        <f>O175*H175</f>
        <v>0.20519999999999999</v>
      </c>
      <c r="Q175" s="1120">
        <v>0</v>
      </c>
      <c r="R175" s="1120">
        <f>Q175*H175</f>
        <v>0</v>
      </c>
      <c r="S175" s="1120">
        <v>0</v>
      </c>
      <c r="T175" s="1121">
        <f>S175*H175</f>
        <v>0</v>
      </c>
      <c r="AR175" s="1122" t="s">
        <v>111</v>
      </c>
      <c r="AT175" s="1122" t="s">
        <v>137</v>
      </c>
      <c r="AU175" s="1122" t="s">
        <v>69</v>
      </c>
      <c r="AY175" s="999" t="s">
        <v>102</v>
      </c>
      <c r="BE175" s="615">
        <f>IF(N175="základní",J175,0)</f>
        <v>0</v>
      </c>
      <c r="BF175" s="615">
        <f>IF(N175="snížená",J175,0)</f>
        <v>0</v>
      </c>
      <c r="BG175" s="615">
        <f>IF(N175="zákl. přenesená",J175,0)</f>
        <v>0</v>
      </c>
      <c r="BH175" s="615">
        <f>IF(N175="sníž. přenesená",J175,0)</f>
        <v>0</v>
      </c>
      <c r="BI175" s="615">
        <f>IF(N175="nulová",J175,0)</f>
        <v>0</v>
      </c>
      <c r="BJ175" s="999" t="s">
        <v>67</v>
      </c>
      <c r="BK175" s="615">
        <f>ROUND(I175*H175,2)</f>
        <v>0</v>
      </c>
      <c r="BL175" s="999" t="s">
        <v>111</v>
      </c>
      <c r="BM175" s="1122" t="s">
        <v>1568</v>
      </c>
    </row>
    <row r="176" spans="2:65" s="998" customFormat="1" ht="19.5" x14ac:dyDescent="0.2">
      <c r="B176" s="419"/>
      <c r="D176" s="625" t="s">
        <v>538</v>
      </c>
      <c r="F176" s="626" t="s">
        <v>1569</v>
      </c>
      <c r="L176" s="419"/>
      <c r="M176" s="1123"/>
      <c r="T176" s="1124"/>
      <c r="AT176" s="999" t="s">
        <v>538</v>
      </c>
      <c r="AU176" s="999" t="s">
        <v>69</v>
      </c>
    </row>
    <row r="177" spans="2:65" s="998" customFormat="1" ht="24.2" customHeight="1" x14ac:dyDescent="0.2">
      <c r="B177" s="454"/>
      <c r="C177" s="715" t="s">
        <v>234</v>
      </c>
      <c r="D177" s="715" t="s">
        <v>137</v>
      </c>
      <c r="E177" s="716" t="s">
        <v>1446</v>
      </c>
      <c r="F177" s="717" t="s">
        <v>1447</v>
      </c>
      <c r="G177" s="718" t="s">
        <v>152</v>
      </c>
      <c r="H177" s="719">
        <v>8</v>
      </c>
      <c r="I177" s="720">
        <v>0</v>
      </c>
      <c r="J177" s="720">
        <f>ROUND(I177*H177,2)</f>
        <v>0</v>
      </c>
      <c r="K177" s="717" t="s">
        <v>759</v>
      </c>
      <c r="L177" s="419"/>
      <c r="M177" s="1118" t="s">
        <v>1</v>
      </c>
      <c r="N177" s="1119" t="s">
        <v>33</v>
      </c>
      <c r="O177" s="1120">
        <v>3.9140000000000001</v>
      </c>
      <c r="P177" s="1120">
        <f>O177*H177</f>
        <v>31.312000000000001</v>
      </c>
      <c r="Q177" s="1120">
        <v>1.2247200000000001E-3</v>
      </c>
      <c r="R177" s="1120">
        <f>Q177*H177</f>
        <v>9.7977600000000008E-3</v>
      </c>
      <c r="S177" s="1120">
        <v>1E-3</v>
      </c>
      <c r="T177" s="1121">
        <f>S177*H177</f>
        <v>8.0000000000000002E-3</v>
      </c>
      <c r="AR177" s="1122" t="s">
        <v>111</v>
      </c>
      <c r="AT177" s="1122" t="s">
        <v>137</v>
      </c>
      <c r="AU177" s="1122" t="s">
        <v>69</v>
      </c>
      <c r="AY177" s="999" t="s">
        <v>102</v>
      </c>
      <c r="BE177" s="615">
        <f>IF(N177="základní",J177,0)</f>
        <v>0</v>
      </c>
      <c r="BF177" s="615">
        <f>IF(N177="snížená",J177,0)</f>
        <v>0</v>
      </c>
      <c r="BG177" s="615">
        <f>IF(N177="zákl. přenesená",J177,0)</f>
        <v>0</v>
      </c>
      <c r="BH177" s="615">
        <f>IF(N177="sníž. přenesená",J177,0)</f>
        <v>0</v>
      </c>
      <c r="BI177" s="615">
        <f>IF(N177="nulová",J177,0)</f>
        <v>0</v>
      </c>
      <c r="BJ177" s="999" t="s">
        <v>67</v>
      </c>
      <c r="BK177" s="615">
        <f>ROUND(I177*H177,2)</f>
        <v>0</v>
      </c>
      <c r="BL177" s="999" t="s">
        <v>111</v>
      </c>
      <c r="BM177" s="1122" t="s">
        <v>1570</v>
      </c>
    </row>
    <row r="178" spans="2:65" s="998" customFormat="1" ht="29.25" x14ac:dyDescent="0.2">
      <c r="B178" s="419"/>
      <c r="D178" s="625" t="s">
        <v>538</v>
      </c>
      <c r="F178" s="626" t="s">
        <v>1449</v>
      </c>
      <c r="L178" s="419"/>
      <c r="M178" s="1123"/>
      <c r="T178" s="1124"/>
      <c r="AT178" s="999" t="s">
        <v>538</v>
      </c>
      <c r="AU178" s="999" t="s">
        <v>69</v>
      </c>
    </row>
    <row r="179" spans="2:65" s="1125" customFormat="1" x14ac:dyDescent="0.2">
      <c r="B179" s="1126"/>
      <c r="D179" s="625" t="s">
        <v>112</v>
      </c>
      <c r="E179" s="1127" t="s">
        <v>1</v>
      </c>
      <c r="F179" s="1128" t="s">
        <v>1571</v>
      </c>
      <c r="H179" s="1127" t="s">
        <v>1</v>
      </c>
      <c r="L179" s="1126"/>
      <c r="M179" s="1129"/>
      <c r="T179" s="1130"/>
      <c r="AT179" s="1127" t="s">
        <v>112</v>
      </c>
      <c r="AU179" s="1127" t="s">
        <v>69</v>
      </c>
      <c r="AV179" s="1125" t="s">
        <v>67</v>
      </c>
      <c r="AW179" s="1125" t="s">
        <v>25</v>
      </c>
      <c r="AX179" s="1125" t="s">
        <v>13</v>
      </c>
      <c r="AY179" s="1127" t="s">
        <v>102</v>
      </c>
    </row>
    <row r="180" spans="2:65" s="762" customFormat="1" x14ac:dyDescent="0.2">
      <c r="B180" s="1131"/>
      <c r="D180" s="625" t="s">
        <v>112</v>
      </c>
      <c r="E180" s="763" t="s">
        <v>1</v>
      </c>
      <c r="F180" s="764" t="s">
        <v>1572</v>
      </c>
      <c r="H180" s="765">
        <v>8</v>
      </c>
      <c r="L180" s="1131"/>
      <c r="M180" s="1132"/>
      <c r="T180" s="1133"/>
      <c r="AT180" s="763" t="s">
        <v>112</v>
      </c>
      <c r="AU180" s="763" t="s">
        <v>69</v>
      </c>
      <c r="AV180" s="762" t="s">
        <v>69</v>
      </c>
      <c r="AW180" s="762" t="s">
        <v>25</v>
      </c>
      <c r="AX180" s="762" t="s">
        <v>67</v>
      </c>
      <c r="AY180" s="763" t="s">
        <v>102</v>
      </c>
    </row>
    <row r="181" spans="2:65" s="711" customFormat="1" ht="22.9" customHeight="1" x14ac:dyDescent="0.2">
      <c r="B181" s="1112"/>
      <c r="D181" s="712" t="s">
        <v>61</v>
      </c>
      <c r="E181" s="727" t="s">
        <v>826</v>
      </c>
      <c r="F181" s="727" t="s">
        <v>827</v>
      </c>
      <c r="J181" s="728">
        <f>BK181</f>
        <v>0</v>
      </c>
      <c r="L181" s="1112"/>
      <c r="M181" s="1113"/>
      <c r="P181" s="1114">
        <f>SUM(P182:P190)</f>
        <v>4.894736</v>
      </c>
      <c r="R181" s="1114">
        <f>SUM(R182:R190)</f>
        <v>0</v>
      </c>
      <c r="T181" s="1115">
        <f>SUM(T182:T190)</f>
        <v>0</v>
      </c>
      <c r="AR181" s="712" t="s">
        <v>67</v>
      </c>
      <c r="AT181" s="1116" t="s">
        <v>61</v>
      </c>
      <c r="AU181" s="1116" t="s">
        <v>67</v>
      </c>
      <c r="AY181" s="712" t="s">
        <v>102</v>
      </c>
      <c r="BK181" s="1117">
        <f>SUM(BK182:BK190)</f>
        <v>0</v>
      </c>
    </row>
    <row r="182" spans="2:65" s="998" customFormat="1" ht="24.2" customHeight="1" x14ac:dyDescent="0.2">
      <c r="B182" s="454"/>
      <c r="C182" s="715" t="s">
        <v>127</v>
      </c>
      <c r="D182" s="715" t="s">
        <v>137</v>
      </c>
      <c r="E182" s="716" t="s">
        <v>1452</v>
      </c>
      <c r="F182" s="717" t="s">
        <v>1453</v>
      </c>
      <c r="G182" s="718" t="s">
        <v>108</v>
      </c>
      <c r="H182" s="719">
        <v>10.548999999999999</v>
      </c>
      <c r="I182" s="720">
        <v>0</v>
      </c>
      <c r="J182" s="720">
        <f>ROUND(I182*H182,2)</f>
        <v>0</v>
      </c>
      <c r="K182" s="717" t="s">
        <v>759</v>
      </c>
      <c r="L182" s="419"/>
      <c r="M182" s="1118" t="s">
        <v>1</v>
      </c>
      <c r="N182" s="1119" t="s">
        <v>33</v>
      </c>
      <c r="O182" s="1120">
        <v>0.24</v>
      </c>
      <c r="P182" s="1120">
        <f>O182*H182</f>
        <v>2.5317599999999998</v>
      </c>
      <c r="Q182" s="1120">
        <v>0</v>
      </c>
      <c r="R182" s="1120">
        <f>Q182*H182</f>
        <v>0</v>
      </c>
      <c r="S182" s="1120">
        <v>0</v>
      </c>
      <c r="T182" s="1121">
        <f>S182*H182</f>
        <v>0</v>
      </c>
      <c r="AR182" s="1122" t="s">
        <v>111</v>
      </c>
      <c r="AT182" s="1122" t="s">
        <v>137</v>
      </c>
      <c r="AU182" s="1122" t="s">
        <v>69</v>
      </c>
      <c r="AY182" s="999" t="s">
        <v>102</v>
      </c>
      <c r="BE182" s="615">
        <f>IF(N182="základní",J182,0)</f>
        <v>0</v>
      </c>
      <c r="BF182" s="615">
        <f>IF(N182="snížená",J182,0)</f>
        <v>0</v>
      </c>
      <c r="BG182" s="615">
        <f>IF(N182="zákl. přenesená",J182,0)</f>
        <v>0</v>
      </c>
      <c r="BH182" s="615">
        <f>IF(N182="sníž. přenesená",J182,0)</f>
        <v>0</v>
      </c>
      <c r="BI182" s="615">
        <f>IF(N182="nulová",J182,0)</f>
        <v>0</v>
      </c>
      <c r="BJ182" s="999" t="s">
        <v>67</v>
      </c>
      <c r="BK182" s="615">
        <f>ROUND(I182*H182,2)</f>
        <v>0</v>
      </c>
      <c r="BL182" s="999" t="s">
        <v>111</v>
      </c>
      <c r="BM182" s="1122" t="s">
        <v>1573</v>
      </c>
    </row>
    <row r="183" spans="2:65" s="998" customFormat="1" ht="19.5" x14ac:dyDescent="0.2">
      <c r="B183" s="419"/>
      <c r="D183" s="625" t="s">
        <v>538</v>
      </c>
      <c r="F183" s="626" t="s">
        <v>1455</v>
      </c>
      <c r="L183" s="419"/>
      <c r="M183" s="1123"/>
      <c r="T183" s="1124"/>
      <c r="AT183" s="999" t="s">
        <v>538</v>
      </c>
      <c r="AU183" s="999" t="s">
        <v>69</v>
      </c>
    </row>
    <row r="184" spans="2:65" s="998" customFormat="1" ht="14.45" customHeight="1" x14ac:dyDescent="0.2">
      <c r="B184" s="454"/>
      <c r="C184" s="715" t="s">
        <v>235</v>
      </c>
      <c r="D184" s="715" t="s">
        <v>137</v>
      </c>
      <c r="E184" s="716" t="s">
        <v>1456</v>
      </c>
      <c r="F184" s="717" t="s">
        <v>1457</v>
      </c>
      <c r="G184" s="718" t="s">
        <v>108</v>
      </c>
      <c r="H184" s="719">
        <v>158.23500000000001</v>
      </c>
      <c r="I184" s="720">
        <v>0</v>
      </c>
      <c r="J184" s="720">
        <f>ROUND(I184*H184,2)</f>
        <v>0</v>
      </c>
      <c r="K184" s="717" t="s">
        <v>759</v>
      </c>
      <c r="L184" s="419"/>
      <c r="M184" s="1118" t="s">
        <v>1</v>
      </c>
      <c r="N184" s="1119" t="s">
        <v>33</v>
      </c>
      <c r="O184" s="1120">
        <v>4.0000000000000001E-3</v>
      </c>
      <c r="P184" s="1120">
        <f>O184*H184</f>
        <v>0.63294000000000006</v>
      </c>
      <c r="Q184" s="1120">
        <v>0</v>
      </c>
      <c r="R184" s="1120">
        <f>Q184*H184</f>
        <v>0</v>
      </c>
      <c r="S184" s="1120">
        <v>0</v>
      </c>
      <c r="T184" s="1121">
        <f>S184*H184</f>
        <v>0</v>
      </c>
      <c r="AR184" s="1122" t="s">
        <v>111</v>
      </c>
      <c r="AT184" s="1122" t="s">
        <v>137</v>
      </c>
      <c r="AU184" s="1122" t="s">
        <v>69</v>
      </c>
      <c r="AY184" s="999" t="s">
        <v>102</v>
      </c>
      <c r="BE184" s="615">
        <f>IF(N184="základní",J184,0)</f>
        <v>0</v>
      </c>
      <c r="BF184" s="615">
        <f>IF(N184="snížená",J184,0)</f>
        <v>0</v>
      </c>
      <c r="BG184" s="615">
        <f>IF(N184="zákl. přenesená",J184,0)</f>
        <v>0</v>
      </c>
      <c r="BH184" s="615">
        <f>IF(N184="sníž. přenesená",J184,0)</f>
        <v>0</v>
      </c>
      <c r="BI184" s="615">
        <f>IF(N184="nulová",J184,0)</f>
        <v>0</v>
      </c>
      <c r="BJ184" s="999" t="s">
        <v>67</v>
      </c>
      <c r="BK184" s="615">
        <f>ROUND(I184*H184,2)</f>
        <v>0</v>
      </c>
      <c r="BL184" s="999" t="s">
        <v>111</v>
      </c>
      <c r="BM184" s="1122" t="s">
        <v>1574</v>
      </c>
    </row>
    <row r="185" spans="2:65" s="998" customFormat="1" ht="29.25" x14ac:dyDescent="0.2">
      <c r="B185" s="419"/>
      <c r="D185" s="625" t="s">
        <v>538</v>
      </c>
      <c r="F185" s="626" t="s">
        <v>1459</v>
      </c>
      <c r="L185" s="419"/>
      <c r="M185" s="1123"/>
      <c r="T185" s="1124"/>
      <c r="AT185" s="999" t="s">
        <v>538</v>
      </c>
      <c r="AU185" s="999" t="s">
        <v>69</v>
      </c>
    </row>
    <row r="186" spans="2:65" s="762" customFormat="1" x14ac:dyDescent="0.2">
      <c r="B186" s="1131"/>
      <c r="D186" s="625" t="s">
        <v>112</v>
      </c>
      <c r="E186" s="763" t="s">
        <v>1</v>
      </c>
      <c r="F186" s="764" t="s">
        <v>1575</v>
      </c>
      <c r="H186" s="765">
        <v>158.23500000000001</v>
      </c>
      <c r="L186" s="1131"/>
      <c r="M186" s="1132"/>
      <c r="T186" s="1133"/>
      <c r="AT186" s="763" t="s">
        <v>112</v>
      </c>
      <c r="AU186" s="763" t="s">
        <v>69</v>
      </c>
      <c r="AV186" s="762" t="s">
        <v>69</v>
      </c>
      <c r="AW186" s="762" t="s">
        <v>25</v>
      </c>
      <c r="AX186" s="762" t="s">
        <v>67</v>
      </c>
      <c r="AY186" s="763" t="s">
        <v>102</v>
      </c>
    </row>
    <row r="187" spans="2:65" s="998" customFormat="1" ht="24.2" customHeight="1" x14ac:dyDescent="0.2">
      <c r="B187" s="454"/>
      <c r="C187" s="715" t="s">
        <v>128</v>
      </c>
      <c r="D187" s="715" t="s">
        <v>137</v>
      </c>
      <c r="E187" s="716" t="s">
        <v>1461</v>
      </c>
      <c r="F187" s="717" t="s">
        <v>1462</v>
      </c>
      <c r="G187" s="718" t="s">
        <v>108</v>
      </c>
      <c r="H187" s="719">
        <v>10.548999999999999</v>
      </c>
      <c r="I187" s="720">
        <v>0</v>
      </c>
      <c r="J187" s="720">
        <f>ROUND(I187*H187,2)</f>
        <v>0</v>
      </c>
      <c r="K187" s="717" t="s">
        <v>759</v>
      </c>
      <c r="L187" s="419"/>
      <c r="M187" s="1118" t="s">
        <v>1</v>
      </c>
      <c r="N187" s="1119" t="s">
        <v>33</v>
      </c>
      <c r="O187" s="1120">
        <v>0.16400000000000001</v>
      </c>
      <c r="P187" s="1120">
        <f>O187*H187</f>
        <v>1.7300359999999999</v>
      </c>
      <c r="Q187" s="1120">
        <v>0</v>
      </c>
      <c r="R187" s="1120">
        <f>Q187*H187</f>
        <v>0</v>
      </c>
      <c r="S187" s="1120">
        <v>0</v>
      </c>
      <c r="T187" s="1121">
        <f>S187*H187</f>
        <v>0</v>
      </c>
      <c r="AR187" s="1122" t="s">
        <v>111</v>
      </c>
      <c r="AT187" s="1122" t="s">
        <v>137</v>
      </c>
      <c r="AU187" s="1122" t="s">
        <v>69</v>
      </c>
      <c r="AY187" s="999" t="s">
        <v>102</v>
      </c>
      <c r="BE187" s="615">
        <f>IF(N187="základní",J187,0)</f>
        <v>0</v>
      </c>
      <c r="BF187" s="615">
        <f>IF(N187="snížená",J187,0)</f>
        <v>0</v>
      </c>
      <c r="BG187" s="615">
        <f>IF(N187="zákl. přenesená",J187,0)</f>
        <v>0</v>
      </c>
      <c r="BH187" s="615">
        <f>IF(N187="sníž. přenesená",J187,0)</f>
        <v>0</v>
      </c>
      <c r="BI187" s="615">
        <f>IF(N187="nulová",J187,0)</f>
        <v>0</v>
      </c>
      <c r="BJ187" s="999" t="s">
        <v>67</v>
      </c>
      <c r="BK187" s="615">
        <f>ROUND(I187*H187,2)</f>
        <v>0</v>
      </c>
      <c r="BL187" s="999" t="s">
        <v>111</v>
      </c>
      <c r="BM187" s="1122" t="s">
        <v>1576</v>
      </c>
    </row>
    <row r="188" spans="2:65" s="998" customFormat="1" ht="19.5" x14ac:dyDescent="0.2">
      <c r="B188" s="419"/>
      <c r="D188" s="625" t="s">
        <v>538</v>
      </c>
      <c r="F188" s="626" t="s">
        <v>1464</v>
      </c>
      <c r="L188" s="419"/>
      <c r="M188" s="1123"/>
      <c r="T188" s="1124"/>
      <c r="AT188" s="999" t="s">
        <v>538</v>
      </c>
      <c r="AU188" s="999" t="s">
        <v>69</v>
      </c>
    </row>
    <row r="189" spans="2:65" s="998" customFormat="1" ht="37.9" customHeight="1" x14ac:dyDescent="0.2">
      <c r="B189" s="454"/>
      <c r="C189" s="715" t="s">
        <v>237</v>
      </c>
      <c r="D189" s="715" t="s">
        <v>137</v>
      </c>
      <c r="E189" s="716" t="s">
        <v>1466</v>
      </c>
      <c r="F189" s="717" t="s">
        <v>1467</v>
      </c>
      <c r="G189" s="718" t="s">
        <v>108</v>
      </c>
      <c r="H189" s="719">
        <v>10.548999999999999</v>
      </c>
      <c r="I189" s="720">
        <v>0</v>
      </c>
      <c r="J189" s="720">
        <f>ROUND(I189*H189,2)</f>
        <v>0</v>
      </c>
      <c r="K189" s="717" t="s">
        <v>759</v>
      </c>
      <c r="L189" s="419"/>
      <c r="M189" s="1118" t="s">
        <v>1</v>
      </c>
      <c r="N189" s="1119" t="s">
        <v>33</v>
      </c>
      <c r="O189" s="1120">
        <v>0</v>
      </c>
      <c r="P189" s="1120">
        <f>O189*H189</f>
        <v>0</v>
      </c>
      <c r="Q189" s="1120">
        <v>0</v>
      </c>
      <c r="R189" s="1120">
        <f>Q189*H189</f>
        <v>0</v>
      </c>
      <c r="S189" s="1120">
        <v>0</v>
      </c>
      <c r="T189" s="1121">
        <f>S189*H189</f>
        <v>0</v>
      </c>
      <c r="AR189" s="1122" t="s">
        <v>111</v>
      </c>
      <c r="AT189" s="1122" t="s">
        <v>137</v>
      </c>
      <c r="AU189" s="1122" t="s">
        <v>69</v>
      </c>
      <c r="AY189" s="999" t="s">
        <v>102</v>
      </c>
      <c r="BE189" s="615">
        <f>IF(N189="základní",J189,0)</f>
        <v>0</v>
      </c>
      <c r="BF189" s="615">
        <f>IF(N189="snížená",J189,0)</f>
        <v>0</v>
      </c>
      <c r="BG189" s="615">
        <f>IF(N189="zákl. přenesená",J189,0)</f>
        <v>0</v>
      </c>
      <c r="BH189" s="615">
        <f>IF(N189="sníž. přenesená",J189,0)</f>
        <v>0</v>
      </c>
      <c r="BI189" s="615">
        <f>IF(N189="nulová",J189,0)</f>
        <v>0</v>
      </c>
      <c r="BJ189" s="999" t="s">
        <v>67</v>
      </c>
      <c r="BK189" s="615">
        <f>ROUND(I189*H189,2)</f>
        <v>0</v>
      </c>
      <c r="BL189" s="999" t="s">
        <v>111</v>
      </c>
      <c r="BM189" s="1122" t="s">
        <v>1577</v>
      </c>
    </row>
    <row r="190" spans="2:65" s="998" customFormat="1" ht="29.25" x14ac:dyDescent="0.2">
      <c r="B190" s="419"/>
      <c r="D190" s="625" t="s">
        <v>538</v>
      </c>
      <c r="F190" s="626" t="s">
        <v>1469</v>
      </c>
      <c r="L190" s="419"/>
      <c r="M190" s="1123"/>
      <c r="T190" s="1124"/>
      <c r="AT190" s="999" t="s">
        <v>538</v>
      </c>
      <c r="AU190" s="999" t="s">
        <v>69</v>
      </c>
    </row>
    <row r="191" spans="2:65" s="711" customFormat="1" ht="22.9" customHeight="1" x14ac:dyDescent="0.2">
      <c r="B191" s="1112"/>
      <c r="D191" s="712" t="s">
        <v>61</v>
      </c>
      <c r="E191" s="727" t="s">
        <v>1470</v>
      </c>
      <c r="F191" s="727" t="s">
        <v>1471</v>
      </c>
      <c r="J191" s="728">
        <f>BK191</f>
        <v>0</v>
      </c>
      <c r="L191" s="1112"/>
      <c r="M191" s="1113"/>
      <c r="P191" s="1114">
        <f>SUM(P192:P195)</f>
        <v>4.2194700000000003</v>
      </c>
      <c r="R191" s="1114">
        <f>SUM(R192:R195)</f>
        <v>0</v>
      </c>
      <c r="T191" s="1115">
        <f>SUM(T192:T195)</f>
        <v>0</v>
      </c>
      <c r="AR191" s="712" t="s">
        <v>67</v>
      </c>
      <c r="AT191" s="1116" t="s">
        <v>61</v>
      </c>
      <c r="AU191" s="1116" t="s">
        <v>67</v>
      </c>
      <c r="AY191" s="712" t="s">
        <v>102</v>
      </c>
      <c r="BK191" s="1117">
        <f>SUM(BK192:BK195)</f>
        <v>0</v>
      </c>
    </row>
    <row r="192" spans="2:65" s="998" customFormat="1" ht="24.2" customHeight="1" x14ac:dyDescent="0.2">
      <c r="B192" s="454"/>
      <c r="C192" s="715" t="s">
        <v>131</v>
      </c>
      <c r="D192" s="715" t="s">
        <v>137</v>
      </c>
      <c r="E192" s="716" t="s">
        <v>1473</v>
      </c>
      <c r="F192" s="717" t="s">
        <v>1474</v>
      </c>
      <c r="G192" s="718" t="s">
        <v>108</v>
      </c>
      <c r="H192" s="719">
        <v>5.19</v>
      </c>
      <c r="I192" s="720">
        <v>0</v>
      </c>
      <c r="J192" s="720">
        <f>ROUND(I192*H192,2)</f>
        <v>0</v>
      </c>
      <c r="K192" s="717" t="s">
        <v>759</v>
      </c>
      <c r="L192" s="419"/>
      <c r="M192" s="1118" t="s">
        <v>1</v>
      </c>
      <c r="N192" s="1119" t="s">
        <v>33</v>
      </c>
      <c r="O192" s="1120">
        <v>0.45400000000000001</v>
      </c>
      <c r="P192" s="1120">
        <f>O192*H192</f>
        <v>2.3562600000000002</v>
      </c>
      <c r="Q192" s="1120">
        <v>0</v>
      </c>
      <c r="R192" s="1120">
        <f>Q192*H192</f>
        <v>0</v>
      </c>
      <c r="S192" s="1120">
        <v>0</v>
      </c>
      <c r="T192" s="1121">
        <f>S192*H192</f>
        <v>0</v>
      </c>
      <c r="AR192" s="1122" t="s">
        <v>111</v>
      </c>
      <c r="AT192" s="1122" t="s">
        <v>137</v>
      </c>
      <c r="AU192" s="1122" t="s">
        <v>69</v>
      </c>
      <c r="AY192" s="999" t="s">
        <v>102</v>
      </c>
      <c r="BE192" s="615">
        <f>IF(N192="základní",J192,0)</f>
        <v>0</v>
      </c>
      <c r="BF192" s="615">
        <f>IF(N192="snížená",J192,0)</f>
        <v>0</v>
      </c>
      <c r="BG192" s="615">
        <f>IF(N192="zákl. přenesená",J192,0)</f>
        <v>0</v>
      </c>
      <c r="BH192" s="615">
        <f>IF(N192="sníž. přenesená",J192,0)</f>
        <v>0</v>
      </c>
      <c r="BI192" s="615">
        <f>IF(N192="nulová",J192,0)</f>
        <v>0</v>
      </c>
      <c r="BJ192" s="999" t="s">
        <v>67</v>
      </c>
      <c r="BK192" s="615">
        <f>ROUND(I192*H192,2)</f>
        <v>0</v>
      </c>
      <c r="BL192" s="999" t="s">
        <v>111</v>
      </c>
      <c r="BM192" s="1122" t="s">
        <v>1578</v>
      </c>
    </row>
    <row r="193" spans="2:65" s="998" customFormat="1" ht="29.25" x14ac:dyDescent="0.2">
      <c r="B193" s="419"/>
      <c r="D193" s="625" t="s">
        <v>538</v>
      </c>
      <c r="F193" s="626" t="s">
        <v>1476</v>
      </c>
      <c r="L193" s="419"/>
      <c r="M193" s="1123"/>
      <c r="T193" s="1124"/>
      <c r="AT193" s="999" t="s">
        <v>538</v>
      </c>
      <c r="AU193" s="999" t="s">
        <v>69</v>
      </c>
    </row>
    <row r="194" spans="2:65" s="998" customFormat="1" ht="24.2" customHeight="1" x14ac:dyDescent="0.2">
      <c r="B194" s="454"/>
      <c r="C194" s="715" t="s">
        <v>238</v>
      </c>
      <c r="D194" s="715" t="s">
        <v>137</v>
      </c>
      <c r="E194" s="716" t="s">
        <v>1478</v>
      </c>
      <c r="F194" s="717" t="s">
        <v>1479</v>
      </c>
      <c r="G194" s="718" t="s">
        <v>108</v>
      </c>
      <c r="H194" s="719">
        <v>5.19</v>
      </c>
      <c r="I194" s="720">
        <v>0</v>
      </c>
      <c r="J194" s="720">
        <f>ROUND(I194*H194,2)</f>
        <v>0</v>
      </c>
      <c r="K194" s="717" t="s">
        <v>759</v>
      </c>
      <c r="L194" s="419"/>
      <c r="M194" s="1118" t="s">
        <v>1</v>
      </c>
      <c r="N194" s="1119" t="s">
        <v>33</v>
      </c>
      <c r="O194" s="1120">
        <v>0.35899999999999999</v>
      </c>
      <c r="P194" s="1120">
        <f>O194*H194</f>
        <v>1.86321</v>
      </c>
      <c r="Q194" s="1120">
        <v>0</v>
      </c>
      <c r="R194" s="1120">
        <f>Q194*H194</f>
        <v>0</v>
      </c>
      <c r="S194" s="1120">
        <v>0</v>
      </c>
      <c r="T194" s="1121">
        <f>S194*H194</f>
        <v>0</v>
      </c>
      <c r="AR194" s="1122" t="s">
        <v>111</v>
      </c>
      <c r="AT194" s="1122" t="s">
        <v>137</v>
      </c>
      <c r="AU194" s="1122" t="s">
        <v>69</v>
      </c>
      <c r="AY194" s="999" t="s">
        <v>102</v>
      </c>
      <c r="BE194" s="615">
        <f>IF(N194="základní",J194,0)</f>
        <v>0</v>
      </c>
      <c r="BF194" s="615">
        <f>IF(N194="snížená",J194,0)</f>
        <v>0</v>
      </c>
      <c r="BG194" s="615">
        <f>IF(N194="zákl. přenesená",J194,0)</f>
        <v>0</v>
      </c>
      <c r="BH194" s="615">
        <f>IF(N194="sníž. přenesená",J194,0)</f>
        <v>0</v>
      </c>
      <c r="BI194" s="615">
        <f>IF(N194="nulová",J194,0)</f>
        <v>0</v>
      </c>
      <c r="BJ194" s="999" t="s">
        <v>67</v>
      </c>
      <c r="BK194" s="615">
        <f>ROUND(I194*H194,2)</f>
        <v>0</v>
      </c>
      <c r="BL194" s="999" t="s">
        <v>111</v>
      </c>
      <c r="BM194" s="1122" t="s">
        <v>1579</v>
      </c>
    </row>
    <row r="195" spans="2:65" s="998" customFormat="1" ht="29.25" x14ac:dyDescent="0.2">
      <c r="B195" s="419"/>
      <c r="D195" s="625" t="s">
        <v>538</v>
      </c>
      <c r="F195" s="626" t="s">
        <v>1481</v>
      </c>
      <c r="L195" s="419"/>
      <c r="M195" s="1123"/>
      <c r="T195" s="1124"/>
      <c r="AT195" s="999" t="s">
        <v>538</v>
      </c>
      <c r="AU195" s="999" t="s">
        <v>69</v>
      </c>
    </row>
    <row r="196" spans="2:65" s="711" customFormat="1" ht="25.9" customHeight="1" x14ac:dyDescent="0.2">
      <c r="B196" s="1112"/>
      <c r="D196" s="712" t="s">
        <v>61</v>
      </c>
      <c r="E196" s="713" t="s">
        <v>767</v>
      </c>
      <c r="F196" s="713" t="s">
        <v>768</v>
      </c>
      <c r="J196" s="714">
        <f>BK196</f>
        <v>0</v>
      </c>
      <c r="L196" s="1112"/>
      <c r="M196" s="1113"/>
      <c r="P196" s="1114">
        <f>P197</f>
        <v>2.4062049999999999</v>
      </c>
      <c r="R196" s="1114">
        <f>R197</f>
        <v>1.2999999999999999E-2</v>
      </c>
      <c r="T196" s="1115">
        <f>T197</f>
        <v>0</v>
      </c>
      <c r="AR196" s="712" t="s">
        <v>67</v>
      </c>
      <c r="AT196" s="1116" t="s">
        <v>61</v>
      </c>
      <c r="AU196" s="1116" t="s">
        <v>13</v>
      </c>
      <c r="AY196" s="712" t="s">
        <v>102</v>
      </c>
      <c r="BK196" s="1117">
        <f>BK197</f>
        <v>0</v>
      </c>
    </row>
    <row r="197" spans="2:65" s="711" customFormat="1" ht="22.9" customHeight="1" x14ac:dyDescent="0.2">
      <c r="B197" s="1112"/>
      <c r="D197" s="712" t="s">
        <v>61</v>
      </c>
      <c r="E197" s="727" t="s">
        <v>1482</v>
      </c>
      <c r="F197" s="727" t="s">
        <v>1483</v>
      </c>
      <c r="J197" s="728">
        <f>BK197</f>
        <v>0</v>
      </c>
      <c r="L197" s="1112"/>
      <c r="M197" s="1113"/>
      <c r="P197" s="1114">
        <f>SUM(P198:P220)</f>
        <v>2.4062049999999999</v>
      </c>
      <c r="R197" s="1114">
        <f>SUM(R198:R220)</f>
        <v>1.2999999999999999E-2</v>
      </c>
      <c r="T197" s="1115">
        <f>SUM(T198:T220)</f>
        <v>0</v>
      </c>
      <c r="AR197" s="712" t="s">
        <v>67</v>
      </c>
      <c r="AT197" s="1116" t="s">
        <v>61</v>
      </c>
      <c r="AU197" s="1116" t="s">
        <v>67</v>
      </c>
      <c r="AY197" s="712" t="s">
        <v>102</v>
      </c>
      <c r="BK197" s="1117">
        <f>SUM(BK198:BK220)</f>
        <v>0</v>
      </c>
    </row>
    <row r="198" spans="2:65" s="998" customFormat="1" ht="24.2" customHeight="1" x14ac:dyDescent="0.2">
      <c r="B198" s="454"/>
      <c r="C198" s="715" t="s">
        <v>132</v>
      </c>
      <c r="D198" s="715" t="s">
        <v>137</v>
      </c>
      <c r="E198" s="716" t="s">
        <v>1580</v>
      </c>
      <c r="F198" s="717" t="s">
        <v>1581</v>
      </c>
      <c r="G198" s="718" t="s">
        <v>133</v>
      </c>
      <c r="H198" s="719">
        <v>10.747</v>
      </c>
      <c r="I198" s="720">
        <v>0</v>
      </c>
      <c r="J198" s="720">
        <f>ROUND(I198*H198,2)</f>
        <v>0</v>
      </c>
      <c r="K198" s="717" t="s">
        <v>759</v>
      </c>
      <c r="L198" s="419"/>
      <c r="M198" s="1118" t="s">
        <v>1</v>
      </c>
      <c r="N198" s="1119" t="s">
        <v>33</v>
      </c>
      <c r="O198" s="1120">
        <v>5.3999999999999999E-2</v>
      </c>
      <c r="P198" s="1120">
        <f>O198*H198</f>
        <v>0.58033800000000002</v>
      </c>
      <c r="Q198" s="1120">
        <v>0</v>
      </c>
      <c r="R198" s="1120">
        <f>Q198*H198</f>
        <v>0</v>
      </c>
      <c r="S198" s="1120">
        <v>0</v>
      </c>
      <c r="T198" s="1121">
        <f>S198*H198</f>
        <v>0</v>
      </c>
      <c r="AR198" s="1122" t="s">
        <v>122</v>
      </c>
      <c r="AT198" s="1122" t="s">
        <v>137</v>
      </c>
      <c r="AU198" s="1122" t="s">
        <v>69</v>
      </c>
      <c r="AY198" s="999" t="s">
        <v>102</v>
      </c>
      <c r="BE198" s="615">
        <f>IF(N198="základní",J198,0)</f>
        <v>0</v>
      </c>
      <c r="BF198" s="615">
        <f>IF(N198="snížená",J198,0)</f>
        <v>0</v>
      </c>
      <c r="BG198" s="615">
        <f>IF(N198="zákl. přenesená",J198,0)</f>
        <v>0</v>
      </c>
      <c r="BH198" s="615">
        <f>IF(N198="sníž. přenesená",J198,0)</f>
        <v>0</v>
      </c>
      <c r="BI198" s="615">
        <f>IF(N198="nulová",J198,0)</f>
        <v>0</v>
      </c>
      <c r="BJ198" s="999" t="s">
        <v>67</v>
      </c>
      <c r="BK198" s="615">
        <f>ROUND(I198*H198,2)</f>
        <v>0</v>
      </c>
      <c r="BL198" s="999" t="s">
        <v>122</v>
      </c>
      <c r="BM198" s="1122" t="s">
        <v>1582</v>
      </c>
    </row>
    <row r="199" spans="2:65" s="998" customFormat="1" ht="19.5" x14ac:dyDescent="0.2">
      <c r="B199" s="419"/>
      <c r="D199" s="625" t="s">
        <v>538</v>
      </c>
      <c r="F199" s="626" t="s">
        <v>1583</v>
      </c>
      <c r="L199" s="419"/>
      <c r="M199" s="1123"/>
      <c r="T199" s="1124"/>
      <c r="AT199" s="999" t="s">
        <v>538</v>
      </c>
      <c r="AU199" s="999" t="s">
        <v>69</v>
      </c>
    </row>
    <row r="200" spans="2:65" s="1125" customFormat="1" x14ac:dyDescent="0.2">
      <c r="B200" s="1126"/>
      <c r="D200" s="625" t="s">
        <v>112</v>
      </c>
      <c r="E200" s="1127" t="s">
        <v>1</v>
      </c>
      <c r="F200" s="1128" t="s">
        <v>1584</v>
      </c>
      <c r="H200" s="1127" t="s">
        <v>1</v>
      </c>
      <c r="L200" s="1126"/>
      <c r="M200" s="1129"/>
      <c r="T200" s="1130"/>
      <c r="AT200" s="1127" t="s">
        <v>112</v>
      </c>
      <c r="AU200" s="1127" t="s">
        <v>69</v>
      </c>
      <c r="AV200" s="1125" t="s">
        <v>67</v>
      </c>
      <c r="AW200" s="1125" t="s">
        <v>25</v>
      </c>
      <c r="AX200" s="1125" t="s">
        <v>13</v>
      </c>
      <c r="AY200" s="1127" t="s">
        <v>102</v>
      </c>
    </row>
    <row r="201" spans="2:65" s="762" customFormat="1" x14ac:dyDescent="0.2">
      <c r="B201" s="1131"/>
      <c r="D201" s="625" t="s">
        <v>112</v>
      </c>
      <c r="E201" s="763" t="s">
        <v>1</v>
      </c>
      <c r="F201" s="764" t="s">
        <v>1585</v>
      </c>
      <c r="H201" s="765">
        <v>9.7010000000000005</v>
      </c>
      <c r="L201" s="1131"/>
      <c r="M201" s="1132"/>
      <c r="T201" s="1133"/>
      <c r="AT201" s="763" t="s">
        <v>112</v>
      </c>
      <c r="AU201" s="763" t="s">
        <v>69</v>
      </c>
      <c r="AV201" s="762" t="s">
        <v>69</v>
      </c>
      <c r="AW201" s="762" t="s">
        <v>25</v>
      </c>
      <c r="AX201" s="762" t="s">
        <v>13</v>
      </c>
      <c r="AY201" s="763" t="s">
        <v>102</v>
      </c>
    </row>
    <row r="202" spans="2:65" s="1125" customFormat="1" x14ac:dyDescent="0.2">
      <c r="B202" s="1126"/>
      <c r="D202" s="625" t="s">
        <v>112</v>
      </c>
      <c r="E202" s="1127" t="s">
        <v>1</v>
      </c>
      <c r="F202" s="1128" t="s">
        <v>1586</v>
      </c>
      <c r="H202" s="1127" t="s">
        <v>1</v>
      </c>
      <c r="L202" s="1126"/>
      <c r="M202" s="1129"/>
      <c r="T202" s="1130"/>
      <c r="AT202" s="1127" t="s">
        <v>112</v>
      </c>
      <c r="AU202" s="1127" t="s">
        <v>69</v>
      </c>
      <c r="AV202" s="1125" t="s">
        <v>67</v>
      </c>
      <c r="AW202" s="1125" t="s">
        <v>25</v>
      </c>
      <c r="AX202" s="1125" t="s">
        <v>13</v>
      </c>
      <c r="AY202" s="1127" t="s">
        <v>102</v>
      </c>
    </row>
    <row r="203" spans="2:65" s="762" customFormat="1" x14ac:dyDescent="0.2">
      <c r="B203" s="1131"/>
      <c r="D203" s="625" t="s">
        <v>112</v>
      </c>
      <c r="E203" s="763" t="s">
        <v>1</v>
      </c>
      <c r="F203" s="764" t="s">
        <v>1587</v>
      </c>
      <c r="H203" s="765">
        <v>-1.323</v>
      </c>
      <c r="L203" s="1131"/>
      <c r="M203" s="1132"/>
      <c r="T203" s="1133"/>
      <c r="AT203" s="763" t="s">
        <v>112</v>
      </c>
      <c r="AU203" s="763" t="s">
        <v>69</v>
      </c>
      <c r="AV203" s="762" t="s">
        <v>69</v>
      </c>
      <c r="AW203" s="762" t="s">
        <v>25</v>
      </c>
      <c r="AX203" s="762" t="s">
        <v>13</v>
      </c>
      <c r="AY203" s="763" t="s">
        <v>102</v>
      </c>
    </row>
    <row r="204" spans="2:65" s="1125" customFormat="1" x14ac:dyDescent="0.2">
      <c r="B204" s="1126"/>
      <c r="D204" s="625" t="s">
        <v>112</v>
      </c>
      <c r="E204" s="1127" t="s">
        <v>1</v>
      </c>
      <c r="F204" s="1128" t="s">
        <v>1588</v>
      </c>
      <c r="H204" s="1127" t="s">
        <v>1</v>
      </c>
      <c r="L204" s="1126"/>
      <c r="M204" s="1129"/>
      <c r="T204" s="1130"/>
      <c r="AT204" s="1127" t="s">
        <v>112</v>
      </c>
      <c r="AU204" s="1127" t="s">
        <v>69</v>
      </c>
      <c r="AV204" s="1125" t="s">
        <v>67</v>
      </c>
      <c r="AW204" s="1125" t="s">
        <v>25</v>
      </c>
      <c r="AX204" s="1125" t="s">
        <v>13</v>
      </c>
      <c r="AY204" s="1127" t="s">
        <v>102</v>
      </c>
    </row>
    <row r="205" spans="2:65" s="762" customFormat="1" x14ac:dyDescent="0.2">
      <c r="B205" s="1131"/>
      <c r="D205" s="625" t="s">
        <v>112</v>
      </c>
      <c r="E205" s="763" t="s">
        <v>1</v>
      </c>
      <c r="F205" s="764" t="s">
        <v>1589</v>
      </c>
      <c r="H205" s="765">
        <v>2.3690000000000002</v>
      </c>
      <c r="L205" s="1131"/>
      <c r="M205" s="1132"/>
      <c r="T205" s="1133"/>
      <c r="AT205" s="763" t="s">
        <v>112</v>
      </c>
      <c r="AU205" s="763" t="s">
        <v>69</v>
      </c>
      <c r="AV205" s="762" t="s">
        <v>69</v>
      </c>
      <c r="AW205" s="762" t="s">
        <v>25</v>
      </c>
      <c r="AX205" s="762" t="s">
        <v>13</v>
      </c>
      <c r="AY205" s="763" t="s">
        <v>102</v>
      </c>
    </row>
    <row r="206" spans="2:65" s="766" customFormat="1" x14ac:dyDescent="0.2">
      <c r="B206" s="1134"/>
      <c r="D206" s="625" t="s">
        <v>112</v>
      </c>
      <c r="E206" s="767" t="s">
        <v>1</v>
      </c>
      <c r="F206" s="768" t="s">
        <v>113</v>
      </c>
      <c r="H206" s="769">
        <v>10.747</v>
      </c>
      <c r="L206" s="1134"/>
      <c r="M206" s="1135"/>
      <c r="T206" s="1136"/>
      <c r="AT206" s="767" t="s">
        <v>112</v>
      </c>
      <c r="AU206" s="767" t="s">
        <v>69</v>
      </c>
      <c r="AV206" s="766" t="s">
        <v>111</v>
      </c>
      <c r="AW206" s="766" t="s">
        <v>25</v>
      </c>
      <c r="AX206" s="766" t="s">
        <v>67</v>
      </c>
      <c r="AY206" s="767" t="s">
        <v>102</v>
      </c>
    </row>
    <row r="207" spans="2:65" s="998" customFormat="1" ht="14.45" customHeight="1" x14ac:dyDescent="0.2">
      <c r="B207" s="454"/>
      <c r="C207" s="705" t="s">
        <v>239</v>
      </c>
      <c r="D207" s="705" t="s">
        <v>105</v>
      </c>
      <c r="E207" s="706" t="s">
        <v>1590</v>
      </c>
      <c r="F207" s="707" t="s">
        <v>1591</v>
      </c>
      <c r="G207" s="708" t="s">
        <v>108</v>
      </c>
      <c r="H207" s="709">
        <v>4.0000000000000001E-3</v>
      </c>
      <c r="I207" s="710">
        <v>0</v>
      </c>
      <c r="J207" s="710">
        <f>ROUND(I207*H207,2)</f>
        <v>0</v>
      </c>
      <c r="K207" s="707" t="s">
        <v>759</v>
      </c>
      <c r="L207" s="1137"/>
      <c r="M207" s="1138" t="s">
        <v>1</v>
      </c>
      <c r="N207" s="1139" t="s">
        <v>33</v>
      </c>
      <c r="O207" s="1120">
        <v>0</v>
      </c>
      <c r="P207" s="1120">
        <f>O207*H207</f>
        <v>0</v>
      </c>
      <c r="Q207" s="1120">
        <v>1</v>
      </c>
      <c r="R207" s="1120">
        <f>Q207*H207</f>
        <v>4.0000000000000001E-3</v>
      </c>
      <c r="S207" s="1120">
        <v>0</v>
      </c>
      <c r="T207" s="1121">
        <f>S207*H207</f>
        <v>0</v>
      </c>
      <c r="AR207" s="1122" t="s">
        <v>134</v>
      </c>
      <c r="AT207" s="1122" t="s">
        <v>105</v>
      </c>
      <c r="AU207" s="1122" t="s">
        <v>69</v>
      </c>
      <c r="AY207" s="999" t="s">
        <v>102</v>
      </c>
      <c r="BE207" s="615">
        <f>IF(N207="základní",J207,0)</f>
        <v>0</v>
      </c>
      <c r="BF207" s="615">
        <f>IF(N207="snížená",J207,0)</f>
        <v>0</v>
      </c>
      <c r="BG207" s="615">
        <f>IF(N207="zákl. přenesená",J207,0)</f>
        <v>0</v>
      </c>
      <c r="BH207" s="615">
        <f>IF(N207="sníž. přenesená",J207,0)</f>
        <v>0</v>
      </c>
      <c r="BI207" s="615">
        <f>IF(N207="nulová",J207,0)</f>
        <v>0</v>
      </c>
      <c r="BJ207" s="999" t="s">
        <v>67</v>
      </c>
      <c r="BK207" s="615">
        <f>ROUND(I207*H207,2)</f>
        <v>0</v>
      </c>
      <c r="BL207" s="999" t="s">
        <v>122</v>
      </c>
      <c r="BM207" s="1122" t="s">
        <v>1592</v>
      </c>
    </row>
    <row r="208" spans="2:65" s="998" customFormat="1" x14ac:dyDescent="0.2">
      <c r="B208" s="419"/>
      <c r="D208" s="625" t="s">
        <v>538</v>
      </c>
      <c r="F208" s="626" t="s">
        <v>1591</v>
      </c>
      <c r="L208" s="419"/>
      <c r="M208" s="1123"/>
      <c r="T208" s="1124"/>
      <c r="AT208" s="999" t="s">
        <v>538</v>
      </c>
      <c r="AU208" s="999" t="s">
        <v>69</v>
      </c>
    </row>
    <row r="209" spans="2:65" s="998" customFormat="1" ht="19.5" x14ac:dyDescent="0.2">
      <c r="B209" s="419"/>
      <c r="D209" s="625" t="s">
        <v>141</v>
      </c>
      <c r="F209" s="1143" t="s">
        <v>1593</v>
      </c>
      <c r="L209" s="419"/>
      <c r="M209" s="1123"/>
      <c r="T209" s="1124"/>
      <c r="AT209" s="999" t="s">
        <v>141</v>
      </c>
      <c r="AU209" s="999" t="s">
        <v>69</v>
      </c>
    </row>
    <row r="210" spans="2:65" s="762" customFormat="1" x14ac:dyDescent="0.2">
      <c r="B210" s="1131"/>
      <c r="D210" s="625" t="s">
        <v>112</v>
      </c>
      <c r="E210" s="763" t="s">
        <v>1</v>
      </c>
      <c r="F210" s="764" t="s">
        <v>1594</v>
      </c>
      <c r="H210" s="765">
        <v>4.0000000000000001E-3</v>
      </c>
      <c r="L210" s="1131"/>
      <c r="M210" s="1132"/>
      <c r="T210" s="1133"/>
      <c r="AT210" s="763" t="s">
        <v>112</v>
      </c>
      <c r="AU210" s="763" t="s">
        <v>69</v>
      </c>
      <c r="AV210" s="762" t="s">
        <v>69</v>
      </c>
      <c r="AW210" s="762" t="s">
        <v>25</v>
      </c>
      <c r="AX210" s="762" t="s">
        <v>13</v>
      </c>
      <c r="AY210" s="763" t="s">
        <v>102</v>
      </c>
    </row>
    <row r="211" spans="2:65" s="766" customFormat="1" x14ac:dyDescent="0.2">
      <c r="B211" s="1134"/>
      <c r="D211" s="625" t="s">
        <v>112</v>
      </c>
      <c r="E211" s="767" t="s">
        <v>1</v>
      </c>
      <c r="F211" s="768" t="s">
        <v>113</v>
      </c>
      <c r="H211" s="769">
        <v>4.0000000000000001E-3</v>
      </c>
      <c r="L211" s="1134"/>
      <c r="M211" s="1135"/>
      <c r="T211" s="1136"/>
      <c r="AT211" s="767" t="s">
        <v>112</v>
      </c>
      <c r="AU211" s="767" t="s">
        <v>69</v>
      </c>
      <c r="AV211" s="766" t="s">
        <v>111</v>
      </c>
      <c r="AW211" s="766" t="s">
        <v>25</v>
      </c>
      <c r="AX211" s="766" t="s">
        <v>67</v>
      </c>
      <c r="AY211" s="767" t="s">
        <v>102</v>
      </c>
    </row>
    <row r="212" spans="2:65" s="998" customFormat="1" ht="24.2" customHeight="1" x14ac:dyDescent="0.2">
      <c r="B212" s="454"/>
      <c r="C212" s="715" t="s">
        <v>134</v>
      </c>
      <c r="D212" s="715" t="s">
        <v>137</v>
      </c>
      <c r="E212" s="716" t="s">
        <v>1595</v>
      </c>
      <c r="F212" s="717" t="s">
        <v>1596</v>
      </c>
      <c r="G212" s="718" t="s">
        <v>133</v>
      </c>
      <c r="H212" s="719">
        <v>21.494</v>
      </c>
      <c r="I212" s="720">
        <v>0</v>
      </c>
      <c r="J212" s="720">
        <f>ROUND(I212*H212,2)</f>
        <v>0</v>
      </c>
      <c r="K212" s="717" t="s">
        <v>759</v>
      </c>
      <c r="L212" s="419"/>
      <c r="M212" s="1118" t="s">
        <v>1</v>
      </c>
      <c r="N212" s="1119" t="s">
        <v>33</v>
      </c>
      <c r="O212" s="1120">
        <v>8.4000000000000005E-2</v>
      </c>
      <c r="P212" s="1120">
        <f>O212*H212</f>
        <v>1.805496</v>
      </c>
      <c r="Q212" s="1120">
        <v>0</v>
      </c>
      <c r="R212" s="1120">
        <f>Q212*H212</f>
        <v>0</v>
      </c>
      <c r="S212" s="1120">
        <v>0</v>
      </c>
      <c r="T212" s="1121">
        <f>S212*H212</f>
        <v>0</v>
      </c>
      <c r="AR212" s="1122" t="s">
        <v>122</v>
      </c>
      <c r="AT212" s="1122" t="s">
        <v>137</v>
      </c>
      <c r="AU212" s="1122" t="s">
        <v>69</v>
      </c>
      <c r="AY212" s="999" t="s">
        <v>102</v>
      </c>
      <c r="BE212" s="615">
        <f>IF(N212="základní",J212,0)</f>
        <v>0</v>
      </c>
      <c r="BF212" s="615">
        <f>IF(N212="snížená",J212,0)</f>
        <v>0</v>
      </c>
      <c r="BG212" s="615">
        <f>IF(N212="zákl. přenesená",J212,0)</f>
        <v>0</v>
      </c>
      <c r="BH212" s="615">
        <f>IF(N212="sníž. přenesená",J212,0)</f>
        <v>0</v>
      </c>
      <c r="BI212" s="615">
        <f>IF(N212="nulová",J212,0)</f>
        <v>0</v>
      </c>
      <c r="BJ212" s="999" t="s">
        <v>67</v>
      </c>
      <c r="BK212" s="615">
        <f>ROUND(I212*H212,2)</f>
        <v>0</v>
      </c>
      <c r="BL212" s="999" t="s">
        <v>122</v>
      </c>
      <c r="BM212" s="1122" t="s">
        <v>1597</v>
      </c>
    </row>
    <row r="213" spans="2:65" s="998" customFormat="1" ht="19.5" x14ac:dyDescent="0.2">
      <c r="B213" s="419"/>
      <c r="D213" s="625" t="s">
        <v>538</v>
      </c>
      <c r="F213" s="626" t="s">
        <v>1598</v>
      </c>
      <c r="L213" s="419"/>
      <c r="M213" s="1123"/>
      <c r="T213" s="1124"/>
      <c r="AT213" s="999" t="s">
        <v>538</v>
      </c>
      <c r="AU213" s="999" t="s">
        <v>69</v>
      </c>
    </row>
    <row r="214" spans="2:65" s="762" customFormat="1" x14ac:dyDescent="0.2">
      <c r="B214" s="1131"/>
      <c r="D214" s="625" t="s">
        <v>112</v>
      </c>
      <c r="E214" s="763" t="s">
        <v>1</v>
      </c>
      <c r="F214" s="764" t="s">
        <v>1599</v>
      </c>
      <c r="H214" s="765">
        <v>21.494</v>
      </c>
      <c r="L214" s="1131"/>
      <c r="M214" s="1132"/>
      <c r="T214" s="1133"/>
      <c r="AT214" s="763" t="s">
        <v>112</v>
      </c>
      <c r="AU214" s="763" t="s">
        <v>69</v>
      </c>
      <c r="AV214" s="762" t="s">
        <v>69</v>
      </c>
      <c r="AW214" s="762" t="s">
        <v>25</v>
      </c>
      <c r="AX214" s="762" t="s">
        <v>67</v>
      </c>
      <c r="AY214" s="763" t="s">
        <v>102</v>
      </c>
    </row>
    <row r="215" spans="2:65" s="998" customFormat="1" ht="14.45" customHeight="1" x14ac:dyDescent="0.2">
      <c r="B215" s="454"/>
      <c r="C215" s="705" t="s">
        <v>240</v>
      </c>
      <c r="D215" s="705" t="s">
        <v>105</v>
      </c>
      <c r="E215" s="706" t="s">
        <v>1600</v>
      </c>
      <c r="F215" s="707" t="s">
        <v>1601</v>
      </c>
      <c r="G215" s="708" t="s">
        <v>108</v>
      </c>
      <c r="H215" s="709">
        <v>8.9999999999999993E-3</v>
      </c>
      <c r="I215" s="710">
        <v>0</v>
      </c>
      <c r="J215" s="710">
        <f>ROUND(I215*H215,2)</f>
        <v>0</v>
      </c>
      <c r="K215" s="707" t="s">
        <v>759</v>
      </c>
      <c r="L215" s="1137"/>
      <c r="M215" s="1138" t="s">
        <v>1</v>
      </c>
      <c r="N215" s="1139" t="s">
        <v>33</v>
      </c>
      <c r="O215" s="1120">
        <v>0</v>
      </c>
      <c r="P215" s="1120">
        <f>O215*H215</f>
        <v>0</v>
      </c>
      <c r="Q215" s="1120">
        <v>1</v>
      </c>
      <c r="R215" s="1120">
        <f>Q215*H215</f>
        <v>8.9999999999999993E-3</v>
      </c>
      <c r="S215" s="1120">
        <v>0</v>
      </c>
      <c r="T215" s="1121">
        <f>S215*H215</f>
        <v>0</v>
      </c>
      <c r="AR215" s="1122" t="s">
        <v>134</v>
      </c>
      <c r="AT215" s="1122" t="s">
        <v>105</v>
      </c>
      <c r="AU215" s="1122" t="s">
        <v>69</v>
      </c>
      <c r="AY215" s="999" t="s">
        <v>102</v>
      </c>
      <c r="BE215" s="615">
        <f>IF(N215="základní",J215,0)</f>
        <v>0</v>
      </c>
      <c r="BF215" s="615">
        <f>IF(N215="snížená",J215,0)</f>
        <v>0</v>
      </c>
      <c r="BG215" s="615">
        <f>IF(N215="zákl. přenesená",J215,0)</f>
        <v>0</v>
      </c>
      <c r="BH215" s="615">
        <f>IF(N215="sníž. přenesená",J215,0)</f>
        <v>0</v>
      </c>
      <c r="BI215" s="615">
        <f>IF(N215="nulová",J215,0)</f>
        <v>0</v>
      </c>
      <c r="BJ215" s="999" t="s">
        <v>67</v>
      </c>
      <c r="BK215" s="615">
        <f>ROUND(I215*H215,2)</f>
        <v>0</v>
      </c>
      <c r="BL215" s="999" t="s">
        <v>122</v>
      </c>
      <c r="BM215" s="1122" t="s">
        <v>1602</v>
      </c>
    </row>
    <row r="216" spans="2:65" s="998" customFormat="1" x14ac:dyDescent="0.2">
      <c r="B216" s="419"/>
      <c r="D216" s="625" t="s">
        <v>538</v>
      </c>
      <c r="F216" s="626" t="s">
        <v>1601</v>
      </c>
      <c r="L216" s="419"/>
      <c r="M216" s="1123"/>
      <c r="T216" s="1124"/>
      <c r="AT216" s="999" t="s">
        <v>538</v>
      </c>
      <c r="AU216" s="999" t="s">
        <v>69</v>
      </c>
    </row>
    <row r="217" spans="2:65" s="998" customFormat="1" ht="19.5" x14ac:dyDescent="0.2">
      <c r="B217" s="419"/>
      <c r="D217" s="625" t="s">
        <v>141</v>
      </c>
      <c r="F217" s="1143" t="s">
        <v>1603</v>
      </c>
      <c r="L217" s="419"/>
      <c r="M217" s="1123"/>
      <c r="T217" s="1124"/>
      <c r="AT217" s="999" t="s">
        <v>141</v>
      </c>
      <c r="AU217" s="999" t="s">
        <v>69</v>
      </c>
    </row>
    <row r="218" spans="2:65" s="762" customFormat="1" x14ac:dyDescent="0.2">
      <c r="B218" s="1131"/>
      <c r="D218" s="625" t="s">
        <v>112</v>
      </c>
      <c r="E218" s="763" t="s">
        <v>1</v>
      </c>
      <c r="F218" s="764" t="s">
        <v>1604</v>
      </c>
      <c r="H218" s="765">
        <v>8.9999999999999993E-3</v>
      </c>
      <c r="L218" s="1131"/>
      <c r="M218" s="1132"/>
      <c r="T218" s="1133"/>
      <c r="AT218" s="763" t="s">
        <v>112</v>
      </c>
      <c r="AU218" s="763" t="s">
        <v>69</v>
      </c>
      <c r="AV218" s="762" t="s">
        <v>69</v>
      </c>
      <c r="AW218" s="762" t="s">
        <v>25</v>
      </c>
      <c r="AX218" s="762" t="s">
        <v>67</v>
      </c>
      <c r="AY218" s="763" t="s">
        <v>102</v>
      </c>
    </row>
    <row r="219" spans="2:65" s="998" customFormat="1" ht="24.2" customHeight="1" x14ac:dyDescent="0.2">
      <c r="B219" s="454"/>
      <c r="C219" s="715" t="s">
        <v>135</v>
      </c>
      <c r="D219" s="715" t="s">
        <v>137</v>
      </c>
      <c r="E219" s="716" t="s">
        <v>1605</v>
      </c>
      <c r="F219" s="717" t="s">
        <v>1606</v>
      </c>
      <c r="G219" s="718" t="s">
        <v>108</v>
      </c>
      <c r="H219" s="719">
        <v>1.2999999999999999E-2</v>
      </c>
      <c r="I219" s="720">
        <v>0</v>
      </c>
      <c r="J219" s="720">
        <f>ROUND(I219*H219,2)</f>
        <v>0</v>
      </c>
      <c r="K219" s="717" t="s">
        <v>759</v>
      </c>
      <c r="L219" s="419"/>
      <c r="M219" s="1118" t="s">
        <v>1</v>
      </c>
      <c r="N219" s="1119" t="s">
        <v>33</v>
      </c>
      <c r="O219" s="1120">
        <v>1.5669999999999999</v>
      </c>
      <c r="P219" s="1120">
        <f>O219*H219</f>
        <v>2.0370999999999997E-2</v>
      </c>
      <c r="Q219" s="1120">
        <v>0</v>
      </c>
      <c r="R219" s="1120">
        <f>Q219*H219</f>
        <v>0</v>
      </c>
      <c r="S219" s="1120">
        <v>0</v>
      </c>
      <c r="T219" s="1121">
        <f>S219*H219</f>
        <v>0</v>
      </c>
      <c r="AR219" s="1122" t="s">
        <v>122</v>
      </c>
      <c r="AT219" s="1122" t="s">
        <v>137</v>
      </c>
      <c r="AU219" s="1122" t="s">
        <v>69</v>
      </c>
      <c r="AY219" s="999" t="s">
        <v>102</v>
      </c>
      <c r="BE219" s="615">
        <f>IF(N219="základní",J219,0)</f>
        <v>0</v>
      </c>
      <c r="BF219" s="615">
        <f>IF(N219="snížená",J219,0)</f>
        <v>0</v>
      </c>
      <c r="BG219" s="615">
        <f>IF(N219="zákl. přenesená",J219,0)</f>
        <v>0</v>
      </c>
      <c r="BH219" s="615">
        <f>IF(N219="sníž. přenesená",J219,0)</f>
        <v>0</v>
      </c>
      <c r="BI219" s="615">
        <f>IF(N219="nulová",J219,0)</f>
        <v>0</v>
      </c>
      <c r="BJ219" s="999" t="s">
        <v>67</v>
      </c>
      <c r="BK219" s="615">
        <f>ROUND(I219*H219,2)</f>
        <v>0</v>
      </c>
      <c r="BL219" s="999" t="s">
        <v>122</v>
      </c>
      <c r="BM219" s="1122" t="s">
        <v>1607</v>
      </c>
    </row>
    <row r="220" spans="2:65" s="998" customFormat="1" ht="29.25" x14ac:dyDescent="0.2">
      <c r="B220" s="419"/>
      <c r="D220" s="625" t="s">
        <v>538</v>
      </c>
      <c r="F220" s="626" t="s">
        <v>1608</v>
      </c>
      <c r="L220" s="419"/>
      <c r="M220" s="1144"/>
      <c r="N220" s="1001"/>
      <c r="O220" s="1001"/>
      <c r="P220" s="1001"/>
      <c r="Q220" s="1001"/>
      <c r="R220" s="1001"/>
      <c r="S220" s="1001"/>
      <c r="T220" s="1145"/>
      <c r="AT220" s="999" t="s">
        <v>538</v>
      </c>
      <c r="AU220" s="999" t="s">
        <v>69</v>
      </c>
    </row>
    <row r="221" spans="2:65" s="998" customFormat="1" ht="6.95" customHeight="1" x14ac:dyDescent="0.2">
      <c r="B221" s="446"/>
      <c r="C221" s="447"/>
      <c r="D221" s="447"/>
      <c r="E221" s="447"/>
      <c r="F221" s="447"/>
      <c r="G221" s="447"/>
      <c r="H221" s="447"/>
      <c r="I221" s="447"/>
      <c r="J221" s="447"/>
      <c r="K221" s="447"/>
      <c r="L221" s="419"/>
    </row>
  </sheetData>
  <mergeCells count="9">
    <mergeCell ref="E51:H51"/>
    <mergeCell ref="E53:H53"/>
    <mergeCell ref="E82:H82"/>
    <mergeCell ref="E84:H84"/>
    <mergeCell ref="L2:V2"/>
    <mergeCell ref="E7:H7"/>
    <mergeCell ref="E9:H9"/>
    <mergeCell ref="E18:H18"/>
    <mergeCell ref="E27:H27"/>
  </mergeCells>
  <pageMargins left="0.7" right="0.7" top="0.78740157499999996" bottom="0.78740157499999996" header="0.3" footer="0.3"/>
  <pageSetup paperSize="9" scale="99" orientation="landscape" horizontalDpi="4294967293" r:id="rId1"/>
  <rowBreaks count="4" manualBreakCount="4">
    <brk id="44" max="10" man="1"/>
    <brk id="75" max="10" man="1"/>
    <brk id="110" max="10" man="1"/>
    <brk id="140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0"/>
  <sheetViews>
    <sheetView showGridLines="0" view="pageBreakPreview" topLeftCell="B86" zoomScaleNormal="100" zoomScaleSheetLayoutView="100" workbookViewId="0">
      <selection activeCell="C2" sqref="C2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4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style="956" customWidth="1"/>
    <col min="23" max="23" width="16.33203125" style="956" customWidth="1"/>
    <col min="24" max="24" width="12.33203125" style="956" customWidth="1"/>
    <col min="25" max="25" width="15" style="1146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55"/>
    </row>
    <row r="2" spans="1:46" ht="36.950000000000003" customHeight="1" x14ac:dyDescent="0.2">
      <c r="L2" s="1310" t="s">
        <v>5</v>
      </c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AT2" s="15" t="s">
        <v>76</v>
      </c>
    </row>
    <row r="3" spans="1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69</v>
      </c>
    </row>
    <row r="4" spans="1:46" ht="24.95" customHeight="1" x14ac:dyDescent="0.2">
      <c r="B4" s="18"/>
      <c r="D4" s="19" t="s">
        <v>77</v>
      </c>
      <c r="L4" s="18"/>
      <c r="M4" s="56" t="s">
        <v>10</v>
      </c>
      <c r="AT4" s="15" t="s">
        <v>3</v>
      </c>
    </row>
    <row r="5" spans="1:46" ht="6.95" customHeight="1" x14ac:dyDescent="0.2">
      <c r="B5" s="18"/>
      <c r="L5" s="18"/>
    </row>
    <row r="6" spans="1:46" ht="12" customHeight="1" x14ac:dyDescent="0.2">
      <c r="B6" s="18"/>
      <c r="D6" s="22" t="s">
        <v>14</v>
      </c>
      <c r="L6" s="18"/>
    </row>
    <row r="7" spans="1:46" ht="16.5" customHeight="1" x14ac:dyDescent="0.2">
      <c r="B7" s="18"/>
      <c r="E7" s="1304" t="str">
        <f>'Rekapitulace zakázky'!K6</f>
        <v>Oprava výhybek v uzlu Ústí n.L. hl.n.</v>
      </c>
      <c r="F7" s="1313"/>
      <c r="G7" s="1313"/>
      <c r="H7" s="1313"/>
      <c r="L7" s="18"/>
    </row>
    <row r="8" spans="1:46" s="1" customFormat="1" ht="12" customHeight="1" x14ac:dyDescent="0.2">
      <c r="B8" s="25"/>
      <c r="D8" s="22" t="s">
        <v>78</v>
      </c>
      <c r="L8" s="25"/>
      <c r="V8" s="957"/>
      <c r="W8" s="957"/>
      <c r="X8" s="957"/>
      <c r="Y8" s="1147"/>
    </row>
    <row r="9" spans="1:46" s="1" customFormat="1" ht="36.950000000000003" customHeight="1" x14ac:dyDescent="0.2">
      <c r="B9" s="25"/>
      <c r="E9" s="1305" t="s">
        <v>200</v>
      </c>
      <c r="F9" s="1249"/>
      <c r="G9" s="1249"/>
      <c r="H9" s="1249"/>
      <c r="L9" s="25"/>
      <c r="V9" s="957"/>
      <c r="W9" s="957"/>
      <c r="X9" s="957"/>
      <c r="Y9" s="1147"/>
    </row>
    <row r="10" spans="1:46" s="1" customFormat="1" x14ac:dyDescent="0.2">
      <c r="B10" s="25"/>
      <c r="L10" s="25"/>
      <c r="V10" s="957"/>
      <c r="W10" s="957"/>
      <c r="X10" s="957"/>
      <c r="Y10" s="1147"/>
    </row>
    <row r="11" spans="1:46" s="1" customFormat="1" ht="12" customHeight="1" x14ac:dyDescent="0.2">
      <c r="B11" s="25"/>
      <c r="D11" s="22" t="s">
        <v>15</v>
      </c>
      <c r="F11" s="21" t="s">
        <v>1</v>
      </c>
      <c r="I11" s="22" t="s">
        <v>16</v>
      </c>
      <c r="J11" s="21" t="s">
        <v>1</v>
      </c>
      <c r="L11" s="25"/>
      <c r="V11" s="957"/>
      <c r="W11" s="957"/>
      <c r="X11" s="957"/>
      <c r="Y11" s="1147"/>
    </row>
    <row r="12" spans="1:46" s="1" customFormat="1" ht="12" customHeight="1" x14ac:dyDescent="0.2">
      <c r="B12" s="25"/>
      <c r="D12" s="22" t="s">
        <v>17</v>
      </c>
      <c r="F12" s="21" t="s">
        <v>18</v>
      </c>
      <c r="I12" s="22" t="s">
        <v>19</v>
      </c>
      <c r="J12" s="34">
        <f>'Rekapitulace zakázky'!AN8</f>
        <v>44058</v>
      </c>
      <c r="L12" s="25"/>
      <c r="V12" s="957"/>
      <c r="W12" s="957"/>
      <c r="X12" s="957"/>
      <c r="Y12" s="1147"/>
    </row>
    <row r="13" spans="1:46" s="1" customFormat="1" ht="10.9" customHeight="1" x14ac:dyDescent="0.2">
      <c r="B13" s="25"/>
      <c r="L13" s="25"/>
      <c r="V13" s="957"/>
      <c r="W13" s="957"/>
      <c r="X13" s="957"/>
      <c r="Y13" s="1147"/>
    </row>
    <row r="14" spans="1:46" s="1" customFormat="1" ht="12" customHeight="1" x14ac:dyDescent="0.2">
      <c r="B14" s="25"/>
      <c r="D14" s="22" t="s">
        <v>20</v>
      </c>
      <c r="I14" s="22" t="s">
        <v>21</v>
      </c>
      <c r="J14" s="21" t="str">
        <f>IF('Rekapitulace zakázky'!AN10="","",'Rekapitulace zakázky'!AN10)</f>
        <v/>
      </c>
      <c r="L14" s="25"/>
      <c r="V14" s="957"/>
      <c r="W14" s="957"/>
      <c r="X14" s="957"/>
      <c r="Y14" s="1147"/>
    </row>
    <row r="15" spans="1:46" s="1" customFormat="1" ht="18" customHeight="1" x14ac:dyDescent="0.2">
      <c r="B15" s="25"/>
      <c r="E15" s="21" t="str">
        <f>IF('Rekapitulace zakázky'!E11="","",'Rekapitulace zakázky'!E11)</f>
        <v xml:space="preserve"> </v>
      </c>
      <c r="I15" s="22" t="s">
        <v>22</v>
      </c>
      <c r="J15" s="21" t="str">
        <f>IF('Rekapitulace zakázky'!AN11="","",'Rekapitulace zakázky'!AN11)</f>
        <v/>
      </c>
      <c r="L15" s="25"/>
      <c r="V15" s="957"/>
      <c r="W15" s="957"/>
      <c r="X15" s="957"/>
      <c r="Y15" s="1147"/>
    </row>
    <row r="16" spans="1:46" s="1" customFormat="1" ht="6.95" customHeight="1" x14ac:dyDescent="0.2">
      <c r="B16" s="25"/>
      <c r="L16" s="25"/>
      <c r="V16" s="957"/>
      <c r="W16" s="957"/>
      <c r="X16" s="957"/>
      <c r="Y16" s="1147"/>
    </row>
    <row r="17" spans="2:25" s="1" customFormat="1" ht="12" customHeight="1" x14ac:dyDescent="0.2">
      <c r="B17" s="25"/>
      <c r="D17" s="22" t="s">
        <v>23</v>
      </c>
      <c r="I17" s="22" t="s">
        <v>21</v>
      </c>
      <c r="J17" s="21" t="str">
        <f>'Rekapitulace zakázky'!AN13</f>
        <v/>
      </c>
      <c r="L17" s="25"/>
      <c r="V17" s="957"/>
      <c r="W17" s="957"/>
      <c r="X17" s="957"/>
      <c r="Y17" s="1147"/>
    </row>
    <row r="18" spans="2:25" s="1" customFormat="1" ht="18" customHeight="1" x14ac:dyDescent="0.2">
      <c r="B18" s="25"/>
      <c r="E18" s="1311" t="str">
        <f>'Rekapitulace zakázky'!E14</f>
        <v xml:space="preserve"> </v>
      </c>
      <c r="F18" s="1311"/>
      <c r="G18" s="1311"/>
      <c r="H18" s="1311"/>
      <c r="I18" s="22" t="s">
        <v>22</v>
      </c>
      <c r="J18" s="21" t="str">
        <f>'Rekapitulace zakázky'!AN14</f>
        <v/>
      </c>
      <c r="L18" s="25"/>
      <c r="V18" s="957"/>
      <c r="W18" s="957"/>
      <c r="X18" s="957"/>
      <c r="Y18" s="1147"/>
    </row>
    <row r="19" spans="2:25" s="1" customFormat="1" ht="6.95" customHeight="1" x14ac:dyDescent="0.2">
      <c r="B19" s="25"/>
      <c r="L19" s="25"/>
      <c r="V19" s="957"/>
      <c r="W19" s="957"/>
      <c r="X19" s="957"/>
      <c r="Y19" s="1147"/>
    </row>
    <row r="20" spans="2:25" s="1" customFormat="1" ht="12" customHeight="1" x14ac:dyDescent="0.2">
      <c r="B20" s="25"/>
      <c r="D20" s="22" t="s">
        <v>24</v>
      </c>
      <c r="I20" s="22" t="s">
        <v>21</v>
      </c>
      <c r="J20" s="21" t="str">
        <f>IF('Rekapitulace zakázky'!AN16="","",'Rekapitulace zakázky'!AN16)</f>
        <v/>
      </c>
      <c r="L20" s="25"/>
      <c r="V20" s="957"/>
      <c r="W20" s="957"/>
      <c r="X20" s="957"/>
      <c r="Y20" s="1147"/>
    </row>
    <row r="21" spans="2:25" s="1" customFormat="1" ht="18" customHeight="1" x14ac:dyDescent="0.2">
      <c r="B21" s="25"/>
      <c r="E21" s="21" t="str">
        <f>IF('Rekapitulace zakázky'!E17="","",'Rekapitulace zakázky'!E17)</f>
        <v xml:space="preserve"> </v>
      </c>
      <c r="I21" s="22" t="s">
        <v>22</v>
      </c>
      <c r="J21" s="21" t="str">
        <f>IF('Rekapitulace zakázky'!AN17="","",'Rekapitulace zakázky'!AN17)</f>
        <v/>
      </c>
      <c r="L21" s="25"/>
      <c r="V21" s="957"/>
      <c r="W21" s="957"/>
      <c r="X21" s="957"/>
      <c r="Y21" s="1147"/>
    </row>
    <row r="22" spans="2:25" s="1" customFormat="1" ht="6.95" customHeight="1" x14ac:dyDescent="0.2">
      <c r="B22" s="25"/>
      <c r="L22" s="25"/>
      <c r="V22" s="957"/>
      <c r="W22" s="957"/>
      <c r="X22" s="957"/>
      <c r="Y22" s="1147"/>
    </row>
    <row r="23" spans="2:25" s="1" customFormat="1" ht="12" customHeight="1" x14ac:dyDescent="0.2">
      <c r="B23" s="25"/>
      <c r="D23" s="22" t="s">
        <v>26</v>
      </c>
      <c r="I23" s="22" t="s">
        <v>21</v>
      </c>
      <c r="J23" s="21" t="str">
        <f>IF('Rekapitulace zakázky'!AN19="","",'Rekapitulace zakázky'!AN19)</f>
        <v/>
      </c>
      <c r="L23" s="25"/>
      <c r="V23" s="957"/>
      <c r="W23" s="957"/>
      <c r="X23" s="957"/>
      <c r="Y23" s="1147"/>
    </row>
    <row r="24" spans="2:25" s="1" customFormat="1" ht="18" customHeight="1" x14ac:dyDescent="0.2">
      <c r="B24" s="25"/>
      <c r="E24" s="21" t="str">
        <f>IF('Rekapitulace zakázky'!E20="","",'Rekapitulace zakázky'!E20)</f>
        <v xml:space="preserve"> </v>
      </c>
      <c r="I24" s="22" t="s">
        <v>22</v>
      </c>
      <c r="J24" s="21" t="str">
        <f>IF('Rekapitulace zakázky'!AN20="","",'Rekapitulace zakázky'!AN20)</f>
        <v/>
      </c>
      <c r="L24" s="25"/>
      <c r="V24" s="957"/>
      <c r="W24" s="957"/>
      <c r="X24" s="957"/>
      <c r="Y24" s="1147"/>
    </row>
    <row r="25" spans="2:25" s="1" customFormat="1" ht="6.95" customHeight="1" x14ac:dyDescent="0.2">
      <c r="B25" s="25"/>
      <c r="L25" s="25"/>
      <c r="V25" s="957"/>
      <c r="W25" s="957"/>
      <c r="X25" s="957"/>
      <c r="Y25" s="1147"/>
    </row>
    <row r="26" spans="2:25" s="1" customFormat="1" ht="12" customHeight="1" x14ac:dyDescent="0.2">
      <c r="B26" s="25"/>
      <c r="D26" s="22" t="s">
        <v>27</v>
      </c>
      <c r="L26" s="25"/>
      <c r="V26" s="957"/>
      <c r="W26" s="957"/>
      <c r="X26" s="957"/>
      <c r="Y26" s="1147"/>
    </row>
    <row r="27" spans="2:25" s="7" customFormat="1" ht="16.5" customHeight="1" x14ac:dyDescent="0.2">
      <c r="B27" s="57"/>
      <c r="E27" s="1312" t="s">
        <v>1</v>
      </c>
      <c r="F27" s="1312"/>
      <c r="G27" s="1312"/>
      <c r="H27" s="1312"/>
      <c r="L27" s="57"/>
      <c r="V27" s="958"/>
      <c r="W27" s="958"/>
      <c r="X27" s="958"/>
      <c r="Y27" s="1148"/>
    </row>
    <row r="28" spans="2:25" s="1" customFormat="1" ht="6.95" customHeight="1" x14ac:dyDescent="0.2">
      <c r="B28" s="25"/>
      <c r="L28" s="25"/>
      <c r="V28" s="957"/>
      <c r="W28" s="957"/>
      <c r="X28" s="957"/>
      <c r="Y28" s="1147"/>
    </row>
    <row r="29" spans="2:25" s="1" customFormat="1" ht="6.95" customHeight="1" x14ac:dyDescent="0.2">
      <c r="B29" s="25"/>
      <c r="D29" s="35"/>
      <c r="E29" s="35"/>
      <c r="F29" s="35"/>
      <c r="G29" s="35"/>
      <c r="H29" s="35"/>
      <c r="I29" s="35"/>
      <c r="J29" s="35"/>
      <c r="K29" s="35"/>
      <c r="L29" s="25"/>
      <c r="V29" s="957"/>
      <c r="W29" s="957"/>
      <c r="X29" s="957"/>
      <c r="Y29" s="1147"/>
    </row>
    <row r="30" spans="2:25" s="1" customFormat="1" ht="25.35" customHeight="1" x14ac:dyDescent="0.2">
      <c r="B30" s="25"/>
      <c r="D30" s="58" t="s">
        <v>28</v>
      </c>
      <c r="J30" s="45">
        <f>ROUND(J81, 2)</f>
        <v>0</v>
      </c>
      <c r="L30" s="25"/>
      <c r="V30" s="957"/>
      <c r="W30" s="957"/>
      <c r="X30" s="957"/>
      <c r="Y30" s="1147"/>
    </row>
    <row r="31" spans="2:25" s="1" customFormat="1" ht="6.95" customHeight="1" x14ac:dyDescent="0.2">
      <c r="B31" s="25"/>
      <c r="D31" s="35"/>
      <c r="E31" s="35"/>
      <c r="F31" s="35"/>
      <c r="G31" s="35"/>
      <c r="H31" s="35"/>
      <c r="I31" s="35"/>
      <c r="J31" s="35"/>
      <c r="K31" s="35"/>
      <c r="L31" s="25"/>
      <c r="V31" s="957"/>
      <c r="W31" s="957"/>
      <c r="X31" s="957"/>
      <c r="Y31" s="1147"/>
    </row>
    <row r="32" spans="2:25" s="1" customFormat="1" ht="14.45" customHeight="1" x14ac:dyDescent="0.2">
      <c r="B32" s="25"/>
      <c r="F32" s="27" t="s">
        <v>30</v>
      </c>
      <c r="I32" s="27" t="s">
        <v>29</v>
      </c>
      <c r="J32" s="27" t="s">
        <v>31</v>
      </c>
      <c r="L32" s="25"/>
      <c r="V32" s="957"/>
      <c r="W32" s="957"/>
      <c r="X32" s="957"/>
      <c r="Y32" s="1147"/>
    </row>
    <row r="33" spans="2:25" s="1" customFormat="1" ht="14.45" customHeight="1" x14ac:dyDescent="0.2">
      <c r="B33" s="25"/>
      <c r="D33" s="59" t="s">
        <v>32</v>
      </c>
      <c r="E33" s="22" t="s">
        <v>33</v>
      </c>
      <c r="F33" s="60">
        <f>J30</f>
        <v>0</v>
      </c>
      <c r="I33" s="61">
        <v>0.21</v>
      </c>
      <c r="J33" s="60">
        <f>F33*I33</f>
        <v>0</v>
      </c>
      <c r="L33" s="25"/>
      <c r="V33" s="957"/>
      <c r="W33" s="957"/>
      <c r="X33" s="957"/>
      <c r="Y33" s="1147"/>
    </row>
    <row r="34" spans="2:25" s="1" customFormat="1" ht="14.45" customHeight="1" x14ac:dyDescent="0.2">
      <c r="B34" s="25"/>
      <c r="E34" s="22" t="s">
        <v>34</v>
      </c>
      <c r="F34" s="60">
        <f>ROUND((SUM(BF81:BF95)),  2)</f>
        <v>0</v>
      </c>
      <c r="I34" s="61">
        <v>0.15</v>
      </c>
      <c r="J34" s="60">
        <f>ROUND(((SUM(BF81:BF95))*I34),  2)</f>
        <v>0</v>
      </c>
      <c r="L34" s="25"/>
      <c r="V34" s="957"/>
      <c r="W34" s="957"/>
      <c r="X34" s="957"/>
      <c r="Y34" s="1147"/>
    </row>
    <row r="35" spans="2:25" s="1" customFormat="1" ht="14.45" hidden="1" customHeight="1" x14ac:dyDescent="0.2">
      <c r="B35" s="25"/>
      <c r="E35" s="22" t="s">
        <v>35</v>
      </c>
      <c r="F35" s="60">
        <f>ROUND((SUM(BG81:BG95)),  2)</f>
        <v>0</v>
      </c>
      <c r="I35" s="61">
        <v>0.21</v>
      </c>
      <c r="J35" s="60">
        <f>0</f>
        <v>0</v>
      </c>
      <c r="L35" s="25"/>
      <c r="V35" s="957"/>
      <c r="W35" s="957"/>
      <c r="X35" s="957"/>
      <c r="Y35" s="1147"/>
    </row>
    <row r="36" spans="2:25" s="1" customFormat="1" ht="14.45" hidden="1" customHeight="1" x14ac:dyDescent="0.2">
      <c r="B36" s="25"/>
      <c r="E36" s="22" t="s">
        <v>36</v>
      </c>
      <c r="F36" s="60">
        <f>ROUND((SUM(BH81:BH95)),  2)</f>
        <v>0</v>
      </c>
      <c r="I36" s="61">
        <v>0.15</v>
      </c>
      <c r="J36" s="60">
        <f>0</f>
        <v>0</v>
      </c>
      <c r="L36" s="25"/>
      <c r="V36" s="957"/>
      <c r="W36" s="957"/>
      <c r="X36" s="957"/>
      <c r="Y36" s="1147"/>
    </row>
    <row r="37" spans="2:25" s="1" customFormat="1" ht="14.45" hidden="1" customHeight="1" x14ac:dyDescent="0.2">
      <c r="B37" s="25"/>
      <c r="E37" s="22" t="s">
        <v>37</v>
      </c>
      <c r="F37" s="60">
        <f>ROUND((SUM(BI81:BI95)),  2)</f>
        <v>0</v>
      </c>
      <c r="I37" s="61">
        <v>0</v>
      </c>
      <c r="J37" s="60">
        <f>0</f>
        <v>0</v>
      </c>
      <c r="L37" s="25"/>
      <c r="V37" s="957"/>
      <c r="W37" s="957"/>
      <c r="X37" s="957"/>
      <c r="Y37" s="1147"/>
    </row>
    <row r="38" spans="2:25" s="1" customFormat="1" ht="6.95" customHeight="1" x14ac:dyDescent="0.2">
      <c r="B38" s="25"/>
      <c r="L38" s="25"/>
      <c r="V38" s="957"/>
      <c r="W38" s="957"/>
      <c r="X38" s="957"/>
      <c r="Y38" s="1147"/>
    </row>
    <row r="39" spans="2:25" s="1" customFormat="1" ht="25.35" customHeight="1" x14ac:dyDescent="0.2">
      <c r="B39" s="25"/>
      <c r="C39" s="62"/>
      <c r="D39" s="63" t="s">
        <v>38</v>
      </c>
      <c r="E39" s="39"/>
      <c r="F39" s="39"/>
      <c r="G39" s="64" t="s">
        <v>39</v>
      </c>
      <c r="H39" s="65" t="s">
        <v>40</v>
      </c>
      <c r="I39" s="39"/>
      <c r="J39" s="66">
        <f>SUM(J30:J37)</f>
        <v>0</v>
      </c>
      <c r="K39" s="67"/>
      <c r="L39" s="25"/>
      <c r="V39" s="957"/>
      <c r="W39" s="957"/>
      <c r="X39" s="957"/>
      <c r="Y39" s="1147"/>
    </row>
    <row r="40" spans="2:25" s="1" customFormat="1" ht="14.45" customHeight="1" x14ac:dyDescent="0.2">
      <c r="B40" s="25"/>
      <c r="L40" s="25"/>
      <c r="V40" s="957"/>
      <c r="W40" s="957"/>
      <c r="X40" s="957"/>
      <c r="Y40" s="1147"/>
    </row>
    <row r="41" spans="2:25" ht="14.45" customHeight="1" x14ac:dyDescent="0.2">
      <c r="B41" s="400"/>
      <c r="C41" s="398"/>
      <c r="D41" s="398"/>
      <c r="E41" s="398"/>
      <c r="F41" s="398"/>
      <c r="G41" s="398"/>
      <c r="H41" s="398"/>
      <c r="I41" s="398"/>
      <c r="J41" s="398"/>
      <c r="K41" s="401"/>
      <c r="L41" s="18"/>
    </row>
    <row r="45" spans="2:25" s="1" customFormat="1" ht="6.95" customHeight="1" x14ac:dyDescent="0.2">
      <c r="B45" s="32"/>
      <c r="C45" s="33"/>
      <c r="D45" s="33"/>
      <c r="E45" s="33"/>
      <c r="F45" s="33"/>
      <c r="G45" s="33"/>
      <c r="H45" s="33"/>
      <c r="I45" s="33"/>
      <c r="J45" s="33"/>
      <c r="K45" s="33"/>
      <c r="L45" s="25"/>
      <c r="V45" s="957"/>
      <c r="W45" s="957"/>
      <c r="X45" s="957"/>
      <c r="Y45" s="1147"/>
    </row>
    <row r="46" spans="2:25" s="1" customFormat="1" ht="24.95" customHeight="1" x14ac:dyDescent="0.2">
      <c r="B46" s="25"/>
      <c r="C46" s="19" t="s">
        <v>79</v>
      </c>
      <c r="L46" s="25"/>
      <c r="V46" s="957"/>
      <c r="W46" s="957"/>
      <c r="X46" s="957"/>
      <c r="Y46" s="1147"/>
    </row>
    <row r="47" spans="2:25" s="1" customFormat="1" ht="6.95" customHeight="1" x14ac:dyDescent="0.2">
      <c r="B47" s="25"/>
      <c r="L47" s="25"/>
      <c r="V47" s="957"/>
      <c r="W47" s="957"/>
      <c r="X47" s="957"/>
      <c r="Y47" s="1147"/>
    </row>
    <row r="48" spans="2:25" s="1" customFormat="1" ht="12" customHeight="1" x14ac:dyDescent="0.2">
      <c r="B48" s="25"/>
      <c r="C48" s="22" t="s">
        <v>14</v>
      </c>
      <c r="L48" s="25"/>
      <c r="V48" s="957"/>
      <c r="W48" s="957"/>
      <c r="X48" s="957"/>
      <c r="Y48" s="1147"/>
    </row>
    <row r="49" spans="2:47" s="1" customFormat="1" ht="16.5" customHeight="1" x14ac:dyDescent="0.2">
      <c r="B49" s="25"/>
      <c r="E49" s="1304" t="str">
        <f>E7</f>
        <v>Oprava výhybek v uzlu Ústí n.L. hl.n.</v>
      </c>
      <c r="F49" s="1313"/>
      <c r="G49" s="1313"/>
      <c r="H49" s="1313"/>
      <c r="L49" s="25"/>
      <c r="V49" s="957"/>
      <c r="W49" s="957"/>
      <c r="X49" s="957"/>
      <c r="Y49" s="1147"/>
    </row>
    <row r="50" spans="2:47" s="1" customFormat="1" ht="12" customHeight="1" x14ac:dyDescent="0.2">
      <c r="B50" s="25"/>
      <c r="C50" s="22" t="s">
        <v>78</v>
      </c>
      <c r="L50" s="25"/>
      <c r="V50" s="957"/>
      <c r="W50" s="957"/>
      <c r="X50" s="957"/>
      <c r="Y50" s="1147"/>
    </row>
    <row r="51" spans="2:47" s="1" customFormat="1" ht="16.5" customHeight="1" x14ac:dyDescent="0.2">
      <c r="B51" s="25"/>
      <c r="E51" s="1305" t="str">
        <f>E9</f>
        <v xml:space="preserve">VRN - VRN </v>
      </c>
      <c r="F51" s="1249"/>
      <c r="G51" s="1249"/>
      <c r="H51" s="1249"/>
      <c r="L51" s="25"/>
      <c r="V51" s="957"/>
      <c r="W51" s="957"/>
      <c r="X51" s="957"/>
      <c r="Y51" s="1147"/>
    </row>
    <row r="52" spans="2:47" s="1" customFormat="1" ht="6.95" customHeight="1" x14ac:dyDescent="0.2">
      <c r="B52" s="25"/>
      <c r="L52" s="25"/>
      <c r="V52" s="957"/>
      <c r="W52" s="957"/>
      <c r="X52" s="957"/>
      <c r="Y52" s="1147"/>
    </row>
    <row r="53" spans="2:47" s="1" customFormat="1" ht="12" customHeight="1" x14ac:dyDescent="0.2">
      <c r="B53" s="25"/>
      <c r="C53" s="22" t="s">
        <v>17</v>
      </c>
      <c r="F53" s="21" t="str">
        <f>F12</f>
        <v xml:space="preserve"> </v>
      </c>
      <c r="I53" s="22" t="s">
        <v>19</v>
      </c>
      <c r="J53" s="34">
        <f>IF(J12="","",J12)</f>
        <v>44058</v>
      </c>
      <c r="L53" s="25"/>
      <c r="V53" s="957"/>
      <c r="W53" s="957"/>
      <c r="X53" s="957"/>
      <c r="Y53" s="1147"/>
    </row>
    <row r="54" spans="2:47" s="1" customFormat="1" ht="6.95" customHeight="1" x14ac:dyDescent="0.2">
      <c r="B54" s="25"/>
      <c r="L54" s="25"/>
      <c r="V54" s="957"/>
      <c r="W54" s="957"/>
      <c r="X54" s="957"/>
      <c r="Y54" s="1147"/>
    </row>
    <row r="55" spans="2:47" s="1" customFormat="1" ht="15.2" customHeight="1" x14ac:dyDescent="0.2">
      <c r="B55" s="25"/>
      <c r="C55" s="22" t="s">
        <v>20</v>
      </c>
      <c r="F55" s="21" t="str">
        <f>E15</f>
        <v xml:space="preserve"> </v>
      </c>
      <c r="I55" s="22" t="s">
        <v>24</v>
      </c>
      <c r="J55" s="23" t="str">
        <f>E21</f>
        <v xml:space="preserve"> </v>
      </c>
      <c r="L55" s="25"/>
      <c r="V55" s="957"/>
      <c r="W55" s="957"/>
      <c r="X55" s="957"/>
      <c r="Y55" s="1147"/>
    </row>
    <row r="56" spans="2:47" s="1" customFormat="1" ht="15.2" customHeight="1" x14ac:dyDescent="0.2">
      <c r="B56" s="25"/>
      <c r="C56" s="22" t="s">
        <v>23</v>
      </c>
      <c r="F56" s="21" t="str">
        <f>IF(E18="","",E18)</f>
        <v xml:space="preserve"> </v>
      </c>
      <c r="I56" s="22" t="s">
        <v>26</v>
      </c>
      <c r="J56" s="23" t="str">
        <f>E24</f>
        <v xml:space="preserve"> </v>
      </c>
      <c r="L56" s="25"/>
      <c r="V56" s="957"/>
      <c r="W56" s="957"/>
      <c r="X56" s="957"/>
      <c r="Y56" s="1147"/>
    </row>
    <row r="57" spans="2:47" s="1" customFormat="1" ht="10.35" customHeight="1" x14ac:dyDescent="0.2">
      <c r="B57" s="25"/>
      <c r="L57" s="25"/>
      <c r="V57" s="957"/>
      <c r="W57" s="957"/>
      <c r="X57" s="957"/>
      <c r="Y57" s="1147"/>
    </row>
    <row r="58" spans="2:47" s="1" customFormat="1" ht="29.25" customHeight="1" x14ac:dyDescent="0.2">
      <c r="B58" s="25"/>
      <c r="C58" s="68" t="s">
        <v>80</v>
      </c>
      <c r="D58" s="62"/>
      <c r="E58" s="62"/>
      <c r="F58" s="62"/>
      <c r="G58" s="62"/>
      <c r="H58" s="62"/>
      <c r="I58" s="62"/>
      <c r="J58" s="69" t="s">
        <v>81</v>
      </c>
      <c r="K58" s="62"/>
      <c r="L58" s="25"/>
      <c r="V58" s="957"/>
      <c r="W58" s="957"/>
      <c r="X58" s="957"/>
      <c r="Y58" s="1147"/>
    </row>
    <row r="59" spans="2:47" s="1" customFormat="1" ht="10.35" customHeight="1" x14ac:dyDescent="0.2">
      <c r="B59" s="25"/>
      <c r="L59" s="25"/>
      <c r="V59" s="957"/>
      <c r="W59" s="957"/>
      <c r="X59" s="957"/>
      <c r="Y59" s="1147"/>
    </row>
    <row r="60" spans="2:47" s="1" customFormat="1" ht="22.9" customHeight="1" x14ac:dyDescent="0.2">
      <c r="B60" s="25"/>
      <c r="C60" s="70" t="s">
        <v>82</v>
      </c>
      <c r="J60" s="45">
        <f>J81</f>
        <v>0</v>
      </c>
      <c r="L60" s="25"/>
      <c r="V60" s="957"/>
      <c r="W60" s="957"/>
      <c r="X60" s="957"/>
      <c r="Y60" s="1147"/>
      <c r="AU60" s="15" t="s">
        <v>83</v>
      </c>
    </row>
    <row r="61" spans="2:47" s="8" customFormat="1" ht="24.95" customHeight="1" x14ac:dyDescent="0.2">
      <c r="B61" s="71"/>
      <c r="D61" s="72" t="s">
        <v>201</v>
      </c>
      <c r="E61" s="73"/>
      <c r="F61" s="73"/>
      <c r="G61" s="73"/>
      <c r="H61" s="73"/>
      <c r="I61" s="73"/>
      <c r="J61" s="74">
        <f>J82</f>
        <v>0</v>
      </c>
      <c r="L61" s="71"/>
      <c r="V61" s="959"/>
      <c r="W61" s="959"/>
      <c r="X61" s="959"/>
      <c r="Y61" s="1149"/>
    </row>
    <row r="62" spans="2:47" s="1" customFormat="1" ht="21.75" customHeight="1" x14ac:dyDescent="0.2">
      <c r="B62" s="25"/>
      <c r="L62" s="25"/>
      <c r="V62" s="957"/>
      <c r="W62" s="957"/>
      <c r="X62" s="957"/>
      <c r="Y62" s="1147"/>
    </row>
    <row r="63" spans="2:47" s="1" customFormat="1" ht="6.95" customHeight="1" x14ac:dyDescent="0.2"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25"/>
      <c r="V63" s="957"/>
      <c r="W63" s="957"/>
      <c r="X63" s="957"/>
      <c r="Y63" s="1147"/>
    </row>
    <row r="66" spans="2:25" ht="21" customHeight="1" x14ac:dyDescent="0.2"/>
    <row r="67" spans="2:25" s="1" customFormat="1" ht="6.95" customHeight="1" x14ac:dyDescent="0.2"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25"/>
      <c r="V67" s="957"/>
      <c r="W67" s="957"/>
      <c r="X67" s="957"/>
      <c r="Y67" s="1147"/>
    </row>
    <row r="68" spans="2:25" s="1" customFormat="1" ht="24.95" customHeight="1" x14ac:dyDescent="0.2">
      <c r="B68" s="25"/>
      <c r="C68" s="19" t="s">
        <v>87</v>
      </c>
      <c r="L68" s="25"/>
      <c r="V68" s="957"/>
      <c r="W68" s="957"/>
      <c r="X68" s="957"/>
      <c r="Y68" s="1147"/>
    </row>
    <row r="69" spans="2:25" s="1" customFormat="1" ht="6.95" customHeight="1" x14ac:dyDescent="0.2">
      <c r="B69" s="25"/>
      <c r="L69" s="25"/>
      <c r="V69" s="957"/>
      <c r="W69" s="957"/>
      <c r="X69" s="957"/>
      <c r="Y69" s="1147"/>
    </row>
    <row r="70" spans="2:25" s="1" customFormat="1" ht="12" customHeight="1" x14ac:dyDescent="0.2">
      <c r="B70" s="25"/>
      <c r="C70" s="22" t="s">
        <v>14</v>
      </c>
      <c r="L70" s="25"/>
      <c r="V70" s="957"/>
      <c r="W70" s="957"/>
      <c r="X70" s="957"/>
      <c r="Y70" s="1147"/>
    </row>
    <row r="71" spans="2:25" s="1" customFormat="1" ht="16.5" customHeight="1" x14ac:dyDescent="0.2">
      <c r="B71" s="25"/>
      <c r="E71" s="1304" t="str">
        <f>E7</f>
        <v>Oprava výhybek v uzlu Ústí n.L. hl.n.</v>
      </c>
      <c r="F71" s="1313"/>
      <c r="G71" s="1313"/>
      <c r="H71" s="1313"/>
      <c r="L71" s="25"/>
      <c r="V71" s="957"/>
      <c r="W71" s="957"/>
      <c r="X71" s="957"/>
      <c r="Y71" s="1147"/>
    </row>
    <row r="72" spans="2:25" s="1" customFormat="1" ht="12" customHeight="1" x14ac:dyDescent="0.2">
      <c r="B72" s="25"/>
      <c r="C72" s="22" t="s">
        <v>78</v>
      </c>
      <c r="L72" s="25"/>
      <c r="V72" s="957"/>
      <c r="W72" s="957"/>
      <c r="X72" s="957"/>
      <c r="Y72" s="1147"/>
    </row>
    <row r="73" spans="2:25" s="1" customFormat="1" ht="16.5" customHeight="1" x14ac:dyDescent="0.2">
      <c r="B73" s="25"/>
      <c r="E73" s="1305" t="str">
        <f>E9</f>
        <v xml:space="preserve">VRN - VRN </v>
      </c>
      <c r="F73" s="1249"/>
      <c r="G73" s="1249"/>
      <c r="H73" s="1249"/>
      <c r="L73" s="25"/>
      <c r="V73" s="957"/>
      <c r="W73" s="957"/>
      <c r="X73" s="957"/>
      <c r="Y73" s="1147"/>
    </row>
    <row r="74" spans="2:25" s="1" customFormat="1" ht="6.95" customHeight="1" x14ac:dyDescent="0.2">
      <c r="B74" s="25"/>
      <c r="L74" s="25"/>
      <c r="V74" s="957"/>
      <c r="W74" s="957"/>
      <c r="X74" s="957"/>
      <c r="Y74" s="1147"/>
    </row>
    <row r="75" spans="2:25" s="1" customFormat="1" ht="12" customHeight="1" x14ac:dyDescent="0.2">
      <c r="B75" s="25"/>
      <c r="C75" s="22" t="s">
        <v>17</v>
      </c>
      <c r="F75" s="21" t="str">
        <f>F12</f>
        <v xml:space="preserve"> </v>
      </c>
      <c r="I75" s="22" t="s">
        <v>19</v>
      </c>
      <c r="J75" s="34">
        <f>IF(J12="","",J12)</f>
        <v>44058</v>
      </c>
      <c r="L75" s="25"/>
      <c r="V75" s="957"/>
      <c r="W75" s="957"/>
      <c r="X75" s="957"/>
      <c r="Y75" s="1147"/>
    </row>
    <row r="76" spans="2:25" s="1" customFormat="1" ht="6.95" customHeight="1" x14ac:dyDescent="0.2">
      <c r="B76" s="25"/>
      <c r="L76" s="25"/>
      <c r="V76" s="957"/>
      <c r="W76" s="957"/>
      <c r="X76" s="957"/>
      <c r="Y76" s="1147"/>
    </row>
    <row r="77" spans="2:25" s="1" customFormat="1" ht="15.2" customHeight="1" x14ac:dyDescent="0.2">
      <c r="B77" s="25"/>
      <c r="C77" s="22" t="s">
        <v>20</v>
      </c>
      <c r="F77" s="21" t="str">
        <f>E15</f>
        <v xml:space="preserve"> </v>
      </c>
      <c r="I77" s="22" t="s">
        <v>24</v>
      </c>
      <c r="J77" s="23" t="str">
        <f>E21</f>
        <v xml:space="preserve"> </v>
      </c>
      <c r="L77" s="25"/>
      <c r="V77" s="957"/>
      <c r="W77" s="957"/>
      <c r="X77" s="957"/>
      <c r="Y77" s="1147"/>
    </row>
    <row r="78" spans="2:25" s="1" customFormat="1" ht="15.2" customHeight="1" x14ac:dyDescent="0.2">
      <c r="B78" s="25"/>
      <c r="C78" s="22" t="s">
        <v>23</v>
      </c>
      <c r="F78" s="21" t="str">
        <f>IF(E18="","",E18)</f>
        <v xml:space="preserve"> </v>
      </c>
      <c r="I78" s="22" t="s">
        <v>26</v>
      </c>
      <c r="J78" s="23" t="str">
        <f>E24</f>
        <v xml:space="preserve"> </v>
      </c>
      <c r="L78" s="25"/>
      <c r="V78" s="957"/>
      <c r="W78" s="957"/>
      <c r="X78" s="957"/>
      <c r="Y78" s="1147"/>
    </row>
    <row r="79" spans="2:25" s="1" customFormat="1" ht="10.35" customHeight="1" x14ac:dyDescent="0.2">
      <c r="B79" s="25"/>
      <c r="L79" s="25"/>
      <c r="V79" s="957"/>
      <c r="W79" s="957"/>
      <c r="X79" s="957"/>
      <c r="Y79" s="1147"/>
    </row>
    <row r="80" spans="2:25" s="9" customFormat="1" ht="29.25" customHeight="1" x14ac:dyDescent="0.2">
      <c r="B80" s="75"/>
      <c r="C80" s="76" t="s">
        <v>88</v>
      </c>
      <c r="D80" s="77" t="s">
        <v>47</v>
      </c>
      <c r="E80" s="77" t="s">
        <v>43</v>
      </c>
      <c r="F80" s="77" t="s">
        <v>44</v>
      </c>
      <c r="G80" s="77" t="s">
        <v>89</v>
      </c>
      <c r="H80" s="77" t="s">
        <v>90</v>
      </c>
      <c r="I80" s="77" t="s">
        <v>91</v>
      </c>
      <c r="J80" s="77" t="s">
        <v>81</v>
      </c>
      <c r="K80" s="78" t="s">
        <v>92</v>
      </c>
      <c r="L80" s="75"/>
      <c r="M80" s="40" t="s">
        <v>1</v>
      </c>
      <c r="N80" s="41" t="s">
        <v>32</v>
      </c>
      <c r="O80" s="41" t="s">
        <v>93</v>
      </c>
      <c r="P80" s="41" t="s">
        <v>94</v>
      </c>
      <c r="Q80" s="41" t="s">
        <v>95</v>
      </c>
      <c r="R80" s="41" t="s">
        <v>96</v>
      </c>
      <c r="S80" s="41" t="s">
        <v>97</v>
      </c>
      <c r="T80" s="42" t="s">
        <v>98</v>
      </c>
      <c r="V80" s="960"/>
      <c r="W80" s="960"/>
      <c r="X80" s="960"/>
      <c r="Y80" s="1150"/>
    </row>
    <row r="81" spans="2:65" s="1" customFormat="1" ht="22.9" customHeight="1" x14ac:dyDescent="0.25">
      <c r="B81" s="25"/>
      <c r="C81" s="44" t="s">
        <v>99</v>
      </c>
      <c r="J81" s="79">
        <f>J82</f>
        <v>0</v>
      </c>
      <c r="L81" s="25"/>
      <c r="M81" s="43"/>
      <c r="N81" s="35"/>
      <c r="O81" s="35"/>
      <c r="P81" s="80">
        <f>P82</f>
        <v>0</v>
      </c>
      <c r="Q81" s="35"/>
      <c r="R81" s="80">
        <f>R82</f>
        <v>0</v>
      </c>
      <c r="S81" s="35"/>
      <c r="T81" s="81">
        <f>T82</f>
        <v>0</v>
      </c>
      <c r="V81" s="957"/>
      <c r="W81" s="957"/>
      <c r="X81" s="957"/>
      <c r="Y81" s="1147"/>
      <c r="AT81" s="15" t="s">
        <v>61</v>
      </c>
      <c r="AU81" s="15" t="s">
        <v>83</v>
      </c>
      <c r="BK81" s="82">
        <f>BK82</f>
        <v>0</v>
      </c>
    </row>
    <row r="82" spans="2:65" s="10" customFormat="1" ht="25.9" customHeight="1" x14ac:dyDescent="0.2">
      <c r="B82" s="83"/>
      <c r="D82" s="84" t="s">
        <v>61</v>
      </c>
      <c r="E82" s="85" t="s">
        <v>74</v>
      </c>
      <c r="F82" s="85" t="s">
        <v>202</v>
      </c>
      <c r="J82" s="86">
        <f>SUM(J83:J96)</f>
        <v>0</v>
      </c>
      <c r="L82" s="83"/>
      <c r="M82" s="87"/>
      <c r="N82" s="88"/>
      <c r="O82" s="88"/>
      <c r="P82" s="89">
        <f>SUM(P83:P95)</f>
        <v>0</v>
      </c>
      <c r="Q82" s="88"/>
      <c r="R82" s="89">
        <f>SUM(R83:R95)</f>
        <v>0</v>
      </c>
      <c r="S82" s="88"/>
      <c r="T82" s="90">
        <f>SUM(T83:T95)</f>
        <v>0</v>
      </c>
      <c r="V82" s="961"/>
      <c r="W82" s="961"/>
      <c r="X82" s="961"/>
      <c r="Y82" s="1151"/>
      <c r="AR82" s="84" t="s">
        <v>67</v>
      </c>
      <c r="AT82" s="91" t="s">
        <v>61</v>
      </c>
      <c r="AU82" s="91" t="s">
        <v>13</v>
      </c>
      <c r="AY82" s="84" t="s">
        <v>102</v>
      </c>
      <c r="BK82" s="92">
        <f>SUM(BK83:BK95)</f>
        <v>0</v>
      </c>
    </row>
    <row r="83" spans="2:65" s="1" customFormat="1" ht="24" customHeight="1" x14ac:dyDescent="0.2">
      <c r="B83" s="93"/>
      <c r="C83" s="116">
        <f>MAX(C82:C82)+1</f>
        <v>1</v>
      </c>
      <c r="D83" s="116" t="s">
        <v>137</v>
      </c>
      <c r="E83" s="117" t="s">
        <v>203</v>
      </c>
      <c r="F83" s="118" t="s">
        <v>1610</v>
      </c>
      <c r="G83" s="119" t="s">
        <v>204</v>
      </c>
      <c r="H83" s="120">
        <v>1</v>
      </c>
      <c r="I83" s="720">
        <v>0</v>
      </c>
      <c r="J83" s="121">
        <f t="shared" ref="J83:J94" si="0">ROUND(I83*H83,2)</f>
        <v>0</v>
      </c>
      <c r="K83" s="497" t="s">
        <v>1044</v>
      </c>
      <c r="L83" s="25"/>
      <c r="M83" s="122" t="s">
        <v>1</v>
      </c>
      <c r="N83" s="123" t="s">
        <v>33</v>
      </c>
      <c r="O83" s="97">
        <v>0</v>
      </c>
      <c r="P83" s="97">
        <f t="shared" ref="P83:P90" si="1">O83*H83</f>
        <v>0</v>
      </c>
      <c r="Q83" s="97">
        <v>0</v>
      </c>
      <c r="R83" s="97">
        <f t="shared" ref="R83:R90" si="2">Q83*H83</f>
        <v>0</v>
      </c>
      <c r="S83" s="97">
        <v>0</v>
      </c>
      <c r="T83" s="98">
        <f t="shared" ref="T83:T90" si="3">S83*H83</f>
        <v>0</v>
      </c>
      <c r="V83" s="957"/>
      <c r="W83" s="957"/>
      <c r="X83" s="957"/>
      <c r="Y83" s="1147"/>
      <c r="AR83" s="99" t="s">
        <v>111</v>
      </c>
      <c r="AT83" s="99" t="s">
        <v>137</v>
      </c>
      <c r="AU83" s="99" t="s">
        <v>67</v>
      </c>
      <c r="AY83" s="15" t="s">
        <v>102</v>
      </c>
      <c r="BE83" s="100">
        <f t="shared" ref="BE83:BE90" si="4">IF(N83="základní",J83,0)</f>
        <v>0</v>
      </c>
      <c r="BF83" s="100">
        <f t="shared" ref="BF83:BF90" si="5">IF(N83="snížená",J83,0)</f>
        <v>0</v>
      </c>
      <c r="BG83" s="100">
        <f t="shared" ref="BG83:BG90" si="6">IF(N83="zákl. přenesená",J83,0)</f>
        <v>0</v>
      </c>
      <c r="BH83" s="100">
        <f t="shared" ref="BH83:BH90" si="7">IF(N83="sníž. přenesená",J83,0)</f>
        <v>0</v>
      </c>
      <c r="BI83" s="100">
        <f t="shared" ref="BI83:BI90" si="8">IF(N83="nulová",J83,0)</f>
        <v>0</v>
      </c>
      <c r="BJ83" s="15" t="s">
        <v>67</v>
      </c>
      <c r="BK83" s="100">
        <f t="shared" ref="BK83:BK93" si="9">ROUND(I83*H83,2)</f>
        <v>0</v>
      </c>
      <c r="BL83" s="15" t="s">
        <v>111</v>
      </c>
      <c r="BM83" s="99" t="s">
        <v>69</v>
      </c>
    </row>
    <row r="84" spans="2:65" s="290" customFormat="1" ht="24" customHeight="1" x14ac:dyDescent="0.2">
      <c r="B84" s="278"/>
      <c r="C84" s="236">
        <f>MAX(C83:C83)+1</f>
        <v>2</v>
      </c>
      <c r="D84" s="236" t="s">
        <v>137</v>
      </c>
      <c r="E84" s="237" t="s">
        <v>223</v>
      </c>
      <c r="F84" s="238" t="s">
        <v>1611</v>
      </c>
      <c r="G84" s="239" t="s">
        <v>204</v>
      </c>
      <c r="H84" s="240">
        <v>1</v>
      </c>
      <c r="I84" s="720">
        <v>0</v>
      </c>
      <c r="J84" s="241">
        <f t="shared" si="0"/>
        <v>0</v>
      </c>
      <c r="K84" s="497" t="s">
        <v>1044</v>
      </c>
      <c r="L84" s="193"/>
      <c r="M84" s="242"/>
      <c r="N84" s="243"/>
      <c r="O84" s="244"/>
      <c r="P84" s="244"/>
      <c r="Q84" s="244"/>
      <c r="R84" s="244"/>
      <c r="S84" s="244"/>
      <c r="T84" s="245"/>
      <c r="V84" s="957"/>
      <c r="W84" s="957"/>
      <c r="X84" s="957"/>
      <c r="Y84" s="1147"/>
      <c r="AR84" s="275"/>
      <c r="AT84" s="275"/>
      <c r="AU84" s="275"/>
      <c r="AY84" s="274"/>
      <c r="BE84" s="276"/>
      <c r="BF84" s="276"/>
      <c r="BG84" s="276"/>
      <c r="BH84" s="276"/>
      <c r="BI84" s="276"/>
      <c r="BJ84" s="274"/>
      <c r="BK84" s="276"/>
      <c r="BL84" s="274"/>
      <c r="BM84" s="275"/>
    </row>
    <row r="85" spans="2:65" s="690" customFormat="1" ht="24" customHeight="1" x14ac:dyDescent="0.2">
      <c r="B85" s="278"/>
      <c r="C85" s="236">
        <f t="shared" ref="C85:C96" si="10">MAX(C83:C84)+1</f>
        <v>3</v>
      </c>
      <c r="D85" s="236" t="s">
        <v>137</v>
      </c>
      <c r="E85" s="237" t="s">
        <v>1042</v>
      </c>
      <c r="F85" s="238" t="s">
        <v>1043</v>
      </c>
      <c r="G85" s="239" t="s">
        <v>204</v>
      </c>
      <c r="H85" s="240">
        <v>1</v>
      </c>
      <c r="I85" s="720">
        <v>0</v>
      </c>
      <c r="J85" s="241">
        <f t="shared" si="0"/>
        <v>0</v>
      </c>
      <c r="K85" s="497" t="s">
        <v>1044</v>
      </c>
      <c r="L85" s="348"/>
      <c r="M85" s="242"/>
      <c r="N85" s="243"/>
      <c r="O85" s="244"/>
      <c r="P85" s="244"/>
      <c r="Q85" s="244"/>
      <c r="R85" s="244"/>
      <c r="S85" s="244"/>
      <c r="T85" s="245"/>
      <c r="V85" s="957"/>
      <c r="W85" s="957"/>
      <c r="X85" s="957"/>
      <c r="Y85" s="1147"/>
      <c r="AR85" s="275"/>
      <c r="AT85" s="275"/>
      <c r="AU85" s="275"/>
      <c r="AY85" s="327"/>
      <c r="BE85" s="335"/>
      <c r="BF85" s="335"/>
      <c r="BG85" s="335"/>
      <c r="BH85" s="335"/>
      <c r="BI85" s="335"/>
      <c r="BJ85" s="327"/>
      <c r="BK85" s="335"/>
      <c r="BL85" s="327"/>
      <c r="BM85" s="275"/>
    </row>
    <row r="86" spans="2:65" s="1" customFormat="1" ht="24" customHeight="1" x14ac:dyDescent="0.2">
      <c r="B86" s="93"/>
      <c r="C86" s="236">
        <f t="shared" si="10"/>
        <v>4</v>
      </c>
      <c r="D86" s="116" t="s">
        <v>137</v>
      </c>
      <c r="E86" s="117" t="s">
        <v>205</v>
      </c>
      <c r="F86" s="965" t="s">
        <v>1075</v>
      </c>
      <c r="G86" s="119" t="s">
        <v>204</v>
      </c>
      <c r="H86" s="120">
        <v>1</v>
      </c>
      <c r="I86" s="720">
        <v>0</v>
      </c>
      <c r="J86" s="121">
        <f t="shared" si="0"/>
        <v>0</v>
      </c>
      <c r="K86" s="497" t="s">
        <v>1044</v>
      </c>
      <c r="L86" s="25"/>
      <c r="M86" s="122" t="s">
        <v>1</v>
      </c>
      <c r="N86" s="123" t="s">
        <v>33</v>
      </c>
      <c r="O86" s="97">
        <v>0</v>
      </c>
      <c r="P86" s="97">
        <f t="shared" si="1"/>
        <v>0</v>
      </c>
      <c r="Q86" s="97">
        <v>0</v>
      </c>
      <c r="R86" s="97">
        <f t="shared" si="2"/>
        <v>0</v>
      </c>
      <c r="S86" s="97">
        <v>0</v>
      </c>
      <c r="T86" s="98">
        <f t="shared" si="3"/>
        <v>0</v>
      </c>
      <c r="V86" s="957"/>
      <c r="W86" s="957"/>
      <c r="X86" s="957"/>
      <c r="Y86" s="1147"/>
      <c r="AR86" s="99" t="s">
        <v>111</v>
      </c>
      <c r="AT86" s="99" t="s">
        <v>137</v>
      </c>
      <c r="AU86" s="99" t="s">
        <v>67</v>
      </c>
      <c r="AY86" s="15" t="s">
        <v>102</v>
      </c>
      <c r="BE86" s="100">
        <f t="shared" si="4"/>
        <v>0</v>
      </c>
      <c r="BF86" s="100">
        <f t="shared" si="5"/>
        <v>0</v>
      </c>
      <c r="BG86" s="100">
        <f t="shared" si="6"/>
        <v>0</v>
      </c>
      <c r="BH86" s="100">
        <f t="shared" si="7"/>
        <v>0</v>
      </c>
      <c r="BI86" s="100">
        <f t="shared" si="8"/>
        <v>0</v>
      </c>
      <c r="BJ86" s="15" t="s">
        <v>67</v>
      </c>
      <c r="BK86" s="100">
        <f t="shared" si="9"/>
        <v>0</v>
      </c>
      <c r="BL86" s="15" t="s">
        <v>111</v>
      </c>
      <c r="BM86" s="99" t="s">
        <v>117</v>
      </c>
    </row>
    <row r="87" spans="2:65" s="690" customFormat="1" ht="24" customHeight="1" x14ac:dyDescent="0.2">
      <c r="B87" s="278"/>
      <c r="C87" s="236">
        <f t="shared" si="10"/>
        <v>5</v>
      </c>
      <c r="D87" s="236" t="s">
        <v>137</v>
      </c>
      <c r="E87" s="237" t="s">
        <v>1045</v>
      </c>
      <c r="F87" s="238" t="s">
        <v>1046</v>
      </c>
      <c r="G87" s="239" t="s">
        <v>204</v>
      </c>
      <c r="H87" s="240">
        <v>1</v>
      </c>
      <c r="I87" s="720">
        <v>0</v>
      </c>
      <c r="J87" s="241">
        <f>ROUND(I87*H87,2)%</f>
        <v>0</v>
      </c>
      <c r="K87" s="497" t="s">
        <v>1044</v>
      </c>
      <c r="L87" s="348"/>
      <c r="M87" s="242"/>
      <c r="N87" s="243"/>
      <c r="O87" s="244"/>
      <c r="P87" s="244"/>
      <c r="Q87" s="244"/>
      <c r="R87" s="244"/>
      <c r="S87" s="244"/>
      <c r="T87" s="245"/>
      <c r="V87" s="966"/>
      <c r="W87" s="957"/>
      <c r="X87" s="957"/>
      <c r="Y87" s="1147"/>
      <c r="AR87" s="275"/>
      <c r="AT87" s="275"/>
      <c r="AU87" s="275"/>
      <c r="AY87" s="327"/>
      <c r="BE87" s="335"/>
      <c r="BF87" s="335"/>
      <c r="BG87" s="335"/>
      <c r="BH87" s="335"/>
      <c r="BI87" s="335"/>
      <c r="BJ87" s="327"/>
      <c r="BK87" s="335"/>
      <c r="BL87" s="327"/>
      <c r="BM87" s="275"/>
    </row>
    <row r="88" spans="2:65" s="1" customFormat="1" ht="24" customHeight="1" x14ac:dyDescent="0.2">
      <c r="B88" s="93"/>
      <c r="C88" s="236">
        <f t="shared" si="10"/>
        <v>6</v>
      </c>
      <c r="D88" s="116" t="s">
        <v>137</v>
      </c>
      <c r="E88" s="117" t="s">
        <v>221</v>
      </c>
      <c r="F88" s="118" t="s">
        <v>222</v>
      </c>
      <c r="G88" s="119" t="s">
        <v>204</v>
      </c>
      <c r="H88" s="120">
        <v>1</v>
      </c>
      <c r="I88" s="720">
        <v>0</v>
      </c>
      <c r="J88" s="121">
        <f t="shared" si="0"/>
        <v>0</v>
      </c>
      <c r="K88" s="497" t="s">
        <v>1044</v>
      </c>
      <c r="L88" s="25"/>
      <c r="M88" s="122" t="s">
        <v>1</v>
      </c>
      <c r="N88" s="123" t="s">
        <v>33</v>
      </c>
      <c r="O88" s="97">
        <v>0</v>
      </c>
      <c r="P88" s="97">
        <f t="shared" si="1"/>
        <v>0</v>
      </c>
      <c r="Q88" s="97">
        <v>0</v>
      </c>
      <c r="R88" s="97">
        <f t="shared" si="2"/>
        <v>0</v>
      </c>
      <c r="S88" s="97">
        <v>0</v>
      </c>
      <c r="T88" s="98">
        <f t="shared" si="3"/>
        <v>0</v>
      </c>
      <c r="V88" s="957"/>
      <c r="W88" s="957"/>
      <c r="X88" s="957"/>
      <c r="Y88" s="1147"/>
      <c r="AR88" s="99" t="s">
        <v>111</v>
      </c>
      <c r="AT88" s="99" t="s">
        <v>137</v>
      </c>
      <c r="AU88" s="99" t="s">
        <v>67</v>
      </c>
      <c r="AY88" s="15" t="s">
        <v>102</v>
      </c>
      <c r="BE88" s="100">
        <f t="shared" si="4"/>
        <v>0</v>
      </c>
      <c r="BF88" s="100">
        <f t="shared" si="5"/>
        <v>0</v>
      </c>
      <c r="BG88" s="100">
        <f t="shared" si="6"/>
        <v>0</v>
      </c>
      <c r="BH88" s="100">
        <f t="shared" si="7"/>
        <v>0</v>
      </c>
      <c r="BI88" s="100">
        <f t="shared" si="8"/>
        <v>0</v>
      </c>
      <c r="BJ88" s="15" t="s">
        <v>67</v>
      </c>
      <c r="BK88" s="100">
        <f t="shared" si="9"/>
        <v>0</v>
      </c>
      <c r="BL88" s="15" t="s">
        <v>111</v>
      </c>
      <c r="BM88" s="99" t="s">
        <v>110</v>
      </c>
    </row>
    <row r="89" spans="2:65" s="1" customFormat="1" ht="24" customHeight="1" x14ac:dyDescent="0.2">
      <c r="B89" s="93"/>
      <c r="C89" s="236">
        <f t="shared" si="10"/>
        <v>7</v>
      </c>
      <c r="D89" s="116" t="s">
        <v>137</v>
      </c>
      <c r="E89" s="117" t="s">
        <v>206</v>
      </c>
      <c r="F89" s="118" t="s">
        <v>1612</v>
      </c>
      <c r="G89" s="119" t="s">
        <v>204</v>
      </c>
      <c r="H89" s="120">
        <v>1</v>
      </c>
      <c r="I89" s="720">
        <v>0</v>
      </c>
      <c r="J89" s="121">
        <f t="shared" si="0"/>
        <v>0</v>
      </c>
      <c r="K89" s="497" t="s">
        <v>1044</v>
      </c>
      <c r="L89" s="25"/>
      <c r="M89" s="122" t="s">
        <v>1</v>
      </c>
      <c r="N89" s="123" t="s">
        <v>33</v>
      </c>
      <c r="O89" s="97">
        <v>0</v>
      </c>
      <c r="P89" s="97">
        <f t="shared" si="1"/>
        <v>0</v>
      </c>
      <c r="Q89" s="97">
        <v>0</v>
      </c>
      <c r="R89" s="97">
        <f t="shared" si="2"/>
        <v>0</v>
      </c>
      <c r="S89" s="97">
        <v>0</v>
      </c>
      <c r="T89" s="98">
        <f t="shared" si="3"/>
        <v>0</v>
      </c>
      <c r="V89" s="957"/>
      <c r="W89" s="957"/>
      <c r="X89" s="957"/>
      <c r="Y89" s="1152"/>
      <c r="AR89" s="99" t="s">
        <v>111</v>
      </c>
      <c r="AT89" s="99" t="s">
        <v>137</v>
      </c>
      <c r="AU89" s="99" t="s">
        <v>67</v>
      </c>
      <c r="AY89" s="15" t="s">
        <v>102</v>
      </c>
      <c r="BE89" s="100">
        <f t="shared" si="4"/>
        <v>0</v>
      </c>
      <c r="BF89" s="100">
        <f t="shared" si="5"/>
        <v>0</v>
      </c>
      <c r="BG89" s="100">
        <f t="shared" si="6"/>
        <v>0</v>
      </c>
      <c r="BH89" s="100">
        <f t="shared" si="7"/>
        <v>0</v>
      </c>
      <c r="BI89" s="100">
        <f t="shared" si="8"/>
        <v>0</v>
      </c>
      <c r="BJ89" s="15" t="s">
        <v>67</v>
      </c>
      <c r="BK89" s="100">
        <f t="shared" si="9"/>
        <v>0</v>
      </c>
      <c r="BL89" s="15" t="s">
        <v>111</v>
      </c>
      <c r="BM89" s="99" t="s">
        <v>119</v>
      </c>
    </row>
    <row r="90" spans="2:65" s="1" customFormat="1" ht="24" customHeight="1" x14ac:dyDescent="0.2">
      <c r="B90" s="93"/>
      <c r="C90" s="236">
        <f t="shared" si="10"/>
        <v>8</v>
      </c>
      <c r="D90" s="116" t="s">
        <v>137</v>
      </c>
      <c r="E90" s="117" t="s">
        <v>207</v>
      </c>
      <c r="F90" s="118" t="s">
        <v>208</v>
      </c>
      <c r="G90" s="239" t="s">
        <v>204</v>
      </c>
      <c r="H90" s="120">
        <v>1</v>
      </c>
      <c r="I90" s="720">
        <v>0</v>
      </c>
      <c r="J90" s="121">
        <f>ROUND(I90*H90,2)%</f>
        <v>0</v>
      </c>
      <c r="K90" s="497" t="s">
        <v>1044</v>
      </c>
      <c r="L90" s="25"/>
      <c r="M90" s="122" t="s">
        <v>1</v>
      </c>
      <c r="N90" s="123" t="s">
        <v>33</v>
      </c>
      <c r="O90" s="97">
        <v>0</v>
      </c>
      <c r="P90" s="97">
        <f t="shared" si="1"/>
        <v>0</v>
      </c>
      <c r="Q90" s="97">
        <v>0</v>
      </c>
      <c r="R90" s="97">
        <f t="shared" si="2"/>
        <v>0</v>
      </c>
      <c r="S90" s="97">
        <v>0</v>
      </c>
      <c r="T90" s="98">
        <f t="shared" si="3"/>
        <v>0</v>
      </c>
      <c r="V90" s="957"/>
      <c r="W90" s="957"/>
      <c r="X90" s="957"/>
      <c r="Y90" s="1147"/>
      <c r="AR90" s="99" t="s">
        <v>111</v>
      </c>
      <c r="AT90" s="99" t="s">
        <v>137</v>
      </c>
      <c r="AU90" s="99" t="s">
        <v>67</v>
      </c>
      <c r="AY90" s="15" t="s">
        <v>102</v>
      </c>
      <c r="BE90" s="100">
        <f t="shared" si="4"/>
        <v>0</v>
      </c>
      <c r="BF90" s="100">
        <f t="shared" si="5"/>
        <v>0</v>
      </c>
      <c r="BG90" s="100">
        <f t="shared" si="6"/>
        <v>0</v>
      </c>
      <c r="BH90" s="100">
        <f t="shared" si="7"/>
        <v>0</v>
      </c>
      <c r="BI90" s="100">
        <f t="shared" si="8"/>
        <v>0</v>
      </c>
      <c r="BJ90" s="15" t="s">
        <v>67</v>
      </c>
      <c r="BK90" s="100">
        <f t="shared" si="9"/>
        <v>0</v>
      </c>
      <c r="BL90" s="15" t="s">
        <v>111</v>
      </c>
      <c r="BM90" s="99" t="s">
        <v>121</v>
      </c>
    </row>
    <row r="91" spans="2:65" s="690" customFormat="1" ht="24" customHeight="1" x14ac:dyDescent="0.2">
      <c r="B91" s="278"/>
      <c r="C91" s="236">
        <f t="shared" si="10"/>
        <v>9</v>
      </c>
      <c r="D91" s="236" t="s">
        <v>137</v>
      </c>
      <c r="E91" s="237" t="s">
        <v>1047</v>
      </c>
      <c r="F91" s="238" t="s">
        <v>1048</v>
      </c>
      <c r="G91" s="239" t="s">
        <v>204</v>
      </c>
      <c r="H91" s="240">
        <v>1</v>
      </c>
      <c r="I91" s="720">
        <v>0</v>
      </c>
      <c r="J91" s="241">
        <f>ROUND(I91*H91,2)%</f>
        <v>0</v>
      </c>
      <c r="K91" s="497" t="s">
        <v>1044</v>
      </c>
      <c r="L91" s="348"/>
      <c r="M91" s="242"/>
      <c r="N91" s="243"/>
      <c r="O91" s="244"/>
      <c r="P91" s="244"/>
      <c r="Q91" s="244"/>
      <c r="R91" s="244"/>
      <c r="S91" s="244"/>
      <c r="T91" s="245"/>
      <c r="V91" s="966"/>
      <c r="W91" s="957"/>
      <c r="X91" s="957"/>
      <c r="Y91" s="1147"/>
      <c r="AR91" s="275"/>
      <c r="AT91" s="275"/>
      <c r="AU91" s="275"/>
      <c r="AY91" s="327"/>
      <c r="BE91" s="335"/>
      <c r="BF91" s="335"/>
      <c r="BG91" s="335"/>
      <c r="BH91" s="335"/>
      <c r="BI91" s="335"/>
      <c r="BJ91" s="327"/>
      <c r="BK91" s="335"/>
      <c r="BL91" s="327"/>
      <c r="BM91" s="275"/>
    </row>
    <row r="92" spans="2:65" s="690" customFormat="1" ht="24" customHeight="1" x14ac:dyDescent="0.2">
      <c r="B92" s="278"/>
      <c r="C92" s="236">
        <f t="shared" si="10"/>
        <v>10</v>
      </c>
      <c r="D92" s="715" t="s">
        <v>137</v>
      </c>
      <c r="E92" s="716" t="s">
        <v>1052</v>
      </c>
      <c r="F92" s="717" t="s">
        <v>1053</v>
      </c>
      <c r="G92" s="239" t="s">
        <v>204</v>
      </c>
      <c r="H92" s="719">
        <v>1</v>
      </c>
      <c r="I92" s="720">
        <v>0</v>
      </c>
      <c r="J92" s="720">
        <f>ROUND(I92*H92,2)%</f>
        <v>0</v>
      </c>
      <c r="K92" s="497" t="s">
        <v>1044</v>
      </c>
      <c r="L92" s="348"/>
      <c r="M92" s="242"/>
      <c r="N92" s="243"/>
      <c r="O92" s="244"/>
      <c r="P92" s="244"/>
      <c r="Q92" s="244"/>
      <c r="R92" s="244"/>
      <c r="S92" s="244"/>
      <c r="T92" s="245"/>
      <c r="V92" s="966"/>
      <c r="W92" s="957"/>
      <c r="X92" s="957"/>
      <c r="Y92" s="1147"/>
      <c r="AR92" s="275"/>
      <c r="AT92" s="275"/>
      <c r="AU92" s="275"/>
      <c r="AY92" s="327"/>
      <c r="BE92" s="335"/>
      <c r="BF92" s="335"/>
      <c r="BG92" s="335"/>
      <c r="BH92" s="335"/>
      <c r="BI92" s="335"/>
      <c r="BJ92" s="327"/>
      <c r="BK92" s="335"/>
      <c r="BL92" s="327"/>
      <c r="BM92" s="275"/>
    </row>
    <row r="93" spans="2:65" s="303" customFormat="1" ht="24" customHeight="1" x14ac:dyDescent="0.2">
      <c r="B93" s="278"/>
      <c r="C93" s="236">
        <f t="shared" si="10"/>
        <v>11</v>
      </c>
      <c r="D93" s="236" t="s">
        <v>137</v>
      </c>
      <c r="E93" s="237" t="s">
        <v>224</v>
      </c>
      <c r="F93" s="238" t="s">
        <v>1613</v>
      </c>
      <c r="G93" s="239" t="s">
        <v>204</v>
      </c>
      <c r="H93" s="240">
        <v>1</v>
      </c>
      <c r="I93" s="720">
        <v>0</v>
      </c>
      <c r="J93" s="241">
        <f t="shared" si="0"/>
        <v>0</v>
      </c>
      <c r="K93" s="497" t="s">
        <v>1044</v>
      </c>
      <c r="L93" s="193"/>
      <c r="M93" s="242"/>
      <c r="N93" s="243"/>
      <c r="O93" s="244"/>
      <c r="P93" s="244"/>
      <c r="Q93" s="244"/>
      <c r="R93" s="244"/>
      <c r="S93" s="244"/>
      <c r="T93" s="245"/>
      <c r="V93" s="957"/>
      <c r="W93" s="957"/>
      <c r="X93" s="957"/>
      <c r="Y93" s="1147"/>
      <c r="AR93" s="275"/>
      <c r="AT93" s="275"/>
      <c r="AU93" s="275"/>
      <c r="AY93" s="274"/>
      <c r="BE93" s="276"/>
      <c r="BF93" s="276"/>
      <c r="BG93" s="276"/>
      <c r="BH93" s="276"/>
      <c r="BI93" s="276"/>
      <c r="BJ93" s="274"/>
      <c r="BK93" s="276">
        <f t="shared" si="9"/>
        <v>0</v>
      </c>
      <c r="BL93" s="274"/>
      <c r="BM93" s="275"/>
    </row>
    <row r="94" spans="2:65" s="271" customFormat="1" ht="20.25" customHeight="1" x14ac:dyDescent="0.2">
      <c r="B94" s="193"/>
      <c r="C94" s="236">
        <f t="shared" si="10"/>
        <v>12</v>
      </c>
      <c r="D94" s="236" t="s">
        <v>137</v>
      </c>
      <c r="E94" s="237" t="s">
        <v>220</v>
      </c>
      <c r="F94" s="238" t="s">
        <v>209</v>
      </c>
      <c r="G94" s="239" t="s">
        <v>204</v>
      </c>
      <c r="H94" s="240">
        <v>1</v>
      </c>
      <c r="I94" s="720">
        <v>0</v>
      </c>
      <c r="J94" s="241">
        <f t="shared" si="0"/>
        <v>0</v>
      </c>
      <c r="K94" s="497" t="s">
        <v>1044</v>
      </c>
      <c r="L94" s="193"/>
      <c r="M94" s="249"/>
      <c r="N94" s="194"/>
      <c r="O94" s="194"/>
      <c r="P94" s="194"/>
      <c r="Q94" s="194"/>
      <c r="R94" s="194"/>
      <c r="S94" s="194"/>
      <c r="T94" s="195"/>
      <c r="V94" s="967"/>
      <c r="W94" s="957"/>
      <c r="X94" s="957"/>
      <c r="Y94" s="1147"/>
      <c r="AT94" s="190"/>
      <c r="AU94" s="190"/>
    </row>
    <row r="95" spans="2:65" s="1" customFormat="1" ht="27.75" customHeight="1" x14ac:dyDescent="0.2">
      <c r="B95" s="348"/>
      <c r="C95" s="236">
        <f t="shared" si="10"/>
        <v>13</v>
      </c>
      <c r="D95" s="715" t="s">
        <v>137</v>
      </c>
      <c r="E95" s="716" t="s">
        <v>1054</v>
      </c>
      <c r="F95" s="717" t="s">
        <v>1055</v>
      </c>
      <c r="G95" s="239" t="s">
        <v>204</v>
      </c>
      <c r="H95" s="719">
        <v>1</v>
      </c>
      <c r="I95" s="719">
        <v>0</v>
      </c>
      <c r="J95" s="720">
        <f>ROUND(I95*H95,2)%</f>
        <v>0</v>
      </c>
      <c r="K95" s="497" t="s">
        <v>1044</v>
      </c>
      <c r="L95" s="25"/>
      <c r="M95" s="124"/>
      <c r="N95" s="37"/>
      <c r="O95" s="37"/>
      <c r="P95" s="37"/>
      <c r="Q95" s="37"/>
      <c r="R95" s="37"/>
      <c r="S95" s="37"/>
      <c r="T95" s="38"/>
      <c r="V95" s="966"/>
      <c r="W95" s="957"/>
      <c r="X95" s="957"/>
      <c r="Y95" s="1147"/>
      <c r="AT95" s="15" t="s">
        <v>141</v>
      </c>
      <c r="AU95" s="15" t="s">
        <v>67</v>
      </c>
    </row>
    <row r="96" spans="2:65" s="867" customFormat="1" ht="25.5" customHeight="1" x14ac:dyDescent="0.2">
      <c r="B96" s="348"/>
      <c r="C96" s="236">
        <f t="shared" si="10"/>
        <v>14</v>
      </c>
      <c r="D96" s="715" t="s">
        <v>137</v>
      </c>
      <c r="E96" s="237" t="s">
        <v>1615</v>
      </c>
      <c r="F96" s="1154" t="s">
        <v>1616</v>
      </c>
      <c r="G96" s="239" t="s">
        <v>1057</v>
      </c>
      <c r="H96" s="240">
        <v>1</v>
      </c>
      <c r="I96" s="241">
        <v>0</v>
      </c>
      <c r="J96" s="720">
        <f>ROUND(I96*H96,2)</f>
        <v>0</v>
      </c>
      <c r="K96" s="717" t="s">
        <v>1</v>
      </c>
      <c r="L96" s="348"/>
      <c r="M96" s="352"/>
      <c r="N96" s="352"/>
      <c r="O96" s="352"/>
      <c r="P96" s="352"/>
      <c r="Q96" s="352"/>
      <c r="R96" s="352"/>
      <c r="S96" s="352"/>
      <c r="T96" s="352"/>
      <c r="V96" s="966"/>
      <c r="W96" s="957"/>
      <c r="X96" s="957"/>
      <c r="Y96" s="1147"/>
      <c r="AT96" s="327"/>
      <c r="AU96" s="327"/>
    </row>
    <row r="97" spans="2:25" s="1" customFormat="1" ht="6.95" customHeight="1" x14ac:dyDescent="0.2">
      <c r="B97" s="394"/>
      <c r="C97" s="395"/>
      <c r="D97" s="395"/>
      <c r="E97" s="395"/>
      <c r="F97" s="395"/>
      <c r="G97" s="395"/>
      <c r="H97" s="395"/>
      <c r="I97" s="395"/>
      <c r="J97" s="395"/>
      <c r="K97" s="396"/>
      <c r="L97" s="25"/>
      <c r="V97" s="957"/>
      <c r="W97" s="957"/>
      <c r="X97" s="957"/>
      <c r="Y97" s="1147"/>
    </row>
    <row r="98" spans="2:25" x14ac:dyDescent="0.2">
      <c r="B98" s="682"/>
      <c r="C98" s="682"/>
      <c r="D98" s="682"/>
      <c r="E98" s="682"/>
      <c r="F98" s="682"/>
      <c r="G98" s="682"/>
      <c r="H98" s="682"/>
      <c r="I98" s="682"/>
      <c r="J98" s="682"/>
      <c r="K98" s="682"/>
    </row>
    <row r="99" spans="2:25" x14ac:dyDescent="0.2">
      <c r="B99" s="682"/>
      <c r="C99" s="682"/>
      <c r="D99" s="682"/>
      <c r="E99" s="682"/>
      <c r="F99" s="682"/>
      <c r="G99" s="682"/>
      <c r="H99" s="682"/>
      <c r="I99" s="682"/>
      <c r="J99" s="682"/>
      <c r="K99" s="682"/>
    </row>
    <row r="100" spans="2:25" x14ac:dyDescent="0.2">
      <c r="F100" t="s">
        <v>1614</v>
      </c>
    </row>
  </sheetData>
  <autoFilter ref="C80:K95"/>
  <mergeCells count="9">
    <mergeCell ref="E51:H51"/>
    <mergeCell ref="E71:H71"/>
    <mergeCell ref="E73:H73"/>
    <mergeCell ref="L2:V2"/>
    <mergeCell ref="E7:H7"/>
    <mergeCell ref="E9:H9"/>
    <mergeCell ref="E18:H18"/>
    <mergeCell ref="E27:H27"/>
    <mergeCell ref="E49:H49"/>
  </mergeCells>
  <pageMargins left="0.39374999999999999" right="0.39374999999999999" top="0.39374999999999999" bottom="0.39374999999999999" header="0" footer="0"/>
  <pageSetup paperSize="9" scale="75" fitToHeight="100" orientation="landscape" blackAndWhite="1" horizontalDpi="4294967293" r:id="rId1"/>
  <headerFooter>
    <oddFooter>&amp;CStrana &amp;P z &amp;N</oddFooter>
  </headerFooter>
  <rowBreaks count="3" manualBreakCount="3">
    <brk id="42" max="16383" man="1"/>
    <brk id="65" max="16383" man="1"/>
    <brk id="9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72"/>
  <sheetViews>
    <sheetView showGridLines="0" view="pageBreakPreview" topLeftCell="A345" zoomScale="110" zoomScaleNormal="100" zoomScaleSheetLayoutView="110" workbookViewId="0">
      <selection activeCell="I473" sqref="I473"/>
    </sheetView>
  </sheetViews>
  <sheetFormatPr defaultRowHeight="11.25" x14ac:dyDescent="0.2"/>
  <cols>
    <col min="1" max="1" width="8.33203125" style="670" customWidth="1"/>
    <col min="2" max="2" width="1.6640625" style="670" customWidth="1"/>
    <col min="3" max="3" width="4.1640625" style="670" customWidth="1"/>
    <col min="4" max="4" width="4.33203125" style="670" customWidth="1"/>
    <col min="5" max="5" width="17.1640625" style="670" customWidth="1"/>
    <col min="6" max="6" width="75.5" style="670" customWidth="1"/>
    <col min="7" max="7" width="7" style="670" customWidth="1"/>
    <col min="8" max="8" width="14" style="654" customWidth="1"/>
    <col min="9" max="9" width="17.6640625" style="670" customWidth="1"/>
    <col min="10" max="10" width="19" style="670" customWidth="1"/>
    <col min="11" max="11" width="22.83203125" style="670" customWidth="1"/>
    <col min="12" max="12" width="3.5" style="670" customWidth="1"/>
    <col min="13" max="13" width="10.83203125" style="670" hidden="1" customWidth="1"/>
    <col min="14" max="14" width="9.33203125" style="670"/>
    <col min="15" max="20" width="14.1640625" style="670" hidden="1" customWidth="1"/>
    <col min="21" max="21" width="16.33203125" style="670" hidden="1" customWidth="1"/>
    <col min="22" max="22" width="12.33203125" style="670" customWidth="1"/>
    <col min="23" max="23" width="16.33203125" style="670" customWidth="1"/>
    <col min="24" max="24" width="12.33203125" style="670" customWidth="1"/>
    <col min="25" max="25" width="15" style="670" customWidth="1"/>
    <col min="26" max="26" width="11" style="670" customWidth="1"/>
    <col min="27" max="27" width="15" style="670" customWidth="1"/>
    <col min="28" max="28" width="16.33203125" style="670" customWidth="1"/>
    <col min="29" max="29" width="11" style="670" customWidth="1"/>
    <col min="30" max="30" width="15" style="670" customWidth="1"/>
    <col min="31" max="31" width="16.33203125" style="670" customWidth="1"/>
    <col min="32" max="62" width="9.33203125" style="670"/>
    <col min="63" max="63" width="13.33203125" style="670" bestFit="1" customWidth="1"/>
    <col min="64" max="16384" width="9.33203125" style="670"/>
  </cols>
  <sheetData>
    <row r="1" spans="1:46" x14ac:dyDescent="0.2">
      <c r="A1" s="415"/>
    </row>
    <row r="2" spans="1:46" ht="36.950000000000003" customHeight="1" x14ac:dyDescent="0.2">
      <c r="L2" s="1310"/>
      <c r="M2" s="1255"/>
      <c r="N2" s="1255"/>
      <c r="O2" s="1255"/>
      <c r="P2" s="1255"/>
      <c r="Q2" s="1255"/>
      <c r="R2" s="1255"/>
      <c r="S2" s="1255"/>
      <c r="T2" s="1255"/>
      <c r="U2" s="1255"/>
      <c r="V2" s="1255"/>
      <c r="AT2" s="327" t="s">
        <v>68</v>
      </c>
    </row>
    <row r="3" spans="1:46" ht="6.95" customHeight="1" x14ac:dyDescent="0.2">
      <c r="B3" s="417"/>
      <c r="C3" s="418"/>
      <c r="D3" s="418"/>
      <c r="E3" s="418"/>
      <c r="F3" s="418"/>
      <c r="G3" s="418"/>
      <c r="H3" s="655"/>
      <c r="I3" s="418"/>
      <c r="J3" s="418"/>
      <c r="K3" s="418"/>
      <c r="L3" s="419"/>
      <c r="AT3" s="327" t="s">
        <v>69</v>
      </c>
    </row>
    <row r="4" spans="1:46" ht="24.95" customHeight="1" x14ac:dyDescent="0.2">
      <c r="B4" s="419"/>
      <c r="D4" s="192" t="s">
        <v>77</v>
      </c>
      <c r="L4" s="419"/>
      <c r="M4" s="201" t="s">
        <v>10</v>
      </c>
      <c r="AT4" s="327" t="s">
        <v>3</v>
      </c>
    </row>
    <row r="5" spans="1:46" ht="6.95" customHeight="1" x14ac:dyDescent="0.2">
      <c r="B5" s="419"/>
      <c r="L5" s="419"/>
    </row>
    <row r="6" spans="1:46" ht="12" customHeight="1" x14ac:dyDescent="0.2">
      <c r="B6" s="419"/>
      <c r="D6" s="674" t="s">
        <v>14</v>
      </c>
      <c r="L6" s="419"/>
    </row>
    <row r="7" spans="1:46" ht="16.5" customHeight="1" x14ac:dyDescent="0.2">
      <c r="B7" s="419"/>
      <c r="E7" s="1304" t="str">
        <f>'Rekapitulace zakázky'!K6</f>
        <v>Oprava výhybek v uzlu Ústí n.L. hl.n.</v>
      </c>
      <c r="F7" s="1304"/>
      <c r="G7" s="1304"/>
      <c r="H7" s="1304"/>
      <c r="L7" s="419"/>
    </row>
    <row r="8" spans="1:46" s="675" customFormat="1" ht="12" customHeight="1" x14ac:dyDescent="0.2">
      <c r="B8" s="348"/>
      <c r="D8" s="674" t="s">
        <v>78</v>
      </c>
      <c r="H8" s="159"/>
      <c r="L8" s="348"/>
    </row>
    <row r="9" spans="1:46" s="675" customFormat="1" ht="36.950000000000003" customHeight="1" x14ac:dyDescent="0.2">
      <c r="B9" s="348"/>
      <c r="E9" s="1305" t="s">
        <v>259</v>
      </c>
      <c r="F9" s="1305"/>
      <c r="G9" s="1305"/>
      <c r="H9" s="1305"/>
      <c r="L9" s="348"/>
    </row>
    <row r="10" spans="1:46" s="675" customFormat="1" x14ac:dyDescent="0.2">
      <c r="B10" s="348"/>
      <c r="H10" s="159"/>
      <c r="L10" s="348"/>
    </row>
    <row r="11" spans="1:46" s="675" customFormat="1" ht="12" customHeight="1" x14ac:dyDescent="0.2">
      <c r="B11" s="348"/>
      <c r="D11" s="674" t="s">
        <v>15</v>
      </c>
      <c r="F11" s="672" t="s">
        <v>1</v>
      </c>
      <c r="H11" s="159"/>
      <c r="I11" s="674" t="s">
        <v>16</v>
      </c>
      <c r="J11" s="672" t="s">
        <v>1</v>
      </c>
      <c r="L11" s="348"/>
    </row>
    <row r="12" spans="1:46" s="675" customFormat="1" ht="12" customHeight="1" x14ac:dyDescent="0.2">
      <c r="B12" s="348"/>
      <c r="D12" s="674" t="s">
        <v>17</v>
      </c>
      <c r="F12" s="672" t="s">
        <v>18</v>
      </c>
      <c r="H12" s="159"/>
      <c r="I12" s="674" t="s">
        <v>19</v>
      </c>
      <c r="J12" s="325">
        <f>'Rekapitulace zakázky'!AN8</f>
        <v>44058</v>
      </c>
      <c r="L12" s="348"/>
    </row>
    <row r="13" spans="1:46" s="675" customFormat="1" ht="10.9" customHeight="1" x14ac:dyDescent="0.2">
      <c r="B13" s="348"/>
      <c r="H13" s="159"/>
      <c r="L13" s="348"/>
    </row>
    <row r="14" spans="1:46" s="675" customFormat="1" ht="12" customHeight="1" x14ac:dyDescent="0.2">
      <c r="B14" s="348"/>
      <c r="D14" s="674" t="s">
        <v>20</v>
      </c>
      <c r="H14" s="159"/>
      <c r="I14" s="674" t="s">
        <v>21</v>
      </c>
      <c r="J14" s="672" t="str">
        <f>IF('Rekapitulace zakázky'!AN10="","",'Rekapitulace zakázky'!AN10)</f>
        <v/>
      </c>
      <c r="L14" s="348"/>
    </row>
    <row r="15" spans="1:46" s="675" customFormat="1" ht="18" customHeight="1" x14ac:dyDescent="0.2">
      <c r="B15" s="348"/>
      <c r="E15" s="672" t="str">
        <f>IF('Rekapitulace zakázky'!E11="","",'Rekapitulace zakázky'!E11)</f>
        <v xml:space="preserve"> </v>
      </c>
      <c r="H15" s="159"/>
      <c r="I15" s="674" t="s">
        <v>22</v>
      </c>
      <c r="J15" s="672" t="str">
        <f>IF('Rekapitulace zakázky'!AN11="","",'Rekapitulace zakázky'!AN11)</f>
        <v/>
      </c>
      <c r="L15" s="348"/>
    </row>
    <row r="16" spans="1:46" s="675" customFormat="1" ht="6.95" customHeight="1" x14ac:dyDescent="0.2">
      <c r="B16" s="348"/>
      <c r="H16" s="159"/>
      <c r="L16" s="348"/>
    </row>
    <row r="17" spans="2:12" s="675" customFormat="1" ht="12" customHeight="1" x14ac:dyDescent="0.2">
      <c r="B17" s="348"/>
      <c r="D17" s="674" t="s">
        <v>23</v>
      </c>
      <c r="H17" s="159"/>
      <c r="I17" s="674" t="s">
        <v>21</v>
      </c>
      <c r="J17" s="672" t="str">
        <f>'Rekapitulace zakázky'!AN13</f>
        <v/>
      </c>
      <c r="L17" s="348"/>
    </row>
    <row r="18" spans="2:12" s="675" customFormat="1" ht="18" customHeight="1" x14ac:dyDescent="0.2">
      <c r="B18" s="348"/>
      <c r="E18" s="1311" t="str">
        <f>'Rekapitulace zakázky'!E14</f>
        <v xml:space="preserve"> </v>
      </c>
      <c r="F18" s="1311"/>
      <c r="G18" s="1311"/>
      <c r="H18" s="1311"/>
      <c r="I18" s="674" t="s">
        <v>22</v>
      </c>
      <c r="J18" s="672" t="str">
        <f>'Rekapitulace zakázky'!AN14</f>
        <v/>
      </c>
      <c r="L18" s="348"/>
    </row>
    <row r="19" spans="2:12" s="675" customFormat="1" ht="6.95" customHeight="1" x14ac:dyDescent="0.2">
      <c r="B19" s="348"/>
      <c r="H19" s="159"/>
      <c r="L19" s="348"/>
    </row>
    <row r="20" spans="2:12" s="675" customFormat="1" ht="12" customHeight="1" x14ac:dyDescent="0.2">
      <c r="B20" s="348"/>
      <c r="D20" s="674" t="s">
        <v>24</v>
      </c>
      <c r="H20" s="159"/>
      <c r="I20" s="674" t="s">
        <v>21</v>
      </c>
      <c r="J20" s="672" t="str">
        <f>IF('Rekapitulace zakázky'!AN16="","",'Rekapitulace zakázky'!AN16)</f>
        <v/>
      </c>
      <c r="L20" s="348"/>
    </row>
    <row r="21" spans="2:12" s="675" customFormat="1" ht="18" customHeight="1" x14ac:dyDescent="0.2">
      <c r="B21" s="348"/>
      <c r="E21" s="672" t="str">
        <f>IF('Rekapitulace zakázky'!E17="","",'Rekapitulace zakázky'!E17)</f>
        <v xml:space="preserve"> </v>
      </c>
      <c r="H21" s="159"/>
      <c r="I21" s="674" t="s">
        <v>22</v>
      </c>
      <c r="J21" s="672" t="str">
        <f>IF('Rekapitulace zakázky'!AN17="","",'Rekapitulace zakázky'!AN17)</f>
        <v/>
      </c>
      <c r="L21" s="348"/>
    </row>
    <row r="22" spans="2:12" s="675" customFormat="1" ht="6.95" customHeight="1" x14ac:dyDescent="0.2">
      <c r="B22" s="348"/>
      <c r="H22" s="159"/>
      <c r="L22" s="348"/>
    </row>
    <row r="23" spans="2:12" s="675" customFormat="1" ht="12" customHeight="1" x14ac:dyDescent="0.2">
      <c r="B23" s="348"/>
      <c r="D23" s="674" t="s">
        <v>26</v>
      </c>
      <c r="H23" s="159"/>
      <c r="I23" s="674" t="s">
        <v>21</v>
      </c>
      <c r="J23" s="672" t="str">
        <f>IF('Rekapitulace zakázky'!AN19="","",'Rekapitulace zakázky'!AN19)</f>
        <v/>
      </c>
      <c r="L23" s="348"/>
    </row>
    <row r="24" spans="2:12" s="675" customFormat="1" ht="18" customHeight="1" x14ac:dyDescent="0.2">
      <c r="B24" s="348"/>
      <c r="E24" s="672" t="str">
        <f>IF('Rekapitulace zakázky'!E20="","",'Rekapitulace zakázky'!E20)</f>
        <v xml:space="preserve"> </v>
      </c>
      <c r="H24" s="159"/>
      <c r="I24" s="674" t="s">
        <v>22</v>
      </c>
      <c r="J24" s="672" t="str">
        <f>IF('Rekapitulace zakázky'!AN20="","",'Rekapitulace zakázky'!AN20)</f>
        <v/>
      </c>
      <c r="L24" s="348"/>
    </row>
    <row r="25" spans="2:12" s="675" customFormat="1" ht="6.95" customHeight="1" x14ac:dyDescent="0.2">
      <c r="B25" s="348"/>
      <c r="H25" s="159"/>
      <c r="L25" s="348"/>
    </row>
    <row r="26" spans="2:12" s="675" customFormat="1" ht="12" customHeight="1" x14ac:dyDescent="0.2">
      <c r="B26" s="348"/>
      <c r="D26" s="674" t="s">
        <v>27</v>
      </c>
      <c r="H26" s="159"/>
      <c r="L26" s="348"/>
    </row>
    <row r="27" spans="2:12" s="330" customFormat="1" ht="16.5" customHeight="1" x14ac:dyDescent="0.2">
      <c r="B27" s="331"/>
      <c r="E27" s="1312" t="s">
        <v>1</v>
      </c>
      <c r="F27" s="1312"/>
      <c r="G27" s="1312"/>
      <c r="H27" s="1312"/>
      <c r="L27" s="331"/>
    </row>
    <row r="28" spans="2:12" s="675" customFormat="1" ht="6.95" customHeight="1" x14ac:dyDescent="0.2">
      <c r="B28" s="348"/>
      <c r="H28" s="159"/>
      <c r="L28" s="348"/>
    </row>
    <row r="29" spans="2:12" s="675" customFormat="1" ht="6.95" customHeight="1" x14ac:dyDescent="0.2">
      <c r="B29" s="348"/>
      <c r="D29" s="357"/>
      <c r="E29" s="357"/>
      <c r="F29" s="357"/>
      <c r="G29" s="357"/>
      <c r="H29" s="160"/>
      <c r="I29" s="357"/>
      <c r="J29" s="357"/>
      <c r="K29" s="357"/>
      <c r="L29" s="348"/>
    </row>
    <row r="30" spans="2:12" s="675" customFormat="1" ht="25.35" customHeight="1" x14ac:dyDescent="0.2">
      <c r="B30" s="348"/>
      <c r="D30" s="202" t="s">
        <v>28</v>
      </c>
      <c r="H30" s="159"/>
      <c r="J30" s="326">
        <f>J59</f>
        <v>0</v>
      </c>
      <c r="L30" s="348"/>
    </row>
    <row r="31" spans="2:12" s="675" customFormat="1" ht="6.95" customHeight="1" x14ac:dyDescent="0.2">
      <c r="B31" s="348"/>
      <c r="D31" s="357"/>
      <c r="E31" s="357"/>
      <c r="F31" s="357"/>
      <c r="G31" s="357"/>
      <c r="H31" s="160"/>
      <c r="I31" s="357"/>
      <c r="J31" s="357"/>
      <c r="K31" s="357"/>
      <c r="L31" s="348"/>
    </row>
    <row r="32" spans="2:12" s="675" customFormat="1" ht="14.45" customHeight="1" x14ac:dyDescent="0.2">
      <c r="B32" s="348"/>
      <c r="F32" s="323" t="s">
        <v>30</v>
      </c>
      <c r="H32" s="159"/>
      <c r="I32" s="323" t="s">
        <v>29</v>
      </c>
      <c r="J32" s="323" t="s">
        <v>31</v>
      </c>
      <c r="L32" s="348"/>
    </row>
    <row r="33" spans="2:12" s="675" customFormat="1" ht="14.45" customHeight="1" x14ac:dyDescent="0.2">
      <c r="B33" s="348"/>
      <c r="D33" s="203" t="s">
        <v>32</v>
      </c>
      <c r="E33" s="674" t="s">
        <v>33</v>
      </c>
      <c r="F33" s="204">
        <f>J30</f>
        <v>0</v>
      </c>
      <c r="H33" s="159"/>
      <c r="I33" s="205">
        <v>0.21</v>
      </c>
      <c r="J33" s="204">
        <f>F33*I33</f>
        <v>0</v>
      </c>
      <c r="L33" s="348"/>
    </row>
    <row r="34" spans="2:12" s="675" customFormat="1" ht="14.45" customHeight="1" x14ac:dyDescent="0.2">
      <c r="B34" s="348"/>
      <c r="E34" s="674" t="s">
        <v>34</v>
      </c>
      <c r="F34" s="204">
        <f>ROUND((SUM(BF104:BF245)),  2)</f>
        <v>0</v>
      </c>
      <c r="H34" s="159"/>
      <c r="I34" s="205">
        <v>0.15</v>
      </c>
      <c r="J34" s="204">
        <f>ROUND(((SUM(BF104:BF245))*I34),  2)</f>
        <v>0</v>
      </c>
      <c r="L34" s="348"/>
    </row>
    <row r="35" spans="2:12" s="675" customFormat="1" ht="14.45" hidden="1" customHeight="1" x14ac:dyDescent="0.2">
      <c r="B35" s="348"/>
      <c r="E35" s="674" t="s">
        <v>35</v>
      </c>
      <c r="F35" s="204">
        <f>ROUND((SUM(BG104:BG245)),  2)</f>
        <v>0</v>
      </c>
      <c r="H35" s="159"/>
      <c r="I35" s="205">
        <v>0.21</v>
      </c>
      <c r="J35" s="204">
        <f>0</f>
        <v>0</v>
      </c>
      <c r="L35" s="348"/>
    </row>
    <row r="36" spans="2:12" s="675" customFormat="1" ht="14.45" hidden="1" customHeight="1" x14ac:dyDescent="0.2">
      <c r="B36" s="348"/>
      <c r="E36" s="674" t="s">
        <v>36</v>
      </c>
      <c r="F36" s="204">
        <f>ROUND((SUM(BH104:BH245)),  2)</f>
        <v>0</v>
      </c>
      <c r="H36" s="159"/>
      <c r="I36" s="205">
        <v>0.15</v>
      </c>
      <c r="J36" s="204">
        <f>0</f>
        <v>0</v>
      </c>
      <c r="L36" s="348"/>
    </row>
    <row r="37" spans="2:12" s="675" customFormat="1" ht="14.45" hidden="1" customHeight="1" x14ac:dyDescent="0.2">
      <c r="B37" s="348"/>
      <c r="E37" s="674" t="s">
        <v>37</v>
      </c>
      <c r="F37" s="204">
        <f>ROUND((SUM(BI104:BI245)),  2)</f>
        <v>0</v>
      </c>
      <c r="H37" s="159"/>
      <c r="I37" s="205">
        <v>0</v>
      </c>
      <c r="J37" s="204">
        <f>0</f>
        <v>0</v>
      </c>
      <c r="L37" s="348"/>
    </row>
    <row r="38" spans="2:12" s="675" customFormat="1" ht="6.95" customHeight="1" x14ac:dyDescent="0.2">
      <c r="B38" s="348"/>
      <c r="H38" s="159"/>
      <c r="L38" s="348"/>
    </row>
    <row r="39" spans="2:12" s="675" customFormat="1" ht="25.35" customHeight="1" x14ac:dyDescent="0.2">
      <c r="B39" s="348"/>
      <c r="C39" s="332"/>
      <c r="D39" s="206" t="s">
        <v>38</v>
      </c>
      <c r="E39" s="358"/>
      <c r="F39" s="358"/>
      <c r="G39" s="207" t="s">
        <v>39</v>
      </c>
      <c r="H39" s="182" t="s">
        <v>40</v>
      </c>
      <c r="I39" s="358"/>
      <c r="J39" s="209">
        <f>SUM(J30:J37)</f>
        <v>0</v>
      </c>
      <c r="K39" s="333"/>
      <c r="L39" s="348"/>
    </row>
    <row r="40" spans="2:12" s="675" customFormat="1" ht="14.45" customHeight="1" x14ac:dyDescent="0.2">
      <c r="B40" s="394"/>
      <c r="C40" s="395"/>
      <c r="D40" s="395"/>
      <c r="E40" s="395"/>
      <c r="F40" s="395"/>
      <c r="G40" s="395"/>
      <c r="H40" s="397"/>
      <c r="I40" s="395"/>
      <c r="J40" s="395"/>
      <c r="K40" s="396"/>
      <c r="L40" s="348"/>
    </row>
    <row r="41" spans="2:12" ht="35.25" customHeight="1" x14ac:dyDescent="0.2"/>
    <row r="42" spans="2:12" ht="35.25" customHeight="1" x14ac:dyDescent="0.2"/>
    <row r="43" spans="2:12" ht="35.25" customHeight="1" x14ac:dyDescent="0.2"/>
    <row r="44" spans="2:12" s="675" customFormat="1" ht="6.95" customHeight="1" x14ac:dyDescent="0.2">
      <c r="B44" s="362"/>
      <c r="C44" s="363"/>
      <c r="D44" s="363"/>
      <c r="E44" s="363"/>
      <c r="F44" s="363"/>
      <c r="G44" s="363"/>
      <c r="H44" s="163"/>
      <c r="I44" s="363"/>
      <c r="J44" s="363"/>
      <c r="K44" s="363"/>
      <c r="L44" s="348"/>
    </row>
    <row r="45" spans="2:12" s="675" customFormat="1" ht="24.95" customHeight="1" x14ac:dyDescent="0.2">
      <c r="B45" s="348"/>
      <c r="C45" s="192" t="s">
        <v>79</v>
      </c>
      <c r="H45" s="159"/>
      <c r="L45" s="348"/>
    </row>
    <row r="46" spans="2:12" s="675" customFormat="1" ht="6.95" customHeight="1" x14ac:dyDescent="0.2">
      <c r="B46" s="348"/>
      <c r="H46" s="159"/>
      <c r="L46" s="348"/>
    </row>
    <row r="47" spans="2:12" s="675" customFormat="1" ht="12" customHeight="1" x14ac:dyDescent="0.2">
      <c r="B47" s="348"/>
      <c r="C47" s="674" t="s">
        <v>14</v>
      </c>
      <c r="H47" s="159"/>
      <c r="L47" s="348"/>
    </row>
    <row r="48" spans="2:12" s="675" customFormat="1" ht="16.5" customHeight="1" x14ac:dyDescent="0.2">
      <c r="B48" s="348"/>
      <c r="E48" s="1304" t="str">
        <f>E7</f>
        <v>Oprava výhybek v uzlu Ústí n.L. hl.n.</v>
      </c>
      <c r="F48" s="1304"/>
      <c r="G48" s="1304"/>
      <c r="H48" s="1304"/>
      <c r="L48" s="348"/>
    </row>
    <row r="49" spans="2:47" s="675" customFormat="1" ht="12" customHeight="1" x14ac:dyDescent="0.2">
      <c r="B49" s="348"/>
      <c r="C49" s="674" t="s">
        <v>78</v>
      </c>
      <c r="H49" s="159"/>
      <c r="L49" s="348"/>
    </row>
    <row r="50" spans="2:47" s="675" customFormat="1" ht="16.5" customHeight="1" x14ac:dyDescent="0.2">
      <c r="B50" s="348"/>
      <c r="E50" s="1305" t="str">
        <f>E9</f>
        <v>PS  01-11-01 - Úpravy SZZ</v>
      </c>
      <c r="F50" s="1305"/>
      <c r="G50" s="1305"/>
      <c r="H50" s="1305"/>
      <c r="L50" s="348"/>
    </row>
    <row r="51" spans="2:47" s="675" customFormat="1" ht="6.95" customHeight="1" x14ac:dyDescent="0.2">
      <c r="B51" s="348"/>
      <c r="H51" s="159"/>
      <c r="L51" s="348"/>
    </row>
    <row r="52" spans="2:47" s="675" customFormat="1" ht="12" customHeight="1" x14ac:dyDescent="0.2">
      <c r="B52" s="348"/>
      <c r="C52" s="674" t="s">
        <v>17</v>
      </c>
      <c r="F52" s="672" t="str">
        <f>F12</f>
        <v xml:space="preserve"> </v>
      </c>
      <c r="H52" s="159"/>
      <c r="I52" s="674" t="s">
        <v>19</v>
      </c>
      <c r="J52" s="325">
        <f>IF(J12="","",J12)</f>
        <v>44058</v>
      </c>
      <c r="L52" s="348"/>
    </row>
    <row r="53" spans="2:47" s="675" customFormat="1" ht="6.95" customHeight="1" x14ac:dyDescent="0.2">
      <c r="B53" s="348"/>
      <c r="H53" s="159"/>
      <c r="L53" s="348"/>
    </row>
    <row r="54" spans="2:47" s="675" customFormat="1" ht="15.2" customHeight="1" x14ac:dyDescent="0.2">
      <c r="B54" s="348"/>
      <c r="C54" s="674" t="s">
        <v>20</v>
      </c>
      <c r="F54" s="672" t="str">
        <f>E15</f>
        <v xml:space="preserve"> </v>
      </c>
      <c r="H54" s="159"/>
      <c r="I54" s="674" t="s">
        <v>24</v>
      </c>
      <c r="J54" s="673" t="str">
        <f>E21</f>
        <v xml:space="preserve"> </v>
      </c>
      <c r="L54" s="348"/>
    </row>
    <row r="55" spans="2:47" s="675" customFormat="1" ht="15.2" customHeight="1" x14ac:dyDescent="0.2">
      <c r="B55" s="348"/>
      <c r="C55" s="674" t="s">
        <v>23</v>
      </c>
      <c r="F55" s="672" t="str">
        <f>IF(E18="","",E18)</f>
        <v xml:space="preserve"> </v>
      </c>
      <c r="H55" s="159"/>
      <c r="I55" s="674" t="s">
        <v>26</v>
      </c>
      <c r="J55" s="673" t="str">
        <f>E24</f>
        <v xml:space="preserve"> </v>
      </c>
      <c r="L55" s="348"/>
    </row>
    <row r="56" spans="2:47" s="675" customFormat="1" ht="10.35" customHeight="1" x14ac:dyDescent="0.2">
      <c r="B56" s="348"/>
      <c r="H56" s="159"/>
      <c r="L56" s="348"/>
    </row>
    <row r="57" spans="2:47" s="675" customFormat="1" ht="29.25" customHeight="1" x14ac:dyDescent="0.2">
      <c r="B57" s="348"/>
      <c r="C57" s="210" t="s">
        <v>80</v>
      </c>
      <c r="D57" s="332"/>
      <c r="E57" s="332"/>
      <c r="F57" s="332"/>
      <c r="G57" s="332"/>
      <c r="H57" s="159"/>
      <c r="I57" s="332"/>
      <c r="J57" s="211" t="s">
        <v>81</v>
      </c>
      <c r="K57" s="332"/>
      <c r="L57" s="348"/>
    </row>
    <row r="58" spans="2:47" s="675" customFormat="1" ht="10.35" customHeight="1" x14ac:dyDescent="0.2">
      <c r="B58" s="348"/>
      <c r="H58" s="159"/>
      <c r="L58" s="348"/>
    </row>
    <row r="59" spans="2:47" s="675" customFormat="1" ht="22.9" customHeight="1" x14ac:dyDescent="0.2">
      <c r="B59" s="348"/>
      <c r="C59" s="212" t="s">
        <v>82</v>
      </c>
      <c r="H59" s="159"/>
      <c r="J59" s="326">
        <f>J61+J69+J77</f>
        <v>0</v>
      </c>
      <c r="L59" s="348"/>
      <c r="AU59" s="327" t="s">
        <v>83</v>
      </c>
    </row>
    <row r="60" spans="2:47" s="184" customFormat="1" ht="10.5" customHeight="1" x14ac:dyDescent="0.2">
      <c r="B60" s="695"/>
      <c r="C60" s="694"/>
      <c r="D60" s="863"/>
      <c r="E60" s="694"/>
      <c r="F60" s="694"/>
      <c r="G60" s="694"/>
      <c r="H60" s="864"/>
      <c r="I60" s="694"/>
      <c r="J60" s="865"/>
      <c r="K60" s="696"/>
      <c r="L60" s="694"/>
    </row>
    <row r="61" spans="2:47" s="185" customFormat="1" ht="19.5" customHeight="1" x14ac:dyDescent="0.2">
      <c r="B61" s="697"/>
      <c r="C61" s="698"/>
      <c r="D61" s="698"/>
      <c r="E61" s="1307" t="s">
        <v>662</v>
      </c>
      <c r="F61" s="1308"/>
      <c r="G61" s="1308"/>
      <c r="H61" s="1308"/>
      <c r="I61" s="1308"/>
      <c r="J61" s="617">
        <f>SUM(J62:J67)</f>
        <v>0</v>
      </c>
      <c r="K61" s="699"/>
      <c r="L61" s="693"/>
      <c r="M61" s="693"/>
      <c r="N61" s="693"/>
      <c r="O61" s="693"/>
      <c r="P61" s="693"/>
      <c r="Q61" s="693"/>
      <c r="R61" s="693"/>
      <c r="S61" s="693"/>
      <c r="T61" s="693"/>
      <c r="U61" s="693"/>
      <c r="V61" s="693"/>
      <c r="W61" s="693"/>
      <c r="X61" s="693"/>
      <c r="Y61" s="693"/>
      <c r="Z61" s="693"/>
      <c r="AA61" s="693"/>
      <c r="AB61" s="693"/>
      <c r="AC61" s="693"/>
      <c r="AD61" s="693"/>
      <c r="AE61" s="693"/>
      <c r="AF61" s="693"/>
      <c r="AG61" s="1306" t="e">
        <f>ROUND(SUM(AG62:AG67),2)</f>
        <v>#REF!</v>
      </c>
      <c r="AH61" s="1301"/>
      <c r="AI61" s="1301"/>
      <c r="AJ61" s="1301"/>
      <c r="AK61" s="1301"/>
      <c r="AL61" s="1301"/>
      <c r="AM61" s="1301"/>
      <c r="AN61" s="1300" t="e">
        <f t="shared" ref="AN61:AN85" si="0">SUM(AG61,AT61)</f>
        <v>#REF!</v>
      </c>
      <c r="AO61" s="1301"/>
      <c r="AP61" s="1301"/>
    </row>
    <row r="62" spans="2:47" s="185" customFormat="1" ht="19.5" customHeight="1" x14ac:dyDescent="0.2">
      <c r="B62" s="697"/>
      <c r="C62" s="698"/>
      <c r="D62" s="698"/>
      <c r="E62" s="777" t="s">
        <v>630</v>
      </c>
      <c r="F62" s="778" t="s">
        <v>631</v>
      </c>
      <c r="G62" s="778"/>
      <c r="H62" s="778"/>
      <c r="I62" s="778"/>
      <c r="J62" s="779">
        <f>J107</f>
        <v>0</v>
      </c>
      <c r="K62" s="702"/>
      <c r="L62" s="693"/>
      <c r="M62" s="693"/>
      <c r="N62" s="693"/>
      <c r="O62" s="693"/>
      <c r="P62" s="693"/>
      <c r="Q62" s="693"/>
      <c r="R62" s="693"/>
      <c r="S62" s="693"/>
      <c r="T62" s="693"/>
      <c r="U62" s="693"/>
      <c r="V62" s="693"/>
      <c r="W62" s="693"/>
      <c r="X62" s="693"/>
      <c r="Y62" s="693"/>
      <c r="Z62" s="693"/>
      <c r="AA62" s="693"/>
      <c r="AB62" s="693"/>
      <c r="AC62" s="693"/>
      <c r="AD62" s="693"/>
      <c r="AE62" s="693"/>
      <c r="AF62" s="693"/>
      <c r="AG62" s="1300" t="e">
        <f>'[1]1.1.1 - Počítače náprav'!#REF!</f>
        <v>#REF!</v>
      </c>
      <c r="AH62" s="1301"/>
      <c r="AI62" s="1301"/>
      <c r="AJ62" s="1301"/>
      <c r="AK62" s="1301"/>
      <c r="AL62" s="1301"/>
      <c r="AM62" s="1301"/>
      <c r="AN62" s="1300" t="e">
        <f t="shared" si="0"/>
        <v>#REF!</v>
      </c>
      <c r="AO62" s="1301"/>
      <c r="AP62" s="1301"/>
    </row>
    <row r="63" spans="2:47" s="185" customFormat="1" ht="19.5" customHeight="1" x14ac:dyDescent="0.2">
      <c r="B63" s="697"/>
      <c r="C63" s="698"/>
      <c r="D63" s="698"/>
      <c r="E63" s="777" t="s">
        <v>632</v>
      </c>
      <c r="F63" s="778" t="s">
        <v>633</v>
      </c>
      <c r="G63" s="778"/>
      <c r="H63" s="778"/>
      <c r="I63" s="778"/>
      <c r="J63" s="779">
        <f>J139</f>
        <v>0</v>
      </c>
      <c r="K63" s="702"/>
      <c r="L63" s="693"/>
      <c r="M63" s="693"/>
      <c r="N63" s="693"/>
      <c r="O63" s="693"/>
      <c r="P63" s="693"/>
      <c r="Q63" s="693"/>
      <c r="R63" s="693"/>
      <c r="S63" s="693"/>
      <c r="T63" s="693"/>
      <c r="U63" s="693"/>
      <c r="V63" s="693"/>
      <c r="W63" s="693"/>
      <c r="X63" s="693"/>
      <c r="Y63" s="693"/>
      <c r="Z63" s="693"/>
      <c r="AA63" s="693"/>
      <c r="AB63" s="693"/>
      <c r="AC63" s="693"/>
      <c r="AD63" s="693"/>
      <c r="AE63" s="693"/>
      <c r="AF63" s="693"/>
      <c r="AG63" s="1300" t="e">
        <f>'[1]1.1.2 - Úprava technologi...'!#REF!</f>
        <v>#REF!</v>
      </c>
      <c r="AH63" s="1301"/>
      <c r="AI63" s="1301"/>
      <c r="AJ63" s="1301"/>
      <c r="AK63" s="1301"/>
      <c r="AL63" s="1301"/>
      <c r="AM63" s="1301"/>
      <c r="AN63" s="1300" t="e">
        <f t="shared" si="0"/>
        <v>#REF!</v>
      </c>
      <c r="AO63" s="1301"/>
      <c r="AP63" s="1301"/>
    </row>
    <row r="64" spans="2:47" s="675" customFormat="1" ht="19.5" customHeight="1" x14ac:dyDescent="0.2">
      <c r="B64" s="703"/>
      <c r="C64" s="698"/>
      <c r="D64" s="698"/>
      <c r="E64" s="777" t="s">
        <v>634</v>
      </c>
      <c r="F64" s="778" t="s">
        <v>635</v>
      </c>
      <c r="G64" s="778"/>
      <c r="H64" s="778"/>
      <c r="I64" s="778"/>
      <c r="J64" s="779">
        <f>J146</f>
        <v>0</v>
      </c>
      <c r="K64" s="702"/>
      <c r="L64" s="693"/>
      <c r="M64" s="693"/>
      <c r="N64" s="693"/>
      <c r="O64" s="693"/>
      <c r="P64" s="693"/>
      <c r="Q64" s="693"/>
      <c r="R64" s="693"/>
      <c r="S64" s="693"/>
      <c r="T64" s="693"/>
      <c r="U64" s="693"/>
      <c r="V64" s="693"/>
      <c r="W64" s="693"/>
      <c r="X64" s="693"/>
      <c r="Y64" s="693"/>
      <c r="Z64" s="693"/>
      <c r="AA64" s="693"/>
      <c r="AB64" s="693"/>
      <c r="AC64" s="693"/>
      <c r="AD64" s="693"/>
      <c r="AE64" s="693"/>
      <c r="AF64" s="693"/>
      <c r="AG64" s="1300" t="e">
        <f>'[1]1.1.3 - Úprava technologi...'!#REF!</f>
        <v>#REF!</v>
      </c>
      <c r="AH64" s="1301"/>
      <c r="AI64" s="1301"/>
      <c r="AJ64" s="1301"/>
      <c r="AK64" s="1301"/>
      <c r="AL64" s="1301"/>
      <c r="AM64" s="1301"/>
      <c r="AN64" s="1300" t="e">
        <f t="shared" si="0"/>
        <v>#REF!</v>
      </c>
      <c r="AO64" s="1301"/>
      <c r="AP64" s="1301"/>
    </row>
    <row r="65" spans="2:42" s="675" customFormat="1" ht="19.5" customHeight="1" x14ac:dyDescent="0.2">
      <c r="B65" s="704"/>
      <c r="C65" s="698"/>
      <c r="D65" s="698"/>
      <c r="E65" s="777" t="s">
        <v>636</v>
      </c>
      <c r="F65" s="778" t="s">
        <v>637</v>
      </c>
      <c r="G65" s="778"/>
      <c r="H65" s="778"/>
      <c r="I65" s="778"/>
      <c r="J65" s="779">
        <f>J151</f>
        <v>0</v>
      </c>
      <c r="K65" s="702"/>
      <c r="L65" s="693"/>
      <c r="M65" s="693"/>
      <c r="N65" s="693"/>
      <c r="O65" s="693"/>
      <c r="P65" s="693"/>
      <c r="Q65" s="693"/>
      <c r="R65" s="693"/>
      <c r="S65" s="693"/>
      <c r="T65" s="693"/>
      <c r="U65" s="693"/>
      <c r="V65" s="693"/>
      <c r="W65" s="693"/>
      <c r="X65" s="693"/>
      <c r="Y65" s="693"/>
      <c r="Z65" s="693"/>
      <c r="AA65" s="693"/>
      <c r="AB65" s="693"/>
      <c r="AC65" s="693"/>
      <c r="AD65" s="693"/>
      <c r="AE65" s="693"/>
      <c r="AF65" s="693"/>
      <c r="AG65" s="1300" t="e">
        <f>'[1]1.1.4 - Úprava SW PRV a S...'!#REF!</f>
        <v>#REF!</v>
      </c>
      <c r="AH65" s="1301"/>
      <c r="AI65" s="1301"/>
      <c r="AJ65" s="1301"/>
      <c r="AK65" s="1301"/>
      <c r="AL65" s="1301"/>
      <c r="AM65" s="1301"/>
      <c r="AN65" s="1300" t="e">
        <f t="shared" si="0"/>
        <v>#REF!</v>
      </c>
      <c r="AO65" s="1301"/>
      <c r="AP65" s="1301"/>
    </row>
    <row r="66" spans="2:42" ht="19.5" customHeight="1" x14ac:dyDescent="0.2">
      <c r="B66" s="578"/>
      <c r="C66" s="698"/>
      <c r="D66" s="698"/>
      <c r="E66" s="777" t="s">
        <v>638</v>
      </c>
      <c r="F66" s="778" t="s">
        <v>639</v>
      </c>
      <c r="G66" s="778"/>
      <c r="H66" s="778"/>
      <c r="I66" s="778"/>
      <c r="J66" s="779">
        <f>J160</f>
        <v>0</v>
      </c>
      <c r="K66" s="702"/>
      <c r="L66" s="693"/>
      <c r="M66" s="693"/>
      <c r="N66" s="693"/>
      <c r="O66" s="693"/>
      <c r="P66" s="693"/>
      <c r="Q66" s="693"/>
      <c r="R66" s="693"/>
      <c r="S66" s="693"/>
      <c r="T66" s="693"/>
      <c r="U66" s="693"/>
      <c r="V66" s="693"/>
      <c r="W66" s="693"/>
      <c r="X66" s="693"/>
      <c r="Y66" s="693"/>
      <c r="Z66" s="693"/>
      <c r="AA66" s="693"/>
      <c r="AB66" s="693"/>
      <c r="AC66" s="693"/>
      <c r="AD66" s="693"/>
      <c r="AE66" s="693"/>
      <c r="AF66" s="693"/>
      <c r="AG66" s="1300" t="e">
        <f>'[1]1.1.5 - Kabelizace'!#REF!</f>
        <v>#REF!</v>
      </c>
      <c r="AH66" s="1301"/>
      <c r="AI66" s="1301"/>
      <c r="AJ66" s="1301"/>
      <c r="AK66" s="1301"/>
      <c r="AL66" s="1301"/>
      <c r="AM66" s="1301"/>
      <c r="AN66" s="1300" t="e">
        <f t="shared" si="0"/>
        <v>#REF!</v>
      </c>
      <c r="AO66" s="1301"/>
      <c r="AP66" s="1301"/>
    </row>
    <row r="67" spans="2:42" ht="19.5" customHeight="1" x14ac:dyDescent="0.2">
      <c r="B67" s="578"/>
      <c r="C67" s="698"/>
      <c r="D67" s="698"/>
      <c r="E67" s="777" t="s">
        <v>640</v>
      </c>
      <c r="F67" s="778" t="s">
        <v>176</v>
      </c>
      <c r="G67" s="778"/>
      <c r="H67" s="778"/>
      <c r="I67" s="778"/>
      <c r="J67" s="779">
        <f>J210</f>
        <v>0</v>
      </c>
      <c r="K67" s="702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  <c r="Y67" s="693"/>
      <c r="Z67" s="693"/>
      <c r="AA67" s="693"/>
      <c r="AB67" s="693"/>
      <c r="AC67" s="693"/>
      <c r="AD67" s="693"/>
      <c r="AE67" s="693"/>
      <c r="AF67" s="693"/>
      <c r="AG67" s="1300" t="e">
        <f>'[1]1.1.6 - Ostatní'!#REF!</f>
        <v>#REF!</v>
      </c>
      <c r="AH67" s="1301"/>
      <c r="AI67" s="1301"/>
      <c r="AJ67" s="1301"/>
      <c r="AK67" s="1301"/>
      <c r="AL67" s="1301"/>
      <c r="AM67" s="1301"/>
      <c r="AN67" s="1300" t="e">
        <f t="shared" si="0"/>
        <v>#REF!</v>
      </c>
      <c r="AO67" s="1301"/>
      <c r="AP67" s="1301"/>
    </row>
    <row r="68" spans="2:42" ht="8.25" customHeight="1" x14ac:dyDescent="0.2">
      <c r="B68" s="578"/>
      <c r="C68" s="698"/>
      <c r="D68" s="698"/>
      <c r="E68" s="700"/>
      <c r="F68" s="701"/>
      <c r="G68" s="701"/>
      <c r="H68" s="701"/>
      <c r="I68" s="701"/>
      <c r="J68" s="725"/>
      <c r="K68" s="702"/>
      <c r="L68" s="693"/>
      <c r="M68" s="693"/>
      <c r="N68" s="693"/>
      <c r="O68" s="693"/>
      <c r="P68" s="693"/>
      <c r="Q68" s="693"/>
      <c r="R68" s="693"/>
      <c r="S68" s="693"/>
      <c r="T68" s="693"/>
      <c r="U68" s="693"/>
      <c r="V68" s="693"/>
      <c r="W68" s="693"/>
      <c r="X68" s="693"/>
      <c r="Y68" s="693"/>
      <c r="Z68" s="693"/>
      <c r="AA68" s="693"/>
      <c r="AB68" s="693"/>
      <c r="AC68" s="693"/>
      <c r="AD68" s="693"/>
      <c r="AE68" s="693"/>
      <c r="AF68" s="693"/>
      <c r="AG68" s="776"/>
      <c r="AH68" s="692"/>
      <c r="AI68" s="692"/>
      <c r="AJ68" s="692"/>
      <c r="AK68" s="692"/>
      <c r="AL68" s="692"/>
      <c r="AM68" s="692"/>
      <c r="AN68" s="776"/>
      <c r="AO68" s="692"/>
      <c r="AP68" s="692"/>
    </row>
    <row r="69" spans="2:42" ht="19.5" customHeight="1" x14ac:dyDescent="0.2">
      <c r="B69" s="578"/>
      <c r="C69" s="698"/>
      <c r="D69" s="698"/>
      <c r="E69" s="1307" t="s">
        <v>663</v>
      </c>
      <c r="F69" s="1309"/>
      <c r="G69" s="1309"/>
      <c r="H69" s="1309"/>
      <c r="I69" s="1309"/>
      <c r="J69" s="862">
        <f>SUM(J70:J75)</f>
        <v>0</v>
      </c>
      <c r="K69" s="699"/>
      <c r="L69" s="693"/>
      <c r="M69" s="693"/>
      <c r="N69" s="693"/>
      <c r="O69" s="693"/>
      <c r="P69" s="693"/>
      <c r="Q69" s="693"/>
      <c r="R69" s="693"/>
      <c r="S69" s="693"/>
      <c r="T69" s="693"/>
      <c r="U69" s="693"/>
      <c r="V69" s="693"/>
      <c r="W69" s="693"/>
      <c r="X69" s="693"/>
      <c r="Y69" s="693"/>
      <c r="Z69" s="693"/>
      <c r="AA69" s="693"/>
      <c r="AB69" s="693"/>
      <c r="AC69" s="693"/>
      <c r="AD69" s="693"/>
      <c r="AE69" s="693"/>
      <c r="AF69" s="693"/>
      <c r="AG69" s="1306" t="e">
        <f>ROUND(SUM(AG70:AG75),2)</f>
        <v>#REF!</v>
      </c>
      <c r="AH69" s="1301"/>
      <c r="AI69" s="1301"/>
      <c r="AJ69" s="1301"/>
      <c r="AK69" s="1301"/>
      <c r="AL69" s="1301"/>
      <c r="AM69" s="1301"/>
      <c r="AN69" s="1300" t="e">
        <f t="shared" si="0"/>
        <v>#REF!</v>
      </c>
      <c r="AO69" s="1301"/>
      <c r="AP69" s="1301"/>
    </row>
    <row r="70" spans="2:42" ht="19.5" customHeight="1" x14ac:dyDescent="0.2">
      <c r="B70" s="578"/>
      <c r="C70" s="698"/>
      <c r="D70" s="698"/>
      <c r="E70" s="777" t="s">
        <v>641</v>
      </c>
      <c r="F70" s="778" t="s">
        <v>642</v>
      </c>
      <c r="G70" s="701"/>
      <c r="H70" s="701"/>
      <c r="I70" s="701"/>
      <c r="J70" s="779">
        <f>J221</f>
        <v>0</v>
      </c>
      <c r="K70" s="702"/>
      <c r="L70" s="693"/>
      <c r="M70" s="693"/>
      <c r="N70" s="693"/>
      <c r="O70" s="693"/>
      <c r="P70" s="693"/>
      <c r="Q70" s="693"/>
      <c r="R70" s="693"/>
      <c r="S70" s="693"/>
      <c r="T70" s="693"/>
      <c r="U70" s="693"/>
      <c r="V70" s="693"/>
      <c r="W70" s="693"/>
      <c r="X70" s="693"/>
      <c r="Y70" s="693"/>
      <c r="Z70" s="693"/>
      <c r="AA70" s="693"/>
      <c r="AB70" s="693"/>
      <c r="AC70" s="693"/>
      <c r="AD70" s="693"/>
      <c r="AE70" s="693"/>
      <c r="AF70" s="693"/>
      <c r="AG70" s="1300" t="e">
        <f>'[1]1.2.1 - Venkovní prvky de...'!#REF!</f>
        <v>#REF!</v>
      </c>
      <c r="AH70" s="1301"/>
      <c r="AI70" s="1301"/>
      <c r="AJ70" s="1301"/>
      <c r="AK70" s="1301"/>
      <c r="AL70" s="1301"/>
      <c r="AM70" s="1301"/>
      <c r="AN70" s="1300" t="e">
        <f t="shared" si="0"/>
        <v>#REF!</v>
      </c>
      <c r="AO70" s="1301"/>
      <c r="AP70" s="1301"/>
    </row>
    <row r="71" spans="2:42" ht="19.5" customHeight="1" x14ac:dyDescent="0.2">
      <c r="B71" s="578"/>
      <c r="C71" s="698"/>
      <c r="D71" s="698"/>
      <c r="E71" s="777" t="s">
        <v>643</v>
      </c>
      <c r="F71" s="778" t="s">
        <v>644</v>
      </c>
      <c r="G71" s="701"/>
      <c r="H71" s="701"/>
      <c r="I71" s="701"/>
      <c r="J71" s="779">
        <f>J245</f>
        <v>0</v>
      </c>
      <c r="K71" s="702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3"/>
      <c r="Y71" s="693"/>
      <c r="Z71" s="693"/>
      <c r="AA71" s="693"/>
      <c r="AB71" s="693"/>
      <c r="AC71" s="693"/>
      <c r="AD71" s="693"/>
      <c r="AE71" s="693"/>
      <c r="AF71" s="693"/>
      <c r="AG71" s="1300" t="e">
        <f>'[1]1.2.2 - Venkovní prvky do...'!#REF!</f>
        <v>#REF!</v>
      </c>
      <c r="AH71" s="1301"/>
      <c r="AI71" s="1301"/>
      <c r="AJ71" s="1301"/>
      <c r="AK71" s="1301"/>
      <c r="AL71" s="1301"/>
      <c r="AM71" s="1301"/>
      <c r="AN71" s="1300" t="e">
        <f t="shared" si="0"/>
        <v>#REF!</v>
      </c>
      <c r="AO71" s="1301"/>
      <c r="AP71" s="1301"/>
    </row>
    <row r="72" spans="2:42" ht="19.5" customHeight="1" x14ac:dyDescent="0.2">
      <c r="B72" s="578"/>
      <c r="C72" s="698"/>
      <c r="D72" s="698"/>
      <c r="E72" s="777" t="s">
        <v>645</v>
      </c>
      <c r="F72" s="778" t="s">
        <v>646</v>
      </c>
      <c r="G72" s="701"/>
      <c r="H72" s="701"/>
      <c r="I72" s="701"/>
      <c r="J72" s="779">
        <f>J264</f>
        <v>0</v>
      </c>
      <c r="K72" s="702"/>
      <c r="L72" s="693"/>
      <c r="M72" s="693"/>
      <c r="N72" s="693"/>
      <c r="O72" s="693"/>
      <c r="P72" s="693"/>
      <c r="Q72" s="693"/>
      <c r="R72" s="693"/>
      <c r="S72" s="693"/>
      <c r="T72" s="693"/>
      <c r="U72" s="693"/>
      <c r="V72" s="693"/>
      <c r="W72" s="693"/>
      <c r="X72" s="693"/>
      <c r="Y72" s="693"/>
      <c r="Z72" s="693"/>
      <c r="AA72" s="693"/>
      <c r="AB72" s="693"/>
      <c r="AC72" s="693"/>
      <c r="AD72" s="693"/>
      <c r="AE72" s="693"/>
      <c r="AF72" s="693"/>
      <c r="AG72" s="1300" t="e">
        <f>'[1]1.2.3 - Venkovní prvky mo...'!#REF!</f>
        <v>#REF!</v>
      </c>
      <c r="AH72" s="1301"/>
      <c r="AI72" s="1301"/>
      <c r="AJ72" s="1301"/>
      <c r="AK72" s="1301"/>
      <c r="AL72" s="1301"/>
      <c r="AM72" s="1301"/>
      <c r="AN72" s="1300" t="e">
        <f t="shared" si="0"/>
        <v>#REF!</v>
      </c>
      <c r="AO72" s="1301"/>
      <c r="AP72" s="1301"/>
    </row>
    <row r="73" spans="2:42" ht="19.5" customHeight="1" x14ac:dyDescent="0.2">
      <c r="B73" s="578"/>
      <c r="C73" s="698"/>
      <c r="D73" s="698"/>
      <c r="E73" s="777" t="s">
        <v>647</v>
      </c>
      <c r="F73" s="778" t="s">
        <v>648</v>
      </c>
      <c r="G73" s="701"/>
      <c r="H73" s="701"/>
      <c r="I73" s="701"/>
      <c r="J73" s="779">
        <f>J289</f>
        <v>0</v>
      </c>
      <c r="K73" s="702"/>
      <c r="L73" s="693"/>
      <c r="M73" s="693"/>
      <c r="N73" s="693"/>
      <c r="O73" s="693"/>
      <c r="P73" s="693"/>
      <c r="Q73" s="693"/>
      <c r="R73" s="693"/>
      <c r="S73" s="693"/>
      <c r="T73" s="693"/>
      <c r="U73" s="693"/>
      <c r="V73" s="693"/>
      <c r="W73" s="693"/>
      <c r="X73" s="693"/>
      <c r="Y73" s="693"/>
      <c r="Z73" s="693"/>
      <c r="AA73" s="693"/>
      <c r="AB73" s="693"/>
      <c r="AC73" s="693"/>
      <c r="AD73" s="693"/>
      <c r="AE73" s="693"/>
      <c r="AF73" s="693"/>
      <c r="AG73" s="1300" t="e">
        <f>'[1]1.2.4 - Kabelizace staveb...'!#REF!</f>
        <v>#REF!</v>
      </c>
      <c r="AH73" s="1301"/>
      <c r="AI73" s="1301"/>
      <c r="AJ73" s="1301"/>
      <c r="AK73" s="1301"/>
      <c r="AL73" s="1301"/>
      <c r="AM73" s="1301"/>
      <c r="AN73" s="1300" t="e">
        <f t="shared" si="0"/>
        <v>#REF!</v>
      </c>
      <c r="AO73" s="1301"/>
      <c r="AP73" s="1301"/>
    </row>
    <row r="74" spans="2:42" ht="19.5" customHeight="1" x14ac:dyDescent="0.2">
      <c r="B74" s="578"/>
      <c r="C74" s="698"/>
      <c r="D74" s="698"/>
      <c r="E74" s="777" t="s">
        <v>649</v>
      </c>
      <c r="F74" s="778" t="s">
        <v>650</v>
      </c>
      <c r="G74" s="701"/>
      <c r="H74" s="701"/>
      <c r="I74" s="701"/>
      <c r="J74" s="779">
        <f>J338</f>
        <v>0</v>
      </c>
      <c r="K74" s="702"/>
      <c r="L74" s="693"/>
      <c r="M74" s="693"/>
      <c r="N74" s="693"/>
      <c r="O74" s="693"/>
      <c r="P74" s="693"/>
      <c r="Q74" s="693"/>
      <c r="R74" s="693"/>
      <c r="S74" s="693"/>
      <c r="T74" s="693"/>
      <c r="U74" s="693"/>
      <c r="V74" s="693"/>
      <c r="W74" s="693"/>
      <c r="X74" s="693"/>
      <c r="Y74" s="693"/>
      <c r="Z74" s="693"/>
      <c r="AA74" s="693"/>
      <c r="AB74" s="693"/>
      <c r="AC74" s="693"/>
      <c r="AD74" s="693"/>
      <c r="AE74" s="693"/>
      <c r="AF74" s="693"/>
      <c r="AG74" s="1300" t="e">
        <f>'[1]1.2.5 - Kabelizace techno...'!#REF!</f>
        <v>#REF!</v>
      </c>
      <c r="AH74" s="1301"/>
      <c r="AI74" s="1301"/>
      <c r="AJ74" s="1301"/>
      <c r="AK74" s="1301"/>
      <c r="AL74" s="1301"/>
      <c r="AM74" s="1301"/>
      <c r="AN74" s="1300" t="e">
        <f t="shared" si="0"/>
        <v>#REF!</v>
      </c>
      <c r="AO74" s="1301"/>
      <c r="AP74" s="1301"/>
    </row>
    <row r="75" spans="2:42" ht="19.5" customHeight="1" x14ac:dyDescent="0.2">
      <c r="B75" s="578"/>
      <c r="C75" s="698"/>
      <c r="D75" s="698"/>
      <c r="E75" s="777" t="s">
        <v>651</v>
      </c>
      <c r="F75" s="778" t="s">
        <v>176</v>
      </c>
      <c r="G75" s="701"/>
      <c r="H75" s="701"/>
      <c r="I75" s="701"/>
      <c r="J75" s="779">
        <f>J393</f>
        <v>0</v>
      </c>
      <c r="K75" s="702"/>
      <c r="L75" s="693"/>
      <c r="M75" s="693"/>
      <c r="N75" s="693"/>
      <c r="O75" s="693"/>
      <c r="P75" s="693"/>
      <c r="Q75" s="693"/>
      <c r="R75" s="693"/>
      <c r="S75" s="693"/>
      <c r="T75" s="693"/>
      <c r="U75" s="693"/>
      <c r="V75" s="693"/>
      <c r="W75" s="693"/>
      <c r="X75" s="693"/>
      <c r="Y75" s="693"/>
      <c r="Z75" s="693"/>
      <c r="AA75" s="693"/>
      <c r="AB75" s="693"/>
      <c r="AC75" s="693"/>
      <c r="AD75" s="693"/>
      <c r="AE75" s="693"/>
      <c r="AF75" s="693"/>
      <c r="AG75" s="1300" t="e">
        <f>'[1]1.2.6 - Ostatní'!#REF!</f>
        <v>#REF!</v>
      </c>
      <c r="AH75" s="1301"/>
      <c r="AI75" s="1301"/>
      <c r="AJ75" s="1301"/>
      <c r="AK75" s="1301"/>
      <c r="AL75" s="1301"/>
      <c r="AM75" s="1301"/>
      <c r="AN75" s="1300" t="e">
        <f t="shared" si="0"/>
        <v>#REF!</v>
      </c>
      <c r="AO75" s="1301"/>
      <c r="AP75" s="1301"/>
    </row>
    <row r="76" spans="2:42" ht="8.25" customHeight="1" x14ac:dyDescent="0.2">
      <c r="B76" s="578"/>
      <c r="C76" s="698"/>
      <c r="D76" s="698"/>
      <c r="E76" s="700"/>
      <c r="F76" s="701"/>
      <c r="G76" s="701"/>
      <c r="H76" s="701"/>
      <c r="I76" s="701"/>
      <c r="J76" s="726"/>
      <c r="K76" s="702"/>
      <c r="L76" s="693"/>
      <c r="M76" s="693"/>
      <c r="N76" s="693"/>
      <c r="O76" s="693"/>
      <c r="P76" s="693"/>
      <c r="Q76" s="693"/>
      <c r="R76" s="693"/>
      <c r="S76" s="693"/>
      <c r="T76" s="693"/>
      <c r="U76" s="693"/>
      <c r="V76" s="693"/>
      <c r="W76" s="693"/>
      <c r="X76" s="693"/>
      <c r="Y76" s="693"/>
      <c r="Z76" s="693"/>
      <c r="AA76" s="693"/>
      <c r="AB76" s="693"/>
      <c r="AC76" s="693"/>
      <c r="AD76" s="693"/>
      <c r="AE76" s="693"/>
      <c r="AF76" s="693"/>
      <c r="AG76" s="776"/>
      <c r="AH76" s="692"/>
      <c r="AI76" s="692"/>
      <c r="AJ76" s="692"/>
      <c r="AK76" s="692"/>
      <c r="AL76" s="692"/>
      <c r="AM76" s="692"/>
      <c r="AN76" s="776"/>
      <c r="AO76" s="692"/>
      <c r="AP76" s="692"/>
    </row>
    <row r="77" spans="2:42" ht="19.5" customHeight="1" x14ac:dyDescent="0.2">
      <c r="B77" s="578"/>
      <c r="C77" s="698"/>
      <c r="D77" s="698"/>
      <c r="E77" s="1309" t="s">
        <v>664</v>
      </c>
      <c r="F77" s="1309"/>
      <c r="G77" s="1309"/>
      <c r="H77" s="1309"/>
      <c r="I77" s="1309"/>
      <c r="J77" s="866">
        <f>SUM(J78:J85)</f>
        <v>0</v>
      </c>
      <c r="K77" s="699"/>
      <c r="L77" s="693"/>
      <c r="M77" s="693"/>
      <c r="N77" s="693"/>
      <c r="O77" s="693"/>
      <c r="P77" s="693"/>
      <c r="Q77" s="693"/>
      <c r="R77" s="693"/>
      <c r="S77" s="693"/>
      <c r="T77" s="693"/>
      <c r="U77" s="693"/>
      <c r="V77" s="693"/>
      <c r="W77" s="693"/>
      <c r="X77" s="693"/>
      <c r="Y77" s="693"/>
      <c r="Z77" s="693"/>
      <c r="AA77" s="693"/>
      <c r="AB77" s="693"/>
      <c r="AC77" s="693"/>
      <c r="AD77" s="693"/>
      <c r="AE77" s="693"/>
      <c r="AF77" s="693"/>
      <c r="AG77" s="1306" t="e">
        <f>ROUND(SUM(AG78:AG85),2)</f>
        <v>#REF!</v>
      </c>
      <c r="AH77" s="1301"/>
      <c r="AI77" s="1301"/>
      <c r="AJ77" s="1301"/>
      <c r="AK77" s="1301"/>
      <c r="AL77" s="1301"/>
      <c r="AM77" s="1301"/>
      <c r="AN77" s="1300" t="e">
        <f t="shared" si="0"/>
        <v>#REF!</v>
      </c>
      <c r="AO77" s="1301"/>
      <c r="AP77" s="1301"/>
    </row>
    <row r="78" spans="2:42" ht="19.5" customHeight="1" x14ac:dyDescent="0.2">
      <c r="B78" s="578"/>
      <c r="C78" s="698"/>
      <c r="D78" s="698"/>
      <c r="E78" s="777" t="s">
        <v>652</v>
      </c>
      <c r="F78" s="778" t="s">
        <v>653</v>
      </c>
      <c r="G78" s="701"/>
      <c r="H78" s="701"/>
      <c r="I78" s="701"/>
      <c r="J78" s="779">
        <f>J404</f>
        <v>0</v>
      </c>
      <c r="K78" s="702"/>
      <c r="L78" s="693"/>
      <c r="M78" s="693"/>
      <c r="N78" s="693"/>
      <c r="O78" s="693"/>
      <c r="P78" s="693"/>
      <c r="Q78" s="693"/>
      <c r="R78" s="693"/>
      <c r="S78" s="693"/>
      <c r="T78" s="693"/>
      <c r="U78" s="693"/>
      <c r="V78" s="693"/>
      <c r="W78" s="693"/>
      <c r="X78" s="693"/>
      <c r="Y78" s="693"/>
      <c r="Z78" s="693"/>
      <c r="AA78" s="693"/>
      <c r="AB78" s="693"/>
      <c r="AC78" s="693"/>
      <c r="AD78" s="693"/>
      <c r="AE78" s="693"/>
      <c r="AF78" s="693"/>
      <c r="AG78" s="1300" t="e">
        <f>'[1]1.3.1 - Úprava technologi...'!#REF!</f>
        <v>#REF!</v>
      </c>
      <c r="AH78" s="1301"/>
      <c r="AI78" s="1301"/>
      <c r="AJ78" s="1301"/>
      <c r="AK78" s="1301"/>
      <c r="AL78" s="1301"/>
      <c r="AM78" s="1301"/>
      <c r="AN78" s="1300" t="e">
        <f t="shared" si="0"/>
        <v>#REF!</v>
      </c>
      <c r="AO78" s="1301"/>
      <c r="AP78" s="1301"/>
    </row>
    <row r="79" spans="2:42" ht="19.5" customHeight="1" x14ac:dyDescent="0.2">
      <c r="B79" s="578"/>
      <c r="C79" s="698"/>
      <c r="D79" s="698"/>
      <c r="E79" s="777" t="s">
        <v>654</v>
      </c>
      <c r="F79" s="778" t="s">
        <v>635</v>
      </c>
      <c r="G79" s="701"/>
      <c r="H79" s="701"/>
      <c r="I79" s="701"/>
      <c r="J79" s="779">
        <f>J417</f>
        <v>0</v>
      </c>
      <c r="K79" s="702"/>
      <c r="L79" s="693"/>
      <c r="M79" s="693"/>
      <c r="N79" s="693"/>
      <c r="O79" s="693"/>
      <c r="P79" s="693"/>
      <c r="Q79" s="693"/>
      <c r="R79" s="693"/>
      <c r="S79" s="693"/>
      <c r="T79" s="693"/>
      <c r="U79" s="693"/>
      <c r="V79" s="693"/>
      <c r="W79" s="693"/>
      <c r="X79" s="693"/>
      <c r="Y79" s="693"/>
      <c r="Z79" s="693"/>
      <c r="AA79" s="693"/>
      <c r="AB79" s="693"/>
      <c r="AC79" s="693"/>
      <c r="AD79" s="693"/>
      <c r="AE79" s="693"/>
      <c r="AF79" s="693"/>
      <c r="AG79" s="1300" t="e">
        <f>'[1]1.3.2 - Úprava technologi...'!#REF!</f>
        <v>#REF!</v>
      </c>
      <c r="AH79" s="1301"/>
      <c r="AI79" s="1301"/>
      <c r="AJ79" s="1301"/>
      <c r="AK79" s="1301"/>
      <c r="AL79" s="1301"/>
      <c r="AM79" s="1301"/>
      <c r="AN79" s="1300" t="e">
        <f t="shared" si="0"/>
        <v>#REF!</v>
      </c>
      <c r="AO79" s="1301"/>
      <c r="AP79" s="1301"/>
    </row>
    <row r="80" spans="2:42" ht="19.5" customHeight="1" x14ac:dyDescent="0.2">
      <c r="B80" s="578"/>
      <c r="C80" s="698"/>
      <c r="D80" s="698"/>
      <c r="E80" s="777" t="s">
        <v>655</v>
      </c>
      <c r="F80" s="778" t="s">
        <v>637</v>
      </c>
      <c r="G80" s="701"/>
      <c r="H80" s="701"/>
      <c r="I80" s="701"/>
      <c r="J80" s="779">
        <f>J422</f>
        <v>0</v>
      </c>
      <c r="K80" s="702"/>
      <c r="L80" s="693"/>
      <c r="M80" s="693"/>
      <c r="N80" s="693"/>
      <c r="O80" s="693"/>
      <c r="P80" s="693"/>
      <c r="Q80" s="693"/>
      <c r="R80" s="693"/>
      <c r="S80" s="693"/>
      <c r="T80" s="693"/>
      <c r="U80" s="693"/>
      <c r="V80" s="693"/>
      <c r="W80" s="693"/>
      <c r="X80" s="693"/>
      <c r="Y80" s="693"/>
      <c r="Z80" s="693"/>
      <c r="AA80" s="693"/>
      <c r="AB80" s="693"/>
      <c r="AC80" s="693"/>
      <c r="AD80" s="693"/>
      <c r="AE80" s="693"/>
      <c r="AF80" s="693"/>
      <c r="AG80" s="1300" t="e">
        <f>'[1]1.3.3 - Úprava SW PRV a S...'!#REF!</f>
        <v>#REF!</v>
      </c>
      <c r="AH80" s="1301"/>
      <c r="AI80" s="1301"/>
      <c r="AJ80" s="1301"/>
      <c r="AK80" s="1301"/>
      <c r="AL80" s="1301"/>
      <c r="AM80" s="1301"/>
      <c r="AN80" s="1300" t="e">
        <f t="shared" si="0"/>
        <v>#REF!</v>
      </c>
      <c r="AO80" s="1301"/>
      <c r="AP80" s="1301"/>
    </row>
    <row r="81" spans="2:42" ht="19.5" customHeight="1" x14ac:dyDescent="0.2">
      <c r="B81" s="578"/>
      <c r="C81" s="698"/>
      <c r="D81" s="698"/>
      <c r="E81" s="777" t="s">
        <v>656</v>
      </c>
      <c r="F81" s="778" t="s">
        <v>642</v>
      </c>
      <c r="G81" s="701"/>
      <c r="H81" s="701"/>
      <c r="I81" s="701"/>
      <c r="J81" s="779">
        <f>J431</f>
        <v>0</v>
      </c>
      <c r="K81" s="702"/>
      <c r="L81" s="693"/>
      <c r="M81" s="693"/>
      <c r="N81" s="693"/>
      <c r="O81" s="693"/>
      <c r="P81" s="693"/>
      <c r="Q81" s="693"/>
      <c r="R81" s="693"/>
      <c r="S81" s="693"/>
      <c r="T81" s="693"/>
      <c r="U81" s="693"/>
      <c r="V81" s="693"/>
      <c r="W81" s="693"/>
      <c r="X81" s="693"/>
      <c r="Y81" s="693"/>
      <c r="Z81" s="693"/>
      <c r="AA81" s="693"/>
      <c r="AB81" s="693"/>
      <c r="AC81" s="693"/>
      <c r="AD81" s="693"/>
      <c r="AE81" s="693"/>
      <c r="AF81" s="693"/>
      <c r="AG81" s="1300" t="e">
        <f>'[1]1.3.4 - Venkovní prvky de...'!#REF!</f>
        <v>#REF!</v>
      </c>
      <c r="AH81" s="1301"/>
      <c r="AI81" s="1301"/>
      <c r="AJ81" s="1301"/>
      <c r="AK81" s="1301"/>
      <c r="AL81" s="1301"/>
      <c r="AM81" s="1301"/>
      <c r="AN81" s="1300" t="e">
        <f t="shared" si="0"/>
        <v>#REF!</v>
      </c>
      <c r="AO81" s="1301"/>
      <c r="AP81" s="1301"/>
    </row>
    <row r="82" spans="2:42" ht="19.5" customHeight="1" x14ac:dyDescent="0.2">
      <c r="B82" s="578"/>
      <c r="C82" s="698"/>
      <c r="D82" s="698"/>
      <c r="E82" s="777" t="s">
        <v>657</v>
      </c>
      <c r="F82" s="778" t="s">
        <v>658</v>
      </c>
      <c r="G82" s="701"/>
      <c r="H82" s="701"/>
      <c r="I82" s="701"/>
      <c r="J82" s="779">
        <f>J440</f>
        <v>0</v>
      </c>
      <c r="K82" s="702"/>
      <c r="L82" s="693"/>
      <c r="M82" s="693"/>
      <c r="N82" s="693"/>
      <c r="O82" s="693"/>
      <c r="P82" s="693"/>
      <c r="Q82" s="693"/>
      <c r="R82" s="693"/>
      <c r="S82" s="693"/>
      <c r="T82" s="693"/>
      <c r="U82" s="693"/>
      <c r="V82" s="693"/>
      <c r="W82" s="693"/>
      <c r="X82" s="693"/>
      <c r="Y82" s="693"/>
      <c r="Z82" s="693"/>
      <c r="AA82" s="693"/>
      <c r="AB82" s="693"/>
      <c r="AC82" s="693"/>
      <c r="AD82" s="693"/>
      <c r="AE82" s="693"/>
      <c r="AF82" s="693"/>
      <c r="AG82" s="1300" t="e">
        <f>'[1]1.3.5 - Venkovní prvky do...'!#REF!</f>
        <v>#REF!</v>
      </c>
      <c r="AH82" s="1301"/>
      <c r="AI82" s="1301"/>
      <c r="AJ82" s="1301"/>
      <c r="AK82" s="1301"/>
      <c r="AL82" s="1301"/>
      <c r="AM82" s="1301"/>
      <c r="AN82" s="1300" t="e">
        <f t="shared" si="0"/>
        <v>#REF!</v>
      </c>
      <c r="AO82" s="1301"/>
      <c r="AP82" s="1301"/>
    </row>
    <row r="83" spans="2:42" ht="19.5" customHeight="1" x14ac:dyDescent="0.2">
      <c r="B83" s="578"/>
      <c r="C83" s="698"/>
      <c r="D83" s="698"/>
      <c r="E83" s="777" t="s">
        <v>659</v>
      </c>
      <c r="F83" s="778" t="s">
        <v>646</v>
      </c>
      <c r="G83" s="701"/>
      <c r="H83" s="701"/>
      <c r="I83" s="701"/>
      <c r="J83" s="779">
        <f>J450</f>
        <v>0</v>
      </c>
      <c r="K83" s="702"/>
      <c r="L83" s="693"/>
      <c r="M83" s="693"/>
      <c r="N83" s="693"/>
      <c r="O83" s="693"/>
      <c r="P83" s="693"/>
      <c r="Q83" s="693"/>
      <c r="R83" s="693"/>
      <c r="S83" s="693"/>
      <c r="T83" s="693"/>
      <c r="U83" s="693"/>
      <c r="V83" s="693"/>
      <c r="W83" s="693"/>
      <c r="X83" s="693"/>
      <c r="Y83" s="693"/>
      <c r="Z83" s="693"/>
      <c r="AA83" s="693"/>
      <c r="AB83" s="693"/>
      <c r="AC83" s="693"/>
      <c r="AD83" s="693"/>
      <c r="AE83" s="693"/>
      <c r="AF83" s="693"/>
      <c r="AG83" s="1300" t="e">
        <f>'[1]1.3.6 - Venkovní prvky mo...'!#REF!</f>
        <v>#REF!</v>
      </c>
      <c r="AH83" s="1301"/>
      <c r="AI83" s="1301"/>
      <c r="AJ83" s="1301"/>
      <c r="AK83" s="1301"/>
      <c r="AL83" s="1301"/>
      <c r="AM83" s="1301"/>
      <c r="AN83" s="1300" t="e">
        <f t="shared" si="0"/>
        <v>#REF!</v>
      </c>
      <c r="AO83" s="1301"/>
      <c r="AP83" s="1301"/>
    </row>
    <row r="84" spans="2:42" ht="19.5" customHeight="1" x14ac:dyDescent="0.2">
      <c r="B84" s="578"/>
      <c r="C84" s="698"/>
      <c r="D84" s="698"/>
      <c r="E84" s="777" t="s">
        <v>660</v>
      </c>
      <c r="F84" s="778" t="s">
        <v>639</v>
      </c>
      <c r="G84" s="701"/>
      <c r="H84" s="701"/>
      <c r="I84" s="701"/>
      <c r="J84" s="779">
        <f>J456</f>
        <v>0</v>
      </c>
      <c r="K84" s="702"/>
      <c r="L84" s="693"/>
      <c r="M84" s="693"/>
      <c r="N84" s="693"/>
      <c r="O84" s="693"/>
      <c r="P84" s="693"/>
      <c r="Q84" s="693"/>
      <c r="R84" s="693"/>
      <c r="S84" s="693"/>
      <c r="T84" s="693"/>
      <c r="U84" s="693"/>
      <c r="V84" s="693"/>
      <c r="W84" s="693"/>
      <c r="X84" s="693"/>
      <c r="Y84" s="693"/>
      <c r="Z84" s="693"/>
      <c r="AA84" s="693"/>
      <c r="AB84" s="693"/>
      <c r="AC84" s="693"/>
      <c r="AD84" s="693"/>
      <c r="AE84" s="693"/>
      <c r="AF84" s="693"/>
      <c r="AG84" s="1300" t="e">
        <f>'[1]1.3.7 - Kabelizace'!#REF!</f>
        <v>#REF!</v>
      </c>
      <c r="AH84" s="1301"/>
      <c r="AI84" s="1301"/>
      <c r="AJ84" s="1301"/>
      <c r="AK84" s="1301"/>
      <c r="AL84" s="1301"/>
      <c r="AM84" s="1301"/>
      <c r="AN84" s="1300" t="e">
        <f t="shared" si="0"/>
        <v>#REF!</v>
      </c>
      <c r="AO84" s="1301"/>
      <c r="AP84" s="1301"/>
    </row>
    <row r="85" spans="2:42" ht="19.5" customHeight="1" x14ac:dyDescent="0.2">
      <c r="B85" s="578"/>
      <c r="C85" s="698"/>
      <c r="D85" s="698"/>
      <c r="E85" s="777" t="s">
        <v>661</v>
      </c>
      <c r="F85" s="778" t="s">
        <v>176</v>
      </c>
      <c r="G85" s="701"/>
      <c r="H85" s="701"/>
      <c r="I85" s="701"/>
      <c r="J85" s="779">
        <f>J463</f>
        <v>0</v>
      </c>
      <c r="K85" s="702"/>
      <c r="L85" s="693"/>
      <c r="M85" s="693"/>
      <c r="N85" s="693"/>
      <c r="O85" s="693"/>
      <c r="P85" s="693"/>
      <c r="Q85" s="693"/>
      <c r="R85" s="693"/>
      <c r="S85" s="693"/>
      <c r="T85" s="693"/>
      <c r="U85" s="693"/>
      <c r="V85" s="693"/>
      <c r="W85" s="693"/>
      <c r="X85" s="693"/>
      <c r="Y85" s="693"/>
      <c r="Z85" s="693"/>
      <c r="AA85" s="693"/>
      <c r="AB85" s="693"/>
      <c r="AC85" s="693"/>
      <c r="AD85" s="693"/>
      <c r="AE85" s="693"/>
      <c r="AF85" s="693"/>
      <c r="AG85" s="1300" t="e">
        <f>'[1]1.3.8 - Ostatní'!#REF!</f>
        <v>#REF!</v>
      </c>
      <c r="AH85" s="1301"/>
      <c r="AI85" s="1301"/>
      <c r="AJ85" s="1301"/>
      <c r="AK85" s="1301"/>
      <c r="AL85" s="1301"/>
      <c r="AM85" s="1301"/>
      <c r="AN85" s="1300" t="e">
        <f t="shared" si="0"/>
        <v>#REF!</v>
      </c>
      <c r="AO85" s="1301"/>
      <c r="AP85" s="1301"/>
    </row>
    <row r="86" spans="2:42" ht="19.5" customHeight="1" x14ac:dyDescent="0.2">
      <c r="B86" s="578"/>
      <c r="C86" s="671"/>
      <c r="D86" s="671"/>
      <c r="E86" s="671"/>
      <c r="F86" s="671"/>
      <c r="G86" s="671"/>
      <c r="H86" s="784"/>
      <c r="I86" s="671"/>
      <c r="J86" s="671"/>
      <c r="K86" s="502"/>
    </row>
    <row r="87" spans="2:42" ht="19.5" customHeight="1" x14ac:dyDescent="0.2">
      <c r="B87" s="589"/>
      <c r="C87" s="420"/>
      <c r="D87" s="420"/>
      <c r="E87" s="420"/>
      <c r="F87" s="420"/>
      <c r="G87" s="420"/>
      <c r="H87" s="656"/>
      <c r="I87" s="420"/>
      <c r="J87" s="420"/>
      <c r="K87" s="785"/>
    </row>
    <row r="88" spans="2:42" ht="15" customHeight="1" x14ac:dyDescent="0.2"/>
    <row r="89" spans="2:42" ht="15" customHeight="1" x14ac:dyDescent="0.2"/>
    <row r="90" spans="2:42" s="675" customFormat="1" ht="6.95" customHeight="1" x14ac:dyDescent="0.2">
      <c r="B90" s="362"/>
      <c r="C90" s="363"/>
      <c r="D90" s="363"/>
      <c r="E90" s="363"/>
      <c r="F90" s="363"/>
      <c r="G90" s="363"/>
      <c r="H90" s="163"/>
      <c r="I90" s="363"/>
      <c r="J90" s="363"/>
      <c r="K90" s="363"/>
      <c r="L90" s="348"/>
    </row>
    <row r="91" spans="2:42" s="675" customFormat="1" ht="24.95" customHeight="1" x14ac:dyDescent="0.2">
      <c r="B91" s="348"/>
      <c r="C91" s="192" t="s">
        <v>87</v>
      </c>
      <c r="H91" s="159"/>
      <c r="L91" s="348"/>
    </row>
    <row r="92" spans="2:42" s="675" customFormat="1" ht="6.95" customHeight="1" x14ac:dyDescent="0.2">
      <c r="B92" s="348"/>
      <c r="H92" s="159"/>
      <c r="L92" s="348"/>
    </row>
    <row r="93" spans="2:42" s="675" customFormat="1" ht="12" customHeight="1" x14ac:dyDescent="0.2">
      <c r="B93" s="348"/>
      <c r="C93" s="674" t="s">
        <v>14</v>
      </c>
      <c r="H93" s="159"/>
      <c r="L93" s="348"/>
    </row>
    <row r="94" spans="2:42" s="675" customFormat="1" ht="16.5" customHeight="1" x14ac:dyDescent="0.2">
      <c r="B94" s="348"/>
      <c r="E94" s="1304" t="str">
        <f>E7</f>
        <v>Oprava výhybek v uzlu Ústí n.L. hl.n.</v>
      </c>
      <c r="F94" s="1304"/>
      <c r="G94" s="1304"/>
      <c r="H94" s="1304"/>
      <c r="L94" s="348"/>
    </row>
    <row r="95" spans="2:42" s="675" customFormat="1" ht="12" customHeight="1" x14ac:dyDescent="0.2">
      <c r="B95" s="348"/>
      <c r="C95" s="674" t="s">
        <v>78</v>
      </c>
      <c r="H95" s="159"/>
      <c r="L95" s="348"/>
    </row>
    <row r="96" spans="2:42" s="675" customFormat="1" ht="16.5" customHeight="1" x14ac:dyDescent="0.2">
      <c r="B96" s="348"/>
      <c r="E96" s="1305" t="str">
        <f>E9</f>
        <v>PS  01-11-01 - Úpravy SZZ</v>
      </c>
      <c r="F96" s="1305"/>
      <c r="G96" s="1305"/>
      <c r="H96" s="1305"/>
      <c r="L96" s="348"/>
    </row>
    <row r="97" spans="2:65" s="675" customFormat="1" ht="6.95" customHeight="1" x14ac:dyDescent="0.2">
      <c r="B97" s="348"/>
      <c r="H97" s="159"/>
      <c r="L97" s="348"/>
    </row>
    <row r="98" spans="2:65" s="675" customFormat="1" ht="12" customHeight="1" x14ac:dyDescent="0.2">
      <c r="B98" s="348"/>
      <c r="C98" s="674" t="s">
        <v>17</v>
      </c>
      <c r="F98" s="672" t="str">
        <f>F12</f>
        <v xml:space="preserve"> </v>
      </c>
      <c r="H98" s="159"/>
      <c r="I98" s="674" t="s">
        <v>19</v>
      </c>
      <c r="J98" s="325">
        <f>IF(J12="","",J12)</f>
        <v>44058</v>
      </c>
      <c r="L98" s="348"/>
    </row>
    <row r="99" spans="2:65" s="675" customFormat="1" ht="6.95" customHeight="1" x14ac:dyDescent="0.2">
      <c r="B99" s="348"/>
      <c r="H99" s="159"/>
      <c r="L99" s="348"/>
    </row>
    <row r="100" spans="2:65" s="675" customFormat="1" ht="15.2" customHeight="1" x14ac:dyDescent="0.2">
      <c r="B100" s="348"/>
      <c r="C100" s="674" t="s">
        <v>20</v>
      </c>
      <c r="F100" s="672" t="str">
        <f>E15</f>
        <v xml:space="preserve"> </v>
      </c>
      <c r="H100" s="159"/>
      <c r="I100" s="674" t="s">
        <v>24</v>
      </c>
      <c r="J100" s="673" t="str">
        <f>E21</f>
        <v xml:space="preserve"> </v>
      </c>
      <c r="L100" s="348"/>
    </row>
    <row r="101" spans="2:65" s="675" customFormat="1" ht="15.2" customHeight="1" x14ac:dyDescent="0.2">
      <c r="B101" s="348"/>
      <c r="C101" s="674" t="s">
        <v>23</v>
      </c>
      <c r="F101" s="672" t="str">
        <f>IF(E18="","",E18)</f>
        <v xml:space="preserve"> </v>
      </c>
      <c r="H101" s="159"/>
      <c r="I101" s="674" t="s">
        <v>26</v>
      </c>
      <c r="J101" s="673" t="str">
        <f>E24</f>
        <v xml:space="preserve"> </v>
      </c>
      <c r="L101" s="348"/>
    </row>
    <row r="102" spans="2:65" s="675" customFormat="1" ht="10.35" customHeight="1" x14ac:dyDescent="0.2">
      <c r="B102" s="348"/>
      <c r="H102" s="159"/>
      <c r="L102" s="348"/>
    </row>
    <row r="103" spans="2:65" s="334" customFormat="1" ht="29.25" customHeight="1" x14ac:dyDescent="0.2">
      <c r="B103" s="75"/>
      <c r="C103" s="222" t="s">
        <v>88</v>
      </c>
      <c r="D103" s="223" t="s">
        <v>47</v>
      </c>
      <c r="E103" s="223" t="s">
        <v>43</v>
      </c>
      <c r="F103" s="223" t="s">
        <v>44</v>
      </c>
      <c r="G103" s="223" t="s">
        <v>89</v>
      </c>
      <c r="H103" s="177" t="s">
        <v>90</v>
      </c>
      <c r="I103" s="223" t="s">
        <v>91</v>
      </c>
      <c r="J103" s="223" t="s">
        <v>81</v>
      </c>
      <c r="K103" s="224" t="s">
        <v>92</v>
      </c>
      <c r="L103" s="75"/>
      <c r="M103" s="196" t="s">
        <v>1</v>
      </c>
      <c r="N103" s="197"/>
      <c r="O103" s="197" t="s">
        <v>93</v>
      </c>
      <c r="P103" s="197" t="s">
        <v>94</v>
      </c>
      <c r="Q103" s="197" t="s">
        <v>95</v>
      </c>
      <c r="R103" s="197" t="s">
        <v>96</v>
      </c>
      <c r="S103" s="197" t="s">
        <v>97</v>
      </c>
      <c r="T103" s="198" t="s">
        <v>98</v>
      </c>
    </row>
    <row r="104" spans="2:65" s="675" customFormat="1" ht="22.9" customHeight="1" x14ac:dyDescent="0.2">
      <c r="B104" s="348"/>
      <c r="C104" s="199" t="s">
        <v>99</v>
      </c>
      <c r="H104" s="159"/>
      <c r="J104" s="326">
        <f>J105</f>
        <v>0</v>
      </c>
      <c r="L104" s="348"/>
      <c r="M104" s="43"/>
      <c r="N104" s="357"/>
      <c r="O104" s="357"/>
      <c r="P104" s="421">
        <f>P105</f>
        <v>0</v>
      </c>
      <c r="Q104" s="357"/>
      <c r="R104" s="421">
        <f>R105</f>
        <v>0</v>
      </c>
      <c r="S104" s="357"/>
      <c r="T104" s="422">
        <f>T105</f>
        <v>0</v>
      </c>
      <c r="AT104" s="327" t="s">
        <v>61</v>
      </c>
      <c r="AU104" s="327" t="s">
        <v>83</v>
      </c>
      <c r="BK104" s="225">
        <f>BK105</f>
        <v>0</v>
      </c>
    </row>
    <row r="105" spans="2:65" s="291" customFormat="1" ht="25.9" customHeight="1" x14ac:dyDescent="0.2">
      <c r="B105" s="292"/>
      <c r="D105" s="297" t="s">
        <v>61</v>
      </c>
      <c r="E105" s="657" t="s">
        <v>100</v>
      </c>
      <c r="F105" s="657" t="s">
        <v>101</v>
      </c>
      <c r="H105" s="658"/>
      <c r="J105" s="659">
        <f>J106+J220+J403</f>
        <v>0</v>
      </c>
      <c r="L105" s="292"/>
      <c r="M105" s="293"/>
      <c r="N105" s="294"/>
      <c r="O105" s="294"/>
      <c r="P105" s="295">
        <f>P107+P218</f>
        <v>0</v>
      </c>
      <c r="Q105" s="294"/>
      <c r="R105" s="295">
        <f>R107+R218</f>
        <v>0</v>
      </c>
      <c r="S105" s="294"/>
      <c r="T105" s="296">
        <f>T107+T218</f>
        <v>0</v>
      </c>
      <c r="AR105" s="297" t="s">
        <v>67</v>
      </c>
      <c r="AT105" s="298" t="s">
        <v>61</v>
      </c>
      <c r="AU105" s="298" t="s">
        <v>13</v>
      </c>
      <c r="AY105" s="297" t="s">
        <v>102</v>
      </c>
      <c r="BK105" s="234">
        <f>BK107+BK218</f>
        <v>0</v>
      </c>
    </row>
    <row r="106" spans="2:65" s="786" customFormat="1" ht="25.9" customHeight="1" x14ac:dyDescent="0.2">
      <c r="B106" s="787"/>
      <c r="D106" s="788"/>
      <c r="E106" s="1302" t="s">
        <v>816</v>
      </c>
      <c r="F106" s="1303"/>
      <c r="G106" s="1303"/>
      <c r="H106" s="1303"/>
      <c r="I106" s="1303"/>
      <c r="J106" s="780">
        <f>J107++J139+J146+J151+J160+J210</f>
        <v>0</v>
      </c>
      <c r="L106" s="787"/>
      <c r="M106" s="789"/>
      <c r="N106" s="790"/>
      <c r="O106" s="790"/>
      <c r="P106" s="791"/>
      <c r="Q106" s="790"/>
      <c r="R106" s="791"/>
      <c r="S106" s="790"/>
      <c r="T106" s="792"/>
      <c r="AR106" s="788"/>
      <c r="AT106" s="793"/>
      <c r="AU106" s="793"/>
      <c r="AY106" s="788"/>
      <c r="BK106" s="780"/>
    </row>
    <row r="107" spans="2:65" s="794" customFormat="1" ht="22.9" customHeight="1" x14ac:dyDescent="0.2">
      <c r="B107" s="795"/>
      <c r="C107" s="796"/>
      <c r="D107" s="797"/>
      <c r="E107" s="1294" t="s">
        <v>724</v>
      </c>
      <c r="F107" s="1295"/>
      <c r="G107" s="1295"/>
      <c r="H107" s="1295"/>
      <c r="I107" s="796"/>
      <c r="J107" s="798">
        <f>SUM(J108:J137)</f>
        <v>0</v>
      </c>
      <c r="K107" s="796"/>
      <c r="L107" s="795"/>
      <c r="M107" s="799"/>
      <c r="N107" s="800"/>
      <c r="O107" s="800"/>
      <c r="P107" s="801">
        <f>SUM(P108:P217)</f>
        <v>0</v>
      </c>
      <c r="Q107" s="800"/>
      <c r="R107" s="801">
        <f>SUM(R108:R217)</f>
        <v>0</v>
      </c>
      <c r="S107" s="800"/>
      <c r="T107" s="802">
        <f>SUM(T108:T217)</f>
        <v>0</v>
      </c>
      <c r="AR107" s="803" t="s">
        <v>67</v>
      </c>
      <c r="AT107" s="804" t="s">
        <v>61</v>
      </c>
      <c r="AU107" s="804" t="s">
        <v>67</v>
      </c>
      <c r="AY107" s="803" t="s">
        <v>102</v>
      </c>
      <c r="BK107" s="729">
        <f>SUM(BK108:BK217)</f>
        <v>0</v>
      </c>
    </row>
    <row r="108" spans="2:65" s="188" customFormat="1" ht="26.25" customHeight="1" x14ac:dyDescent="0.2">
      <c r="B108" s="252"/>
      <c r="C108" s="705" t="s">
        <v>67</v>
      </c>
      <c r="D108" s="705" t="s">
        <v>105</v>
      </c>
      <c r="E108" s="706" t="s">
        <v>665</v>
      </c>
      <c r="F108" s="707" t="s">
        <v>666</v>
      </c>
      <c r="G108" s="708" t="s">
        <v>118</v>
      </c>
      <c r="H108" s="709">
        <v>1</v>
      </c>
      <c r="I108" s="710">
        <v>0</v>
      </c>
      <c r="J108" s="710">
        <f t="shared" ref="J108:J124" si="1">ROUND(I108*H108,2)</f>
        <v>0</v>
      </c>
      <c r="K108" s="707" t="s">
        <v>263</v>
      </c>
      <c r="L108" s="252"/>
      <c r="M108" s="254"/>
      <c r="N108" s="255"/>
      <c r="O108" s="255"/>
      <c r="P108" s="255"/>
      <c r="Q108" s="255"/>
      <c r="R108" s="255"/>
      <c r="S108" s="255"/>
      <c r="T108" s="256"/>
      <c r="AT108" s="253" t="s">
        <v>112</v>
      </c>
      <c r="AU108" s="253" t="s">
        <v>69</v>
      </c>
      <c r="AV108" s="188" t="s">
        <v>69</v>
      </c>
      <c r="AW108" s="188" t="s">
        <v>25</v>
      </c>
      <c r="AX108" s="188" t="s">
        <v>13</v>
      </c>
      <c r="AY108" s="253" t="s">
        <v>102</v>
      </c>
    </row>
    <row r="109" spans="2:65" s="189" customFormat="1" ht="26.25" customHeight="1" x14ac:dyDescent="0.2">
      <c r="B109" s="257"/>
      <c r="C109" s="705" t="s">
        <v>69</v>
      </c>
      <c r="D109" s="705" t="s">
        <v>105</v>
      </c>
      <c r="E109" s="706" t="s">
        <v>667</v>
      </c>
      <c r="F109" s="707" t="s">
        <v>668</v>
      </c>
      <c r="G109" s="708" t="s">
        <v>118</v>
      </c>
      <c r="H109" s="709">
        <v>4</v>
      </c>
      <c r="I109" s="710">
        <v>0</v>
      </c>
      <c r="J109" s="710">
        <f t="shared" si="1"/>
        <v>0</v>
      </c>
      <c r="K109" s="707" t="s">
        <v>263</v>
      </c>
      <c r="L109" s="257"/>
      <c r="M109" s="260"/>
      <c r="N109" s="261"/>
      <c r="O109" s="261"/>
      <c r="P109" s="261"/>
      <c r="Q109" s="261"/>
      <c r="R109" s="261"/>
      <c r="S109" s="261"/>
      <c r="T109" s="262"/>
      <c r="AT109" s="258" t="s">
        <v>112</v>
      </c>
      <c r="AU109" s="258" t="s">
        <v>69</v>
      </c>
      <c r="AV109" s="189" t="s">
        <v>111</v>
      </c>
      <c r="AW109" s="189" t="s">
        <v>25</v>
      </c>
      <c r="AX109" s="189" t="s">
        <v>67</v>
      </c>
      <c r="AY109" s="258" t="s">
        <v>102</v>
      </c>
    </row>
    <row r="110" spans="2:65" s="675" customFormat="1" ht="26.25" customHeight="1" x14ac:dyDescent="0.2">
      <c r="B110" s="278"/>
      <c r="C110" s="705" t="s">
        <v>226</v>
      </c>
      <c r="D110" s="705" t="s">
        <v>105</v>
      </c>
      <c r="E110" s="706" t="s">
        <v>669</v>
      </c>
      <c r="F110" s="707" t="s">
        <v>670</v>
      </c>
      <c r="G110" s="708" t="s">
        <v>118</v>
      </c>
      <c r="H110" s="709">
        <v>4</v>
      </c>
      <c r="I110" s="710">
        <v>0</v>
      </c>
      <c r="J110" s="710">
        <f t="shared" si="1"/>
        <v>0</v>
      </c>
      <c r="K110" s="707" t="s">
        <v>263</v>
      </c>
      <c r="L110" s="264"/>
      <c r="M110" s="265" t="s">
        <v>1</v>
      </c>
      <c r="N110" s="266"/>
      <c r="O110" s="244">
        <v>0</v>
      </c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75" t="s">
        <v>110</v>
      </c>
      <c r="AT110" s="275" t="s">
        <v>105</v>
      </c>
      <c r="AU110" s="275" t="s">
        <v>69</v>
      </c>
      <c r="AY110" s="327" t="s">
        <v>102</v>
      </c>
      <c r="BE110" s="335">
        <f>IF(N110="základní",J110,0)</f>
        <v>0</v>
      </c>
      <c r="BF110" s="335">
        <f>IF(N110="snížená",J110,0)</f>
        <v>0</v>
      </c>
      <c r="BG110" s="335">
        <f>IF(N110="zákl. přenesená",J110,0)</f>
        <v>0</v>
      </c>
      <c r="BH110" s="335">
        <f>IF(N110="sníž. přenesená",J110,0)</f>
        <v>0</v>
      </c>
      <c r="BI110" s="335">
        <f>IF(N110="nulová",J110,0)</f>
        <v>0</v>
      </c>
      <c r="BJ110" s="327" t="s">
        <v>67</v>
      </c>
      <c r="BK110" s="335">
        <f>ROUND(I110*H110,2)</f>
        <v>0</v>
      </c>
      <c r="BL110" s="327" t="s">
        <v>111</v>
      </c>
      <c r="BM110" s="275" t="s">
        <v>111</v>
      </c>
    </row>
    <row r="111" spans="2:65" s="675" customFormat="1" ht="26.25" customHeight="1" x14ac:dyDescent="0.2">
      <c r="B111" s="278"/>
      <c r="C111" s="705" t="s">
        <v>111</v>
      </c>
      <c r="D111" s="705" t="s">
        <v>105</v>
      </c>
      <c r="E111" s="706" t="s">
        <v>671</v>
      </c>
      <c r="F111" s="707" t="s">
        <v>672</v>
      </c>
      <c r="G111" s="708" t="s">
        <v>118</v>
      </c>
      <c r="H111" s="709">
        <v>4</v>
      </c>
      <c r="I111" s="710">
        <v>0</v>
      </c>
      <c r="J111" s="710">
        <f t="shared" si="1"/>
        <v>0</v>
      </c>
      <c r="K111" s="707" t="s">
        <v>263</v>
      </c>
      <c r="L111" s="264"/>
      <c r="M111" s="265"/>
      <c r="N111" s="266"/>
      <c r="O111" s="244"/>
      <c r="P111" s="244"/>
      <c r="Q111" s="244"/>
      <c r="R111" s="244"/>
      <c r="S111" s="244"/>
      <c r="T111" s="245"/>
      <c r="AR111" s="275"/>
      <c r="AT111" s="275"/>
      <c r="AU111" s="275"/>
      <c r="AY111" s="327"/>
      <c r="BE111" s="335"/>
      <c r="BF111" s="335"/>
      <c r="BG111" s="335"/>
      <c r="BH111" s="335"/>
      <c r="BI111" s="335"/>
      <c r="BJ111" s="327"/>
      <c r="BK111" s="335"/>
      <c r="BL111" s="327"/>
      <c r="BM111" s="275"/>
    </row>
    <row r="112" spans="2:65" s="675" customFormat="1" ht="26.25" customHeight="1" x14ac:dyDescent="0.2">
      <c r="B112" s="278"/>
      <c r="C112" s="705" t="s">
        <v>103</v>
      </c>
      <c r="D112" s="705" t="s">
        <v>105</v>
      </c>
      <c r="E112" s="706" t="s">
        <v>673</v>
      </c>
      <c r="F112" s="707" t="s">
        <v>674</v>
      </c>
      <c r="G112" s="708" t="s">
        <v>118</v>
      </c>
      <c r="H112" s="709">
        <v>4</v>
      </c>
      <c r="I112" s="710">
        <v>0</v>
      </c>
      <c r="J112" s="710">
        <f t="shared" si="1"/>
        <v>0</v>
      </c>
      <c r="K112" s="707" t="s">
        <v>263</v>
      </c>
      <c r="L112" s="264"/>
      <c r="M112" s="265"/>
      <c r="N112" s="266"/>
      <c r="O112" s="244"/>
      <c r="P112" s="244"/>
      <c r="Q112" s="244"/>
      <c r="R112" s="244"/>
      <c r="S112" s="244"/>
      <c r="T112" s="245"/>
      <c r="AR112" s="275"/>
      <c r="AT112" s="275"/>
      <c r="AU112" s="275"/>
      <c r="AY112" s="327"/>
      <c r="BE112" s="335"/>
      <c r="BF112" s="335"/>
      <c r="BG112" s="335"/>
      <c r="BH112" s="335"/>
      <c r="BI112" s="335"/>
      <c r="BJ112" s="327"/>
      <c r="BK112" s="335"/>
      <c r="BL112" s="327"/>
      <c r="BM112" s="275"/>
    </row>
    <row r="113" spans="2:65" s="675" customFormat="1" ht="26.25" customHeight="1" x14ac:dyDescent="0.2">
      <c r="B113" s="278"/>
      <c r="C113" s="705" t="s">
        <v>117</v>
      </c>
      <c r="D113" s="705" t="s">
        <v>105</v>
      </c>
      <c r="E113" s="706" t="s">
        <v>675</v>
      </c>
      <c r="F113" s="707" t="s">
        <v>676</v>
      </c>
      <c r="G113" s="708" t="s">
        <v>677</v>
      </c>
      <c r="H113" s="709">
        <v>4</v>
      </c>
      <c r="I113" s="710">
        <v>0</v>
      </c>
      <c r="J113" s="710">
        <f t="shared" si="1"/>
        <v>0</v>
      </c>
      <c r="K113" s="707" t="s">
        <v>263</v>
      </c>
      <c r="L113" s="264"/>
      <c r="M113" s="265"/>
      <c r="N113" s="266"/>
      <c r="O113" s="244"/>
      <c r="P113" s="244"/>
      <c r="Q113" s="244"/>
      <c r="R113" s="244"/>
      <c r="S113" s="244"/>
      <c r="T113" s="245"/>
      <c r="AR113" s="275"/>
      <c r="AT113" s="275"/>
      <c r="AU113" s="275"/>
      <c r="AY113" s="327"/>
      <c r="BE113" s="335"/>
      <c r="BF113" s="335"/>
      <c r="BG113" s="335"/>
      <c r="BH113" s="335"/>
      <c r="BI113" s="335"/>
      <c r="BJ113" s="327"/>
      <c r="BK113" s="335"/>
      <c r="BL113" s="327"/>
      <c r="BM113" s="275"/>
    </row>
    <row r="114" spans="2:65" s="675" customFormat="1" ht="26.25" customHeight="1" x14ac:dyDescent="0.2">
      <c r="B114" s="278"/>
      <c r="C114" s="705" t="s">
        <v>228</v>
      </c>
      <c r="D114" s="705" t="s">
        <v>105</v>
      </c>
      <c r="E114" s="706" t="s">
        <v>678</v>
      </c>
      <c r="F114" s="707" t="s">
        <v>679</v>
      </c>
      <c r="G114" s="708" t="s">
        <v>118</v>
      </c>
      <c r="H114" s="709">
        <v>4</v>
      </c>
      <c r="I114" s="710">
        <v>0</v>
      </c>
      <c r="J114" s="710">
        <f t="shared" si="1"/>
        <v>0</v>
      </c>
      <c r="K114" s="707" t="s">
        <v>263</v>
      </c>
      <c r="L114" s="264"/>
      <c r="M114" s="265" t="s">
        <v>1</v>
      </c>
      <c r="N114" s="266"/>
      <c r="O114" s="244">
        <v>0</v>
      </c>
      <c r="P114" s="244">
        <f t="shared" ref="P114:P120" si="2">O114*H114</f>
        <v>0</v>
      </c>
      <c r="Q114" s="244">
        <v>0</v>
      </c>
      <c r="R114" s="244">
        <f t="shared" ref="R114:R120" si="3">Q114*H114</f>
        <v>0</v>
      </c>
      <c r="S114" s="244">
        <v>0</v>
      </c>
      <c r="T114" s="245">
        <f t="shared" ref="T114:T120" si="4">S114*H114</f>
        <v>0</v>
      </c>
      <c r="AR114" s="275" t="s">
        <v>110</v>
      </c>
      <c r="AT114" s="275" t="s">
        <v>105</v>
      </c>
      <c r="AU114" s="275" t="s">
        <v>69</v>
      </c>
      <c r="AY114" s="327" t="s">
        <v>102</v>
      </c>
      <c r="BE114" s="335">
        <f t="shared" ref="BE114:BE120" si="5">IF(N114="základní",J114,0)</f>
        <v>0</v>
      </c>
      <c r="BF114" s="335">
        <f t="shared" ref="BF114:BF120" si="6">IF(N114="snížená",J114,0)</f>
        <v>0</v>
      </c>
      <c r="BG114" s="335">
        <f t="shared" ref="BG114:BG120" si="7">IF(N114="zákl. přenesená",J114,0)</f>
        <v>0</v>
      </c>
      <c r="BH114" s="335">
        <f t="shared" ref="BH114:BH120" si="8">IF(N114="sníž. přenesená",J114,0)</f>
        <v>0</v>
      </c>
      <c r="BI114" s="335">
        <f t="shared" ref="BI114:BI120" si="9">IF(N114="nulová",J114,0)</f>
        <v>0</v>
      </c>
      <c r="BJ114" s="327" t="s">
        <v>67</v>
      </c>
      <c r="BK114" s="335">
        <f t="shared" ref="BK114:BK120" si="10">ROUND(I114*H114,2)</f>
        <v>0</v>
      </c>
      <c r="BL114" s="327" t="s">
        <v>111</v>
      </c>
      <c r="BM114" s="275" t="s">
        <v>120</v>
      </c>
    </row>
    <row r="115" spans="2:65" s="675" customFormat="1" ht="26.25" customHeight="1" x14ac:dyDescent="0.2">
      <c r="B115" s="278"/>
      <c r="C115" s="705" t="s">
        <v>110</v>
      </c>
      <c r="D115" s="705" t="s">
        <v>105</v>
      </c>
      <c r="E115" s="706" t="s">
        <v>680</v>
      </c>
      <c r="F115" s="707" t="s">
        <v>681</v>
      </c>
      <c r="G115" s="708" t="s">
        <v>118</v>
      </c>
      <c r="H115" s="709">
        <v>4</v>
      </c>
      <c r="I115" s="710">
        <v>0</v>
      </c>
      <c r="J115" s="710">
        <f t="shared" si="1"/>
        <v>0</v>
      </c>
      <c r="K115" s="707" t="s">
        <v>263</v>
      </c>
      <c r="L115" s="264"/>
      <c r="M115" s="265"/>
      <c r="N115" s="266"/>
      <c r="O115" s="244"/>
      <c r="P115" s="244"/>
      <c r="Q115" s="244"/>
      <c r="R115" s="244"/>
      <c r="S115" s="244"/>
      <c r="T115" s="245"/>
      <c r="AR115" s="275"/>
      <c r="AT115" s="275"/>
      <c r="AU115" s="275"/>
      <c r="AY115" s="327"/>
      <c r="BE115" s="335"/>
      <c r="BF115" s="335"/>
      <c r="BG115" s="335"/>
      <c r="BH115" s="335"/>
      <c r="BI115" s="335"/>
      <c r="BJ115" s="327"/>
      <c r="BK115" s="335"/>
      <c r="BL115" s="327"/>
      <c r="BM115" s="275"/>
    </row>
    <row r="116" spans="2:65" s="675" customFormat="1" ht="26.25" customHeight="1" x14ac:dyDescent="0.2">
      <c r="B116" s="278"/>
      <c r="C116" s="705" t="s">
        <v>123</v>
      </c>
      <c r="D116" s="705" t="s">
        <v>105</v>
      </c>
      <c r="E116" s="706" t="s">
        <v>682</v>
      </c>
      <c r="F116" s="707" t="s">
        <v>683</v>
      </c>
      <c r="G116" s="708" t="s">
        <v>118</v>
      </c>
      <c r="H116" s="709">
        <v>4</v>
      </c>
      <c r="I116" s="710">
        <v>0</v>
      </c>
      <c r="J116" s="710">
        <f t="shared" si="1"/>
        <v>0</v>
      </c>
      <c r="K116" s="707" t="s">
        <v>263</v>
      </c>
      <c r="L116" s="264"/>
      <c r="M116" s="265"/>
      <c r="N116" s="266"/>
      <c r="O116" s="244"/>
      <c r="P116" s="244"/>
      <c r="Q116" s="244"/>
      <c r="R116" s="244"/>
      <c r="S116" s="244"/>
      <c r="T116" s="245"/>
      <c r="AR116" s="275"/>
      <c r="AT116" s="275"/>
      <c r="AU116" s="275"/>
      <c r="AY116" s="327"/>
      <c r="BE116" s="335"/>
      <c r="BF116" s="335"/>
      <c r="BG116" s="335"/>
      <c r="BH116" s="335"/>
      <c r="BI116" s="335"/>
      <c r="BJ116" s="327"/>
      <c r="BK116" s="335"/>
      <c r="BL116" s="327"/>
      <c r="BM116" s="275"/>
    </row>
    <row r="117" spans="2:65" s="675" customFormat="1" ht="26.25" customHeight="1" x14ac:dyDescent="0.2">
      <c r="B117" s="278"/>
      <c r="C117" s="705" t="s">
        <v>119</v>
      </c>
      <c r="D117" s="705" t="s">
        <v>105</v>
      </c>
      <c r="E117" s="706" t="s">
        <v>684</v>
      </c>
      <c r="F117" s="707" t="s">
        <v>685</v>
      </c>
      <c r="G117" s="708" t="s">
        <v>118</v>
      </c>
      <c r="H117" s="709">
        <v>1</v>
      </c>
      <c r="I117" s="710">
        <v>0</v>
      </c>
      <c r="J117" s="710">
        <f t="shared" si="1"/>
        <v>0</v>
      </c>
      <c r="K117" s="707" t="s">
        <v>263</v>
      </c>
      <c r="L117" s="264"/>
      <c r="M117" s="265"/>
      <c r="N117" s="266"/>
      <c r="O117" s="244"/>
      <c r="P117" s="244"/>
      <c r="Q117" s="244"/>
      <c r="R117" s="244"/>
      <c r="S117" s="244"/>
      <c r="T117" s="245"/>
      <c r="AR117" s="275"/>
      <c r="AT117" s="275"/>
      <c r="AU117" s="275"/>
      <c r="AY117" s="327"/>
      <c r="BE117" s="335"/>
      <c r="BF117" s="335"/>
      <c r="BG117" s="335"/>
      <c r="BH117" s="335"/>
      <c r="BI117" s="335"/>
      <c r="BJ117" s="327"/>
      <c r="BK117" s="335"/>
      <c r="BL117" s="327"/>
      <c r="BM117" s="275"/>
    </row>
    <row r="118" spans="2:65" s="675" customFormat="1" ht="26.25" customHeight="1" x14ac:dyDescent="0.2">
      <c r="B118" s="278"/>
      <c r="C118" s="705" t="s">
        <v>230</v>
      </c>
      <c r="D118" s="705" t="s">
        <v>105</v>
      </c>
      <c r="E118" s="706" t="s">
        <v>686</v>
      </c>
      <c r="F118" s="707" t="s">
        <v>687</v>
      </c>
      <c r="G118" s="708" t="s">
        <v>118</v>
      </c>
      <c r="H118" s="709">
        <v>1</v>
      </c>
      <c r="I118" s="710">
        <v>0</v>
      </c>
      <c r="J118" s="710">
        <f t="shared" si="1"/>
        <v>0</v>
      </c>
      <c r="K118" s="707" t="s">
        <v>263</v>
      </c>
      <c r="L118" s="264"/>
      <c r="M118" s="265"/>
      <c r="N118" s="266"/>
      <c r="O118" s="244"/>
      <c r="P118" s="244"/>
      <c r="Q118" s="244"/>
      <c r="R118" s="244"/>
      <c r="S118" s="244"/>
      <c r="T118" s="245"/>
      <c r="AR118" s="275"/>
      <c r="AT118" s="275"/>
      <c r="AU118" s="275"/>
      <c r="AY118" s="327"/>
      <c r="BE118" s="335"/>
      <c r="BF118" s="335"/>
      <c r="BG118" s="335"/>
      <c r="BH118" s="335"/>
      <c r="BI118" s="335"/>
      <c r="BJ118" s="327"/>
      <c r="BK118" s="335"/>
      <c r="BL118" s="327"/>
      <c r="BM118" s="275"/>
    </row>
    <row r="119" spans="2:65" s="675" customFormat="1" ht="26.25" customHeight="1" x14ac:dyDescent="0.2">
      <c r="B119" s="278"/>
      <c r="C119" s="705" t="s">
        <v>120</v>
      </c>
      <c r="D119" s="705" t="s">
        <v>105</v>
      </c>
      <c r="E119" s="706" t="s">
        <v>688</v>
      </c>
      <c r="F119" s="707" t="s">
        <v>689</v>
      </c>
      <c r="G119" s="708" t="s">
        <v>118</v>
      </c>
      <c r="H119" s="709">
        <v>4</v>
      </c>
      <c r="I119" s="710">
        <v>0</v>
      </c>
      <c r="J119" s="710">
        <f t="shared" si="1"/>
        <v>0</v>
      </c>
      <c r="K119" s="707" t="s">
        <v>263</v>
      </c>
      <c r="L119" s="264"/>
      <c r="M119" s="265"/>
      <c r="N119" s="266"/>
      <c r="O119" s="244"/>
      <c r="P119" s="244"/>
      <c r="Q119" s="244"/>
      <c r="R119" s="244"/>
      <c r="S119" s="244"/>
      <c r="T119" s="245"/>
      <c r="AR119" s="275"/>
      <c r="AT119" s="275"/>
      <c r="AU119" s="275"/>
      <c r="AY119" s="327"/>
      <c r="BE119" s="335"/>
      <c r="BF119" s="335"/>
      <c r="BG119" s="335"/>
      <c r="BH119" s="335"/>
      <c r="BI119" s="335"/>
      <c r="BJ119" s="327"/>
      <c r="BK119" s="335"/>
      <c r="BL119" s="327"/>
      <c r="BM119" s="275"/>
    </row>
    <row r="120" spans="2:65" s="675" customFormat="1" ht="26.25" customHeight="1" x14ac:dyDescent="0.2">
      <c r="B120" s="278"/>
      <c r="C120" s="705" t="s">
        <v>231</v>
      </c>
      <c r="D120" s="705" t="s">
        <v>105</v>
      </c>
      <c r="E120" s="706" t="s">
        <v>690</v>
      </c>
      <c r="F120" s="707" t="s">
        <v>691</v>
      </c>
      <c r="G120" s="708" t="s">
        <v>118</v>
      </c>
      <c r="H120" s="709">
        <v>2</v>
      </c>
      <c r="I120" s="710">
        <v>0</v>
      </c>
      <c r="J120" s="710">
        <f t="shared" si="1"/>
        <v>0</v>
      </c>
      <c r="K120" s="707" t="s">
        <v>263</v>
      </c>
      <c r="L120" s="264"/>
      <c r="M120" s="265" t="s">
        <v>1</v>
      </c>
      <c r="N120" s="266"/>
      <c r="O120" s="244">
        <v>0</v>
      </c>
      <c r="P120" s="244">
        <f t="shared" si="2"/>
        <v>0</v>
      </c>
      <c r="Q120" s="244">
        <v>0</v>
      </c>
      <c r="R120" s="244">
        <f t="shared" si="3"/>
        <v>0</v>
      </c>
      <c r="S120" s="244">
        <v>0</v>
      </c>
      <c r="T120" s="245">
        <f t="shared" si="4"/>
        <v>0</v>
      </c>
      <c r="AR120" s="275" t="s">
        <v>110</v>
      </c>
      <c r="AT120" s="275" t="s">
        <v>105</v>
      </c>
      <c r="AU120" s="275" t="s">
        <v>69</v>
      </c>
      <c r="AY120" s="327" t="s">
        <v>102</v>
      </c>
      <c r="BE120" s="335">
        <f t="shared" si="5"/>
        <v>0</v>
      </c>
      <c r="BF120" s="335">
        <f t="shared" si="6"/>
        <v>0</v>
      </c>
      <c r="BG120" s="335">
        <f t="shared" si="7"/>
        <v>0</v>
      </c>
      <c r="BH120" s="335">
        <f t="shared" si="8"/>
        <v>0</v>
      </c>
      <c r="BI120" s="335">
        <f t="shared" si="9"/>
        <v>0</v>
      </c>
      <c r="BJ120" s="327" t="s">
        <v>67</v>
      </c>
      <c r="BK120" s="335">
        <f t="shared" si="10"/>
        <v>0</v>
      </c>
      <c r="BL120" s="327" t="s">
        <v>111</v>
      </c>
      <c r="BM120" s="275" t="s">
        <v>125</v>
      </c>
    </row>
    <row r="121" spans="2:65" s="675" customFormat="1" ht="26.25" customHeight="1" x14ac:dyDescent="0.2">
      <c r="B121" s="278"/>
      <c r="C121" s="705" t="s">
        <v>121</v>
      </c>
      <c r="D121" s="705" t="s">
        <v>105</v>
      </c>
      <c r="E121" s="706" t="s">
        <v>692</v>
      </c>
      <c r="F121" s="707" t="s">
        <v>693</v>
      </c>
      <c r="G121" s="708" t="s">
        <v>118</v>
      </c>
      <c r="H121" s="709">
        <v>2</v>
      </c>
      <c r="I121" s="710">
        <v>0</v>
      </c>
      <c r="J121" s="710">
        <f t="shared" si="1"/>
        <v>0</v>
      </c>
      <c r="K121" s="707" t="s">
        <v>263</v>
      </c>
      <c r="L121" s="264"/>
      <c r="M121" s="265" t="s">
        <v>1</v>
      </c>
      <c r="N121" s="266"/>
      <c r="O121" s="244">
        <v>0</v>
      </c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75" t="s">
        <v>110</v>
      </c>
      <c r="AT121" s="275" t="s">
        <v>105</v>
      </c>
      <c r="AU121" s="275" t="s">
        <v>69</v>
      </c>
      <c r="AY121" s="327" t="s">
        <v>102</v>
      </c>
      <c r="BE121" s="335">
        <f>IF(N121="základní",J121,0)</f>
        <v>0</v>
      </c>
      <c r="BF121" s="335">
        <f>IF(N121="snížená",J121,0)</f>
        <v>0</v>
      </c>
      <c r="BG121" s="335">
        <f>IF(N121="zákl. přenesená",J121,0)</f>
        <v>0</v>
      </c>
      <c r="BH121" s="335">
        <f>IF(N121="sníž. přenesená",J121,0)</f>
        <v>0</v>
      </c>
      <c r="BI121" s="335">
        <f>IF(N121="nulová",J121,0)</f>
        <v>0</v>
      </c>
      <c r="BJ121" s="327" t="s">
        <v>67</v>
      </c>
      <c r="BK121" s="335">
        <f>ROUND(I121*H121,2)</f>
        <v>0</v>
      </c>
      <c r="BL121" s="327" t="s">
        <v>111</v>
      </c>
      <c r="BM121" s="275" t="s">
        <v>131</v>
      </c>
    </row>
    <row r="122" spans="2:65" s="675" customFormat="1" ht="26.25" customHeight="1" x14ac:dyDescent="0.2">
      <c r="B122" s="278"/>
      <c r="C122" s="705" t="s">
        <v>8</v>
      </c>
      <c r="D122" s="705" t="s">
        <v>105</v>
      </c>
      <c r="E122" s="706" t="s">
        <v>694</v>
      </c>
      <c r="F122" s="707" t="s">
        <v>695</v>
      </c>
      <c r="G122" s="708" t="s">
        <v>118</v>
      </c>
      <c r="H122" s="709">
        <v>4</v>
      </c>
      <c r="I122" s="710">
        <v>0</v>
      </c>
      <c r="J122" s="710">
        <f t="shared" si="1"/>
        <v>0</v>
      </c>
      <c r="K122" s="707" t="s">
        <v>263</v>
      </c>
      <c r="L122" s="264"/>
      <c r="M122" s="265"/>
      <c r="N122" s="266"/>
      <c r="O122" s="244"/>
      <c r="P122" s="244"/>
      <c r="Q122" s="244"/>
      <c r="R122" s="244"/>
      <c r="S122" s="244"/>
      <c r="T122" s="245"/>
      <c r="AR122" s="275"/>
      <c r="AT122" s="275"/>
      <c r="AU122" s="275"/>
      <c r="AY122" s="327"/>
      <c r="BE122" s="335"/>
      <c r="BF122" s="335"/>
      <c r="BG122" s="335"/>
      <c r="BH122" s="335"/>
      <c r="BI122" s="335"/>
      <c r="BJ122" s="327"/>
      <c r="BK122" s="335"/>
      <c r="BL122" s="327"/>
      <c r="BM122" s="275"/>
    </row>
    <row r="123" spans="2:65" s="675" customFormat="1" ht="26.25" customHeight="1" x14ac:dyDescent="0.2">
      <c r="B123" s="278"/>
      <c r="C123" s="705" t="s">
        <v>122</v>
      </c>
      <c r="D123" s="705" t="s">
        <v>105</v>
      </c>
      <c r="E123" s="706" t="s">
        <v>696</v>
      </c>
      <c r="F123" s="707" t="s">
        <v>697</v>
      </c>
      <c r="G123" s="708" t="s">
        <v>118</v>
      </c>
      <c r="H123" s="709">
        <v>2</v>
      </c>
      <c r="I123" s="710">
        <v>0</v>
      </c>
      <c r="J123" s="710">
        <f t="shared" si="1"/>
        <v>0</v>
      </c>
      <c r="K123" s="707" t="s">
        <v>263</v>
      </c>
      <c r="L123" s="264"/>
      <c r="M123" s="265"/>
      <c r="N123" s="266"/>
      <c r="O123" s="244"/>
      <c r="P123" s="244"/>
      <c r="Q123" s="244"/>
      <c r="R123" s="244"/>
      <c r="S123" s="244"/>
      <c r="T123" s="245"/>
      <c r="AR123" s="275"/>
      <c r="AT123" s="275"/>
      <c r="AU123" s="275"/>
      <c r="AY123" s="327"/>
      <c r="BE123" s="335"/>
      <c r="BF123" s="335"/>
      <c r="BG123" s="335"/>
      <c r="BH123" s="335"/>
      <c r="BI123" s="335"/>
      <c r="BJ123" s="327"/>
      <c r="BK123" s="335"/>
      <c r="BL123" s="327"/>
      <c r="BM123" s="275"/>
    </row>
    <row r="124" spans="2:65" s="675" customFormat="1" ht="26.25" customHeight="1" x14ac:dyDescent="0.2">
      <c r="B124" s="278"/>
      <c r="C124" s="705" t="s">
        <v>232</v>
      </c>
      <c r="D124" s="705" t="s">
        <v>105</v>
      </c>
      <c r="E124" s="706" t="s">
        <v>698</v>
      </c>
      <c r="F124" s="707" t="s">
        <v>699</v>
      </c>
      <c r="G124" s="708" t="s">
        <v>118</v>
      </c>
      <c r="H124" s="709">
        <v>1</v>
      </c>
      <c r="I124" s="710">
        <v>0</v>
      </c>
      <c r="J124" s="710">
        <f t="shared" si="1"/>
        <v>0</v>
      </c>
      <c r="K124" s="707" t="s">
        <v>263</v>
      </c>
      <c r="L124" s="264"/>
      <c r="M124" s="265"/>
      <c r="N124" s="266"/>
      <c r="O124" s="244"/>
      <c r="P124" s="244"/>
      <c r="Q124" s="244"/>
      <c r="R124" s="244"/>
      <c r="S124" s="244"/>
      <c r="T124" s="245"/>
      <c r="V124" s="286"/>
      <c r="AR124" s="275"/>
      <c r="AT124" s="275"/>
      <c r="AU124" s="275"/>
      <c r="AY124" s="327"/>
      <c r="BE124" s="335"/>
      <c r="BF124" s="335"/>
      <c r="BG124" s="335"/>
      <c r="BH124" s="335"/>
      <c r="BI124" s="335"/>
      <c r="BJ124" s="327"/>
      <c r="BK124" s="335"/>
      <c r="BL124" s="327"/>
      <c r="BM124" s="275"/>
    </row>
    <row r="125" spans="2:65" s="675" customFormat="1" ht="14.25" customHeight="1" x14ac:dyDescent="0.2">
      <c r="B125" s="278"/>
      <c r="C125" s="705"/>
      <c r="D125" s="705"/>
      <c r="E125" s="706"/>
      <c r="F125" s="707"/>
      <c r="G125" s="708"/>
      <c r="H125" s="709"/>
      <c r="I125" s="710"/>
      <c r="J125" s="710"/>
      <c r="K125" s="707"/>
      <c r="L125" s="264"/>
      <c r="M125" s="265"/>
      <c r="N125" s="266"/>
      <c r="O125" s="244"/>
      <c r="P125" s="244"/>
      <c r="Q125" s="244"/>
      <c r="R125" s="244"/>
      <c r="S125" s="244"/>
      <c r="T125" s="245"/>
      <c r="V125" s="286"/>
      <c r="AR125" s="275"/>
      <c r="AT125" s="275"/>
      <c r="AU125" s="275"/>
      <c r="AY125" s="327"/>
      <c r="BE125" s="335"/>
      <c r="BF125" s="335"/>
      <c r="BG125" s="335"/>
      <c r="BH125" s="335"/>
      <c r="BI125" s="335"/>
      <c r="BJ125" s="327"/>
      <c r="BK125" s="335"/>
      <c r="BL125" s="327"/>
      <c r="BM125" s="275"/>
    </row>
    <row r="126" spans="2:65" s="675" customFormat="1" ht="26.25" customHeight="1" x14ac:dyDescent="0.2">
      <c r="B126" s="278"/>
      <c r="C126" s="715" t="s">
        <v>124</v>
      </c>
      <c r="D126" s="715" t="s">
        <v>137</v>
      </c>
      <c r="E126" s="716" t="s">
        <v>700</v>
      </c>
      <c r="F126" s="717" t="s">
        <v>701</v>
      </c>
      <c r="G126" s="718" t="s">
        <v>118</v>
      </c>
      <c r="H126" s="719">
        <v>4</v>
      </c>
      <c r="I126" s="720">
        <v>0</v>
      </c>
      <c r="J126" s="720">
        <f t="shared" ref="J126:J137" si="11">ROUND(I126*H126,2)</f>
        <v>0</v>
      </c>
      <c r="K126" s="717" t="s">
        <v>263</v>
      </c>
      <c r="L126" s="264"/>
      <c r="M126" s="265"/>
      <c r="N126" s="266"/>
      <c r="O126" s="244"/>
      <c r="P126" s="244"/>
      <c r="Q126" s="244"/>
      <c r="R126" s="244"/>
      <c r="S126" s="244"/>
      <c r="T126" s="245"/>
      <c r="AR126" s="275"/>
      <c r="AT126" s="275"/>
      <c r="AU126" s="275"/>
      <c r="AY126" s="327"/>
      <c r="BE126" s="335"/>
      <c r="BF126" s="335"/>
      <c r="BG126" s="335"/>
      <c r="BH126" s="335"/>
      <c r="BI126" s="335"/>
      <c r="BJ126" s="327"/>
      <c r="BK126" s="335"/>
      <c r="BL126" s="327"/>
      <c r="BM126" s="275"/>
    </row>
    <row r="127" spans="2:65" s="675" customFormat="1" ht="26.25" customHeight="1" x14ac:dyDescent="0.2">
      <c r="B127" s="278"/>
      <c r="C127" s="715" t="s">
        <v>233</v>
      </c>
      <c r="D127" s="715" t="s">
        <v>137</v>
      </c>
      <c r="E127" s="716" t="s">
        <v>702</v>
      </c>
      <c r="F127" s="717" t="s">
        <v>703</v>
      </c>
      <c r="G127" s="718" t="s">
        <v>118</v>
      </c>
      <c r="H127" s="719">
        <v>4</v>
      </c>
      <c r="I127" s="720">
        <v>0</v>
      </c>
      <c r="J127" s="720">
        <f t="shared" si="11"/>
        <v>0</v>
      </c>
      <c r="K127" s="717" t="s">
        <v>263</v>
      </c>
      <c r="L127" s="264"/>
      <c r="M127" s="265"/>
      <c r="N127" s="266"/>
      <c r="O127" s="244"/>
      <c r="P127" s="244"/>
      <c r="Q127" s="244"/>
      <c r="R127" s="244"/>
      <c r="S127" s="244"/>
      <c r="T127" s="245"/>
      <c r="AR127" s="275"/>
      <c r="AT127" s="275"/>
      <c r="AU127" s="275"/>
      <c r="AY127" s="327"/>
      <c r="BE127" s="335"/>
      <c r="BF127" s="335"/>
      <c r="BG127" s="335"/>
      <c r="BH127" s="335"/>
      <c r="BI127" s="335"/>
      <c r="BJ127" s="327"/>
      <c r="BK127" s="335"/>
      <c r="BL127" s="327"/>
      <c r="BM127" s="275"/>
    </row>
    <row r="128" spans="2:65" s="675" customFormat="1" ht="26.25" customHeight="1" x14ac:dyDescent="0.2">
      <c r="B128" s="278"/>
      <c r="C128" s="715" t="s">
        <v>125</v>
      </c>
      <c r="D128" s="715" t="s">
        <v>137</v>
      </c>
      <c r="E128" s="716" t="s">
        <v>704</v>
      </c>
      <c r="F128" s="717" t="s">
        <v>705</v>
      </c>
      <c r="G128" s="718" t="s">
        <v>118</v>
      </c>
      <c r="H128" s="719">
        <v>2</v>
      </c>
      <c r="I128" s="720">
        <v>0</v>
      </c>
      <c r="J128" s="720">
        <f t="shared" si="11"/>
        <v>0</v>
      </c>
      <c r="K128" s="717" t="s">
        <v>263</v>
      </c>
      <c r="L128" s="264"/>
      <c r="M128" s="265"/>
      <c r="N128" s="266"/>
      <c r="O128" s="244"/>
      <c r="P128" s="244"/>
      <c r="Q128" s="244"/>
      <c r="R128" s="244"/>
      <c r="S128" s="244"/>
      <c r="T128" s="245"/>
      <c r="AR128" s="275"/>
      <c r="AT128" s="275"/>
      <c r="AU128" s="275"/>
      <c r="AY128" s="327"/>
      <c r="BE128" s="335"/>
      <c r="BF128" s="335"/>
      <c r="BG128" s="335"/>
      <c r="BH128" s="335"/>
      <c r="BI128" s="335"/>
      <c r="BJ128" s="327"/>
      <c r="BK128" s="335"/>
      <c r="BL128" s="327"/>
      <c r="BM128" s="275"/>
    </row>
    <row r="129" spans="2:65" s="675" customFormat="1" ht="26.25" customHeight="1" x14ac:dyDescent="0.2">
      <c r="B129" s="278"/>
      <c r="C129" s="715" t="s">
        <v>7</v>
      </c>
      <c r="D129" s="715" t="s">
        <v>137</v>
      </c>
      <c r="E129" s="716" t="s">
        <v>706</v>
      </c>
      <c r="F129" s="717" t="s">
        <v>707</v>
      </c>
      <c r="G129" s="718" t="s">
        <v>118</v>
      </c>
      <c r="H129" s="719">
        <v>4</v>
      </c>
      <c r="I129" s="720">
        <v>0</v>
      </c>
      <c r="J129" s="720">
        <f t="shared" si="11"/>
        <v>0</v>
      </c>
      <c r="K129" s="717" t="s">
        <v>263</v>
      </c>
      <c r="L129" s="264"/>
      <c r="M129" s="265"/>
      <c r="N129" s="266"/>
      <c r="O129" s="244"/>
      <c r="P129" s="244"/>
      <c r="Q129" s="244"/>
      <c r="R129" s="244"/>
      <c r="S129" s="244"/>
      <c r="T129" s="245"/>
      <c r="AR129" s="275"/>
      <c r="AT129" s="275"/>
      <c r="AU129" s="275"/>
      <c r="AY129" s="327"/>
      <c r="BE129" s="335"/>
      <c r="BF129" s="335"/>
      <c r="BG129" s="335"/>
      <c r="BH129" s="335"/>
      <c r="BI129" s="335"/>
      <c r="BJ129" s="327"/>
      <c r="BK129" s="335"/>
      <c r="BL129" s="327"/>
      <c r="BM129" s="275"/>
    </row>
    <row r="130" spans="2:65" s="675" customFormat="1" ht="26.25" customHeight="1" x14ac:dyDescent="0.2">
      <c r="B130" s="278"/>
      <c r="C130" s="715" t="s">
        <v>126</v>
      </c>
      <c r="D130" s="715" t="s">
        <v>137</v>
      </c>
      <c r="E130" s="716" t="s">
        <v>708</v>
      </c>
      <c r="F130" s="717" t="s">
        <v>709</v>
      </c>
      <c r="G130" s="718" t="s">
        <v>118</v>
      </c>
      <c r="H130" s="719">
        <v>5</v>
      </c>
      <c r="I130" s="720">
        <v>0</v>
      </c>
      <c r="J130" s="720">
        <f t="shared" si="11"/>
        <v>0</v>
      </c>
      <c r="K130" s="717" t="s">
        <v>263</v>
      </c>
      <c r="L130" s="264"/>
      <c r="M130" s="265"/>
      <c r="N130" s="266"/>
      <c r="O130" s="244"/>
      <c r="P130" s="244"/>
      <c r="Q130" s="244"/>
      <c r="R130" s="244"/>
      <c r="S130" s="244"/>
      <c r="T130" s="245"/>
      <c r="AR130" s="275"/>
      <c r="AT130" s="275"/>
      <c r="AU130" s="275"/>
      <c r="AY130" s="327"/>
      <c r="BE130" s="335"/>
      <c r="BF130" s="335"/>
      <c r="BG130" s="335"/>
      <c r="BH130" s="335"/>
      <c r="BI130" s="335"/>
      <c r="BJ130" s="327"/>
      <c r="BK130" s="335"/>
      <c r="BL130" s="327"/>
      <c r="BM130" s="275"/>
    </row>
    <row r="131" spans="2:65" s="675" customFormat="1" ht="26.25" customHeight="1" x14ac:dyDescent="0.2">
      <c r="B131" s="278"/>
      <c r="C131" s="715" t="s">
        <v>234</v>
      </c>
      <c r="D131" s="715" t="s">
        <v>137</v>
      </c>
      <c r="E131" s="716" t="s">
        <v>710</v>
      </c>
      <c r="F131" s="717" t="s">
        <v>711</v>
      </c>
      <c r="G131" s="718" t="s">
        <v>118</v>
      </c>
      <c r="H131" s="719">
        <v>4</v>
      </c>
      <c r="I131" s="720">
        <v>0</v>
      </c>
      <c r="J131" s="720">
        <f t="shared" si="11"/>
        <v>0</v>
      </c>
      <c r="K131" s="717" t="s">
        <v>263</v>
      </c>
      <c r="L131" s="264"/>
      <c r="M131" s="265"/>
      <c r="N131" s="266"/>
      <c r="O131" s="244"/>
      <c r="P131" s="244"/>
      <c r="Q131" s="244"/>
      <c r="R131" s="244"/>
      <c r="S131" s="244"/>
      <c r="T131" s="245"/>
      <c r="AR131" s="275"/>
      <c r="AT131" s="275"/>
      <c r="AU131" s="275"/>
      <c r="AY131" s="327"/>
      <c r="BE131" s="335"/>
      <c r="BF131" s="335"/>
      <c r="BG131" s="335"/>
      <c r="BH131" s="335"/>
      <c r="BI131" s="335"/>
      <c r="BJ131" s="327"/>
      <c r="BK131" s="335"/>
      <c r="BL131" s="327"/>
      <c r="BM131" s="275"/>
    </row>
    <row r="132" spans="2:65" s="675" customFormat="1" ht="26.25" customHeight="1" x14ac:dyDescent="0.2">
      <c r="B132" s="278"/>
      <c r="C132" s="715" t="s">
        <v>127</v>
      </c>
      <c r="D132" s="715" t="s">
        <v>137</v>
      </c>
      <c r="E132" s="716" t="s">
        <v>712</v>
      </c>
      <c r="F132" s="717" t="s">
        <v>713</v>
      </c>
      <c r="G132" s="718" t="s">
        <v>118</v>
      </c>
      <c r="H132" s="719">
        <v>4</v>
      </c>
      <c r="I132" s="720">
        <v>0</v>
      </c>
      <c r="J132" s="720">
        <f t="shared" si="11"/>
        <v>0</v>
      </c>
      <c r="K132" s="717" t="s">
        <v>263</v>
      </c>
      <c r="L132" s="264"/>
      <c r="M132" s="265"/>
      <c r="N132" s="266"/>
      <c r="O132" s="244"/>
      <c r="P132" s="244"/>
      <c r="Q132" s="244"/>
      <c r="R132" s="244"/>
      <c r="S132" s="244"/>
      <c r="T132" s="245"/>
      <c r="AR132" s="275"/>
      <c r="AT132" s="275"/>
      <c r="AU132" s="275"/>
      <c r="AY132" s="327"/>
      <c r="BE132" s="335"/>
      <c r="BF132" s="335"/>
      <c r="BG132" s="335"/>
      <c r="BH132" s="335"/>
      <c r="BI132" s="335"/>
      <c r="BJ132" s="327"/>
      <c r="BK132" s="335"/>
      <c r="BL132" s="327"/>
      <c r="BM132" s="275"/>
    </row>
    <row r="133" spans="2:65" s="675" customFormat="1" ht="26.25" customHeight="1" x14ac:dyDescent="0.2">
      <c r="B133" s="278"/>
      <c r="C133" s="715" t="s">
        <v>235</v>
      </c>
      <c r="D133" s="715" t="s">
        <v>137</v>
      </c>
      <c r="E133" s="716" t="s">
        <v>714</v>
      </c>
      <c r="F133" s="717" t="s">
        <v>715</v>
      </c>
      <c r="G133" s="718" t="s">
        <v>118</v>
      </c>
      <c r="H133" s="719">
        <v>4</v>
      </c>
      <c r="I133" s="720">
        <v>0</v>
      </c>
      <c r="J133" s="720">
        <f t="shared" si="11"/>
        <v>0</v>
      </c>
      <c r="K133" s="717" t="s">
        <v>263</v>
      </c>
      <c r="L133" s="264"/>
      <c r="M133" s="265"/>
      <c r="N133" s="266"/>
      <c r="O133" s="244"/>
      <c r="P133" s="244"/>
      <c r="Q133" s="244"/>
      <c r="R133" s="244"/>
      <c r="S133" s="244"/>
      <c r="T133" s="245"/>
      <c r="AR133" s="275"/>
      <c r="AT133" s="275"/>
      <c r="AU133" s="275"/>
      <c r="AY133" s="327"/>
      <c r="BE133" s="335"/>
      <c r="BF133" s="335"/>
      <c r="BG133" s="335"/>
      <c r="BH133" s="335"/>
      <c r="BI133" s="335"/>
      <c r="BJ133" s="327"/>
      <c r="BK133" s="335"/>
      <c r="BL133" s="327"/>
      <c r="BM133" s="275"/>
    </row>
    <row r="134" spans="2:65" s="675" customFormat="1" ht="26.25" customHeight="1" x14ac:dyDescent="0.2">
      <c r="B134" s="278"/>
      <c r="C134" s="715" t="s">
        <v>128</v>
      </c>
      <c r="D134" s="715" t="s">
        <v>137</v>
      </c>
      <c r="E134" s="716" t="s">
        <v>716</v>
      </c>
      <c r="F134" s="717" t="s">
        <v>717</v>
      </c>
      <c r="G134" s="718" t="s">
        <v>118</v>
      </c>
      <c r="H134" s="719">
        <v>6</v>
      </c>
      <c r="I134" s="720">
        <v>0</v>
      </c>
      <c r="J134" s="720">
        <f t="shared" si="11"/>
        <v>0</v>
      </c>
      <c r="K134" s="717" t="s">
        <v>263</v>
      </c>
      <c r="L134" s="264"/>
      <c r="M134" s="265"/>
      <c r="N134" s="266"/>
      <c r="O134" s="244"/>
      <c r="P134" s="244"/>
      <c r="Q134" s="244"/>
      <c r="R134" s="244"/>
      <c r="S134" s="244"/>
      <c r="T134" s="245"/>
      <c r="AR134" s="275"/>
      <c r="AT134" s="275"/>
      <c r="AU134" s="275"/>
      <c r="AY134" s="327"/>
      <c r="BE134" s="335"/>
      <c r="BF134" s="335"/>
      <c r="BG134" s="335"/>
      <c r="BH134" s="335"/>
      <c r="BI134" s="335"/>
      <c r="BJ134" s="327"/>
      <c r="BK134" s="335"/>
      <c r="BL134" s="327"/>
      <c r="BM134" s="275"/>
    </row>
    <row r="135" spans="2:65" s="675" customFormat="1" ht="26.25" customHeight="1" x14ac:dyDescent="0.2">
      <c r="B135" s="278"/>
      <c r="C135" s="715" t="s">
        <v>237</v>
      </c>
      <c r="D135" s="715" t="s">
        <v>137</v>
      </c>
      <c r="E135" s="716" t="s">
        <v>718</v>
      </c>
      <c r="F135" s="717" t="s">
        <v>719</v>
      </c>
      <c r="G135" s="718" t="s">
        <v>118</v>
      </c>
      <c r="H135" s="719">
        <v>1</v>
      </c>
      <c r="I135" s="720">
        <v>0</v>
      </c>
      <c r="J135" s="720">
        <f t="shared" si="11"/>
        <v>0</v>
      </c>
      <c r="K135" s="717" t="s">
        <v>1</v>
      </c>
      <c r="L135" s="348"/>
      <c r="M135" s="242" t="s">
        <v>1</v>
      </c>
      <c r="N135" s="243"/>
      <c r="O135" s="244">
        <v>0</v>
      </c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75" t="s">
        <v>111</v>
      </c>
      <c r="AT135" s="275" t="s">
        <v>137</v>
      </c>
      <c r="AU135" s="275" t="s">
        <v>69</v>
      </c>
      <c r="AY135" s="327" t="s">
        <v>102</v>
      </c>
      <c r="BE135" s="335">
        <f>IF(N135="základní",J135,0)</f>
        <v>0</v>
      </c>
      <c r="BF135" s="335">
        <f>IF(N135="snížená",J135,0)</f>
        <v>0</v>
      </c>
      <c r="BG135" s="335">
        <f>IF(N135="zákl. přenesená",J135,0)</f>
        <v>0</v>
      </c>
      <c r="BH135" s="335">
        <f>IF(N135="sníž. přenesená",J135,0)</f>
        <v>0</v>
      </c>
      <c r="BI135" s="335">
        <f>IF(N135="nulová",J135,0)</f>
        <v>0</v>
      </c>
      <c r="BJ135" s="327" t="s">
        <v>67</v>
      </c>
      <c r="BK135" s="335">
        <f>ROUND(I135*H135,2)</f>
        <v>0</v>
      </c>
      <c r="BL135" s="327" t="s">
        <v>111</v>
      </c>
      <c r="BM135" s="275" t="s">
        <v>140</v>
      </c>
    </row>
    <row r="136" spans="2:65" s="675" customFormat="1" ht="26.25" customHeight="1" x14ac:dyDescent="0.2">
      <c r="B136" s="348"/>
      <c r="C136" s="715" t="s">
        <v>131</v>
      </c>
      <c r="D136" s="715" t="s">
        <v>137</v>
      </c>
      <c r="E136" s="716" t="s">
        <v>720</v>
      </c>
      <c r="F136" s="717" t="s">
        <v>721</v>
      </c>
      <c r="G136" s="718" t="s">
        <v>118</v>
      </c>
      <c r="H136" s="719">
        <v>1</v>
      </c>
      <c r="I136" s="720">
        <v>0</v>
      </c>
      <c r="J136" s="720">
        <f t="shared" si="11"/>
        <v>0</v>
      </c>
      <c r="K136" s="717" t="s">
        <v>263</v>
      </c>
      <c r="L136" s="348"/>
      <c r="M136" s="249"/>
      <c r="N136" s="352"/>
      <c r="O136" s="352"/>
      <c r="P136" s="352"/>
      <c r="Q136" s="352"/>
      <c r="R136" s="352"/>
      <c r="S136" s="352"/>
      <c r="T136" s="329"/>
      <c r="AT136" s="327" t="s">
        <v>141</v>
      </c>
      <c r="AU136" s="327" t="s">
        <v>69</v>
      </c>
    </row>
    <row r="137" spans="2:65" s="675" customFormat="1" ht="26.25" customHeight="1" x14ac:dyDescent="0.2">
      <c r="B137" s="348"/>
      <c r="C137" s="715" t="s">
        <v>238</v>
      </c>
      <c r="D137" s="715" t="s">
        <v>137</v>
      </c>
      <c r="E137" s="716" t="s">
        <v>722</v>
      </c>
      <c r="F137" s="717" t="s">
        <v>723</v>
      </c>
      <c r="G137" s="718" t="s">
        <v>118</v>
      </c>
      <c r="H137" s="719">
        <v>2</v>
      </c>
      <c r="I137" s="720">
        <v>0</v>
      </c>
      <c r="J137" s="720">
        <f t="shared" si="11"/>
        <v>0</v>
      </c>
      <c r="K137" s="717" t="s">
        <v>263</v>
      </c>
      <c r="L137" s="348"/>
      <c r="M137" s="249"/>
      <c r="N137" s="352"/>
      <c r="O137" s="352"/>
      <c r="P137" s="352"/>
      <c r="Q137" s="352"/>
      <c r="R137" s="352"/>
      <c r="S137" s="352"/>
      <c r="T137" s="329"/>
      <c r="AT137" s="327"/>
      <c r="AU137" s="327"/>
    </row>
    <row r="138" spans="2:65" s="675" customFormat="1" ht="11.25" customHeight="1" x14ac:dyDescent="0.2">
      <c r="B138" s="278"/>
      <c r="C138" s="338"/>
      <c r="D138" s="339"/>
      <c r="E138" s="338"/>
      <c r="F138" s="340"/>
      <c r="G138" s="338"/>
      <c r="H138" s="338"/>
      <c r="I138" s="338"/>
      <c r="J138" s="338"/>
      <c r="K138" s="338"/>
      <c r="L138" s="348"/>
      <c r="M138" s="242" t="s">
        <v>1</v>
      </c>
      <c r="N138" s="243"/>
      <c r="O138" s="244">
        <v>0</v>
      </c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75" t="s">
        <v>111</v>
      </c>
      <c r="AT138" s="275" t="s">
        <v>137</v>
      </c>
      <c r="AU138" s="275" t="s">
        <v>69</v>
      </c>
      <c r="AY138" s="327" t="s">
        <v>102</v>
      </c>
      <c r="BE138" s="335">
        <f>IF(N138="základní",J138,0)</f>
        <v>0</v>
      </c>
      <c r="BF138" s="335">
        <f>IF(N138="snížená",J138,0)</f>
        <v>0</v>
      </c>
      <c r="BG138" s="335">
        <f>IF(N138="zákl. přenesená",J138,0)</f>
        <v>0</v>
      </c>
      <c r="BH138" s="335">
        <f>IF(N138="sníž. přenesená",J138,0)</f>
        <v>0</v>
      </c>
      <c r="BI138" s="335">
        <f>IF(N138="nulová",J138,0)</f>
        <v>0</v>
      </c>
      <c r="BJ138" s="327" t="s">
        <v>67</v>
      </c>
      <c r="BK138" s="335">
        <f>ROUND(I138*H138,2)</f>
        <v>0</v>
      </c>
      <c r="BL138" s="327" t="s">
        <v>111</v>
      </c>
      <c r="BM138" s="275" t="s">
        <v>147</v>
      </c>
    </row>
    <row r="139" spans="2:65" s="731" customFormat="1" ht="20.25" customHeight="1" x14ac:dyDescent="0.2">
      <c r="B139" s="732"/>
      <c r="C139" s="733"/>
      <c r="D139" s="734"/>
      <c r="E139" s="1294" t="s">
        <v>725</v>
      </c>
      <c r="F139" s="1295"/>
      <c r="G139" s="1295"/>
      <c r="H139" s="1295"/>
      <c r="I139" s="733"/>
      <c r="J139" s="730">
        <f>SUM(J141:J144)</f>
        <v>0</v>
      </c>
      <c r="K139" s="733"/>
      <c r="L139" s="732"/>
      <c r="M139" s="735"/>
      <c r="N139" s="736"/>
      <c r="O139" s="736"/>
      <c r="P139" s="736"/>
      <c r="Q139" s="736"/>
      <c r="R139" s="736"/>
      <c r="S139" s="736"/>
      <c r="T139" s="737"/>
      <c r="AT139" s="738" t="s">
        <v>112</v>
      </c>
      <c r="AU139" s="738" t="s">
        <v>69</v>
      </c>
      <c r="AV139" s="731" t="s">
        <v>69</v>
      </c>
      <c r="AW139" s="731" t="s">
        <v>25</v>
      </c>
      <c r="AX139" s="731" t="s">
        <v>13</v>
      </c>
      <c r="AY139" s="738" t="s">
        <v>102</v>
      </c>
    </row>
    <row r="140" spans="2:65" s="189" customFormat="1" ht="20.25" customHeight="1" x14ac:dyDescent="0.2">
      <c r="B140" s="257"/>
      <c r="C140" s="660"/>
      <c r="D140" s="662" t="s">
        <v>61</v>
      </c>
      <c r="E140" s="805" t="s">
        <v>726</v>
      </c>
      <c r="F140" s="805" t="s">
        <v>727</v>
      </c>
      <c r="G140" s="660"/>
      <c r="H140" s="660"/>
      <c r="I140" s="660"/>
      <c r="J140" s="776"/>
      <c r="K140" s="660"/>
      <c r="L140" s="257"/>
      <c r="M140" s="260"/>
      <c r="N140" s="261"/>
      <c r="O140" s="261"/>
      <c r="P140" s="261"/>
      <c r="Q140" s="261"/>
      <c r="R140" s="261"/>
      <c r="S140" s="261"/>
      <c r="T140" s="262"/>
      <c r="AT140" s="258" t="s">
        <v>112</v>
      </c>
      <c r="AU140" s="258" t="s">
        <v>69</v>
      </c>
      <c r="AV140" s="189" t="s">
        <v>111</v>
      </c>
      <c r="AW140" s="189" t="s">
        <v>25</v>
      </c>
      <c r="AX140" s="189" t="s">
        <v>67</v>
      </c>
      <c r="AY140" s="258" t="s">
        <v>102</v>
      </c>
    </row>
    <row r="141" spans="2:65" s="675" customFormat="1" ht="37.5" customHeight="1" x14ac:dyDescent="0.2">
      <c r="B141" s="278"/>
      <c r="C141" s="705" t="s">
        <v>67</v>
      </c>
      <c r="D141" s="705" t="s">
        <v>105</v>
      </c>
      <c r="E141" s="706" t="s">
        <v>728</v>
      </c>
      <c r="F141" s="707" t="s">
        <v>729</v>
      </c>
      <c r="G141" s="708" t="s">
        <v>118</v>
      </c>
      <c r="H141" s="709">
        <v>1</v>
      </c>
      <c r="I141" s="710">
        <v>0</v>
      </c>
      <c r="J141" s="710">
        <f>ROUND(I141*H141,2)</f>
        <v>0</v>
      </c>
      <c r="K141" s="707" t="s">
        <v>1</v>
      </c>
      <c r="L141" s="348"/>
      <c r="M141" s="242" t="s">
        <v>1</v>
      </c>
      <c r="N141" s="243"/>
      <c r="O141" s="244">
        <v>0</v>
      </c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AR141" s="275" t="s">
        <v>111</v>
      </c>
      <c r="AT141" s="275" t="s">
        <v>137</v>
      </c>
      <c r="AU141" s="275" t="s">
        <v>69</v>
      </c>
      <c r="AY141" s="327" t="s">
        <v>102</v>
      </c>
      <c r="BE141" s="335">
        <f>IF(N141="základní",J141,0)</f>
        <v>0</v>
      </c>
      <c r="BF141" s="335">
        <f>IF(N141="snížená",J141,0)</f>
        <v>0</v>
      </c>
      <c r="BG141" s="335">
        <f>IF(N141="zákl. přenesená",J141,0)</f>
        <v>0</v>
      </c>
      <c r="BH141" s="335">
        <f>IF(N141="sníž. přenesená",J141,0)</f>
        <v>0</v>
      </c>
      <c r="BI141" s="335">
        <f>IF(N141="nulová",J141,0)</f>
        <v>0</v>
      </c>
      <c r="BJ141" s="327" t="s">
        <v>67</v>
      </c>
      <c r="BK141" s="335">
        <f>ROUND(I141*H141,2)</f>
        <v>0</v>
      </c>
      <c r="BL141" s="327" t="s">
        <v>111</v>
      </c>
      <c r="BM141" s="275" t="s">
        <v>147</v>
      </c>
    </row>
    <row r="142" spans="2:65" s="188" customFormat="1" ht="37.5" customHeight="1" x14ac:dyDescent="0.2">
      <c r="B142" s="252"/>
      <c r="C142" s="705" t="s">
        <v>69</v>
      </c>
      <c r="D142" s="705" t="s">
        <v>105</v>
      </c>
      <c r="E142" s="706" t="s">
        <v>730</v>
      </c>
      <c r="F142" s="707" t="s">
        <v>731</v>
      </c>
      <c r="G142" s="708" t="s">
        <v>118</v>
      </c>
      <c r="H142" s="709">
        <v>1</v>
      </c>
      <c r="I142" s="710">
        <v>0</v>
      </c>
      <c r="J142" s="710">
        <f>ROUND(I142*H142,2)</f>
        <v>0</v>
      </c>
      <c r="K142" s="707" t="s">
        <v>1</v>
      </c>
      <c r="L142" s="252"/>
      <c r="M142" s="254"/>
      <c r="N142" s="255"/>
      <c r="O142" s="255"/>
      <c r="P142" s="255"/>
      <c r="Q142" s="255"/>
      <c r="R142" s="255"/>
      <c r="S142" s="255"/>
      <c r="T142" s="256"/>
      <c r="AT142" s="253" t="s">
        <v>112</v>
      </c>
      <c r="AU142" s="253" t="s">
        <v>69</v>
      </c>
      <c r="AV142" s="188" t="s">
        <v>69</v>
      </c>
      <c r="AW142" s="188" t="s">
        <v>25</v>
      </c>
      <c r="AX142" s="188" t="s">
        <v>13</v>
      </c>
      <c r="AY142" s="253" t="s">
        <v>102</v>
      </c>
    </row>
    <row r="143" spans="2:65" s="675" customFormat="1" ht="20.25" customHeight="1" x14ac:dyDescent="0.2">
      <c r="B143" s="278"/>
      <c r="C143" s="715" t="s">
        <v>226</v>
      </c>
      <c r="D143" s="715" t="s">
        <v>137</v>
      </c>
      <c r="E143" s="716" t="s">
        <v>732</v>
      </c>
      <c r="F143" s="717" t="s">
        <v>733</v>
      </c>
      <c r="G143" s="718" t="s">
        <v>118</v>
      </c>
      <c r="H143" s="719">
        <v>2</v>
      </c>
      <c r="I143" s="720">
        <v>0</v>
      </c>
      <c r="J143" s="720">
        <f>ROUND(I143*H143,2)</f>
        <v>0</v>
      </c>
      <c r="K143" s="717" t="s">
        <v>263</v>
      </c>
      <c r="L143" s="348"/>
      <c r="M143" s="242"/>
      <c r="N143" s="243"/>
      <c r="O143" s="244"/>
      <c r="P143" s="244"/>
      <c r="Q143" s="244"/>
      <c r="R143" s="244"/>
      <c r="S143" s="244"/>
      <c r="T143" s="245"/>
      <c r="AR143" s="275"/>
      <c r="AT143" s="275"/>
      <c r="AU143" s="275"/>
      <c r="AY143" s="327"/>
      <c r="BE143" s="335"/>
      <c r="BF143" s="335"/>
      <c r="BG143" s="335"/>
      <c r="BH143" s="335"/>
      <c r="BI143" s="335"/>
      <c r="BJ143" s="327"/>
      <c r="BK143" s="335"/>
      <c r="BL143" s="327"/>
      <c r="BM143" s="275"/>
    </row>
    <row r="144" spans="2:65" s="675" customFormat="1" ht="20.25" customHeight="1" x14ac:dyDescent="0.2">
      <c r="B144" s="278"/>
      <c r="C144" s="715" t="s">
        <v>111</v>
      </c>
      <c r="D144" s="715" t="s">
        <v>137</v>
      </c>
      <c r="E144" s="716" t="s">
        <v>734</v>
      </c>
      <c r="F144" s="717" t="s">
        <v>735</v>
      </c>
      <c r="G144" s="718" t="s">
        <v>118</v>
      </c>
      <c r="H144" s="719">
        <v>70</v>
      </c>
      <c r="I144" s="720">
        <v>0</v>
      </c>
      <c r="J144" s="720">
        <f>ROUND(I144*H144,2)</f>
        <v>0</v>
      </c>
      <c r="K144" s="717" t="s">
        <v>1</v>
      </c>
      <c r="L144" s="348"/>
      <c r="M144" s="242"/>
      <c r="N144" s="243"/>
      <c r="O144" s="244"/>
      <c r="P144" s="244"/>
      <c r="Q144" s="244"/>
      <c r="R144" s="244"/>
      <c r="S144" s="244"/>
      <c r="T144" s="245"/>
      <c r="AR144" s="275"/>
      <c r="AT144" s="275"/>
      <c r="AU144" s="275"/>
      <c r="AY144" s="327"/>
      <c r="BE144" s="335"/>
      <c r="BF144" s="335"/>
      <c r="BG144" s="335"/>
      <c r="BH144" s="335"/>
      <c r="BI144" s="335"/>
      <c r="BJ144" s="327"/>
      <c r="BK144" s="335"/>
      <c r="BL144" s="327"/>
      <c r="BM144" s="275"/>
    </row>
    <row r="145" spans="1:65" s="675" customFormat="1" ht="20.25" customHeight="1" x14ac:dyDescent="0.2">
      <c r="B145" s="278"/>
      <c r="C145" s="338"/>
      <c r="D145" s="339"/>
      <c r="E145" s="338"/>
      <c r="F145" s="340"/>
      <c r="G145" s="338"/>
      <c r="H145" s="338"/>
      <c r="I145" s="338"/>
      <c r="J145" s="338"/>
      <c r="K145" s="338"/>
      <c r="L145" s="348"/>
      <c r="M145" s="166"/>
      <c r="N145" s="167"/>
      <c r="O145" s="168"/>
      <c r="P145" s="168"/>
      <c r="Q145" s="168"/>
      <c r="R145" s="168"/>
      <c r="S145" s="168"/>
      <c r="T145" s="169"/>
      <c r="AR145" s="327"/>
      <c r="AT145" s="327"/>
      <c r="AU145" s="327"/>
      <c r="AY145" s="327"/>
      <c r="BE145" s="335"/>
      <c r="BF145" s="335"/>
      <c r="BG145" s="335"/>
      <c r="BH145" s="335"/>
      <c r="BI145" s="335"/>
      <c r="BJ145" s="327"/>
      <c r="BK145" s="335"/>
      <c r="BL145" s="327"/>
      <c r="BM145" s="327"/>
    </row>
    <row r="146" spans="1:65" s="675" customFormat="1" ht="20.25" customHeight="1" x14ac:dyDescent="0.2">
      <c r="A146" s="675" t="s">
        <v>216</v>
      </c>
      <c r="B146" s="278"/>
      <c r="C146" s="341"/>
      <c r="D146" s="339"/>
      <c r="E146" s="739" t="s">
        <v>736</v>
      </c>
      <c r="F146" s="343"/>
      <c r="G146" s="341"/>
      <c r="H146" s="344"/>
      <c r="I146" s="341"/>
      <c r="J146" s="730">
        <f>SUM(J147:J149)</f>
        <v>0</v>
      </c>
      <c r="K146" s="341"/>
      <c r="L146" s="348"/>
      <c r="M146" s="166"/>
      <c r="N146" s="167"/>
      <c r="O146" s="168"/>
      <c r="P146" s="168"/>
      <c r="Q146" s="168"/>
      <c r="R146" s="168"/>
      <c r="S146" s="168"/>
      <c r="T146" s="169"/>
      <c r="AR146" s="327"/>
      <c r="AT146" s="327"/>
      <c r="AU146" s="327"/>
      <c r="AY146" s="327"/>
      <c r="BE146" s="335"/>
      <c r="BF146" s="335"/>
      <c r="BG146" s="335"/>
      <c r="BH146" s="335"/>
      <c r="BI146" s="335"/>
      <c r="BJ146" s="327"/>
      <c r="BK146" s="335"/>
      <c r="BL146" s="327"/>
      <c r="BM146" s="327"/>
    </row>
    <row r="147" spans="1:65" s="675" customFormat="1" ht="20.25" customHeight="1" x14ac:dyDescent="0.2">
      <c r="B147" s="278"/>
      <c r="C147" s="705" t="s">
        <v>67</v>
      </c>
      <c r="D147" s="705" t="s">
        <v>105</v>
      </c>
      <c r="E147" s="706" t="s">
        <v>737</v>
      </c>
      <c r="F147" s="707" t="s">
        <v>738</v>
      </c>
      <c r="G147" s="708" t="s">
        <v>118</v>
      </c>
      <c r="H147" s="709">
        <v>1</v>
      </c>
      <c r="I147" s="710">
        <v>0</v>
      </c>
      <c r="J147" s="710">
        <f>ROUND(I147*H147,2)</f>
        <v>0</v>
      </c>
      <c r="K147" s="707" t="s">
        <v>1</v>
      </c>
      <c r="L147" s="348"/>
      <c r="M147" s="242"/>
      <c r="N147" s="243"/>
      <c r="O147" s="244"/>
      <c r="P147" s="244"/>
      <c r="Q147" s="244"/>
      <c r="R147" s="244"/>
      <c r="S147" s="244"/>
      <c r="T147" s="245"/>
      <c r="AR147" s="275"/>
      <c r="AT147" s="275"/>
      <c r="AU147" s="275"/>
      <c r="AY147" s="327"/>
      <c r="BE147" s="335"/>
      <c r="BF147" s="335"/>
      <c r="BG147" s="335"/>
      <c r="BH147" s="335"/>
      <c r="BI147" s="335"/>
      <c r="BJ147" s="327"/>
      <c r="BK147" s="335"/>
      <c r="BL147" s="327"/>
      <c r="BM147" s="275"/>
    </row>
    <row r="148" spans="1:65" s="675" customFormat="1" ht="20.25" customHeight="1" x14ac:dyDescent="0.2">
      <c r="B148" s="278"/>
      <c r="C148" s="715" t="s">
        <v>69</v>
      </c>
      <c r="D148" s="715" t="s">
        <v>137</v>
      </c>
      <c r="E148" s="716" t="s">
        <v>734</v>
      </c>
      <c r="F148" s="717" t="s">
        <v>735</v>
      </c>
      <c r="G148" s="718" t="s">
        <v>118</v>
      </c>
      <c r="H148" s="719">
        <v>60</v>
      </c>
      <c r="I148" s="720">
        <v>0</v>
      </c>
      <c r="J148" s="720">
        <f>ROUND(I148*H148,2)</f>
        <v>0</v>
      </c>
      <c r="K148" s="717" t="s">
        <v>263</v>
      </c>
      <c r="L148" s="348"/>
      <c r="M148" s="166"/>
      <c r="N148" s="167"/>
      <c r="O148" s="168"/>
      <c r="P148" s="168"/>
      <c r="Q148" s="168"/>
      <c r="R148" s="168"/>
      <c r="S148" s="168"/>
      <c r="T148" s="169"/>
      <c r="AR148" s="327"/>
      <c r="AT148" s="327"/>
      <c r="AU148" s="327"/>
      <c r="AY148" s="327"/>
      <c r="BE148" s="335"/>
      <c r="BF148" s="335"/>
      <c r="BG148" s="335"/>
      <c r="BH148" s="335"/>
      <c r="BI148" s="335"/>
      <c r="BJ148" s="327"/>
      <c r="BK148" s="335"/>
      <c r="BL148" s="327"/>
      <c r="BM148" s="327"/>
    </row>
    <row r="149" spans="1:65" s="675" customFormat="1" ht="20.25" customHeight="1" x14ac:dyDescent="0.2">
      <c r="B149" s="278"/>
      <c r="C149" s="715" t="s">
        <v>226</v>
      </c>
      <c r="D149" s="715" t="s">
        <v>137</v>
      </c>
      <c r="E149" s="716" t="s">
        <v>739</v>
      </c>
      <c r="F149" s="717" t="s">
        <v>740</v>
      </c>
      <c r="G149" s="718" t="s">
        <v>118</v>
      </c>
      <c r="H149" s="719">
        <v>1</v>
      </c>
      <c r="I149" s="720">
        <v>0</v>
      </c>
      <c r="J149" s="720">
        <f>ROUND(I149*H149,2)</f>
        <v>0</v>
      </c>
      <c r="K149" s="717" t="s">
        <v>1</v>
      </c>
      <c r="L149" s="348"/>
      <c r="M149" s="166"/>
      <c r="N149" s="167"/>
      <c r="O149" s="168"/>
      <c r="P149" s="168"/>
      <c r="Q149" s="168"/>
      <c r="R149" s="168"/>
      <c r="S149" s="168"/>
      <c r="T149" s="169"/>
      <c r="AR149" s="327"/>
      <c r="AT149" s="327"/>
      <c r="AU149" s="327"/>
      <c r="AY149" s="327"/>
      <c r="BE149" s="335"/>
      <c r="BF149" s="335"/>
      <c r="BG149" s="335"/>
      <c r="BH149" s="335"/>
      <c r="BI149" s="335"/>
      <c r="BJ149" s="327"/>
      <c r="BK149" s="335"/>
      <c r="BL149" s="327"/>
      <c r="BM149" s="327"/>
    </row>
    <row r="150" spans="1:65" s="675" customFormat="1" ht="20.25" customHeight="1" x14ac:dyDescent="0.2">
      <c r="B150" s="278"/>
      <c r="C150" s="341"/>
      <c r="D150" s="339"/>
      <c r="E150" s="342"/>
      <c r="F150" s="343"/>
      <c r="G150" s="341"/>
      <c r="H150" s="344"/>
      <c r="I150" s="341"/>
      <c r="J150" s="341"/>
      <c r="K150" s="341"/>
      <c r="L150" s="348"/>
      <c r="M150" s="242" t="s">
        <v>1</v>
      </c>
      <c r="N150" s="243"/>
      <c r="O150" s="244">
        <v>0</v>
      </c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75" t="s">
        <v>111</v>
      </c>
      <c r="AT150" s="275" t="s">
        <v>137</v>
      </c>
      <c r="AU150" s="275" t="s">
        <v>69</v>
      </c>
      <c r="AY150" s="327" t="s">
        <v>102</v>
      </c>
      <c r="BE150" s="335">
        <f>IF(N150="základní",J150,0)</f>
        <v>0</v>
      </c>
      <c r="BF150" s="335">
        <f>IF(N150="snížená",J150,0)</f>
        <v>0</v>
      </c>
      <c r="BG150" s="335">
        <f>IF(N150="zákl. přenesená",J150,0)</f>
        <v>0</v>
      </c>
      <c r="BH150" s="335">
        <f>IF(N150="sníž. přenesená",J150,0)</f>
        <v>0</v>
      </c>
      <c r="BI150" s="335">
        <f>IF(N150="nulová",J150,0)</f>
        <v>0</v>
      </c>
      <c r="BJ150" s="327" t="s">
        <v>67</v>
      </c>
      <c r="BK150" s="335">
        <f>ROUND(I150*H150,2)</f>
        <v>0</v>
      </c>
      <c r="BL150" s="327" t="s">
        <v>111</v>
      </c>
      <c r="BM150" s="275" t="s">
        <v>148</v>
      </c>
    </row>
    <row r="151" spans="1:65" s="740" customFormat="1" ht="20.25" customHeight="1" x14ac:dyDescent="0.2">
      <c r="B151" s="741"/>
      <c r="C151" s="742"/>
      <c r="D151" s="743"/>
      <c r="E151" s="1291" t="s">
        <v>741</v>
      </c>
      <c r="F151" s="1296"/>
      <c r="G151" s="1296"/>
      <c r="H151" s="1296"/>
      <c r="I151" s="742"/>
      <c r="J151" s="750">
        <f>SUM(J152:J158)</f>
        <v>0</v>
      </c>
      <c r="K151" s="742"/>
      <c r="L151" s="744"/>
      <c r="M151" s="745"/>
      <c r="N151" s="746"/>
      <c r="O151" s="747"/>
      <c r="P151" s="747"/>
      <c r="Q151" s="747"/>
      <c r="R151" s="747"/>
      <c r="S151" s="747"/>
      <c r="T151" s="748"/>
      <c r="AR151" s="749"/>
      <c r="AT151" s="749"/>
      <c r="AU151" s="749"/>
      <c r="AY151" s="749"/>
      <c r="BE151" s="643"/>
      <c r="BF151" s="643"/>
      <c r="BG151" s="643"/>
      <c r="BH151" s="643"/>
      <c r="BI151" s="643"/>
      <c r="BJ151" s="749"/>
      <c r="BK151" s="643"/>
      <c r="BL151" s="749"/>
      <c r="BM151" s="749"/>
    </row>
    <row r="152" spans="1:65" s="675" customFormat="1" ht="20.25" customHeight="1" x14ac:dyDescent="0.2">
      <c r="B152" s="278"/>
      <c r="C152" s="715" t="s">
        <v>67</v>
      </c>
      <c r="D152" s="715" t="s">
        <v>137</v>
      </c>
      <c r="E152" s="716" t="s">
        <v>742</v>
      </c>
      <c r="F152" s="717" t="s">
        <v>743</v>
      </c>
      <c r="G152" s="718" t="s">
        <v>118</v>
      </c>
      <c r="H152" s="719">
        <v>1</v>
      </c>
      <c r="I152" s="720">
        <v>0</v>
      </c>
      <c r="J152" s="720">
        <f t="shared" ref="J152:J158" si="12">ROUND(I152*H152,2)</f>
        <v>0</v>
      </c>
      <c r="K152" s="717" t="s">
        <v>1</v>
      </c>
      <c r="L152" s="348"/>
      <c r="M152" s="166"/>
      <c r="N152" s="167"/>
      <c r="O152" s="168"/>
      <c r="P152" s="168"/>
      <c r="Q152" s="168"/>
      <c r="R152" s="168"/>
      <c r="S152" s="168"/>
      <c r="T152" s="169"/>
      <c r="AR152" s="327"/>
      <c r="AT152" s="327"/>
      <c r="AU152" s="327"/>
      <c r="AY152" s="327"/>
      <c r="BE152" s="335"/>
      <c r="BF152" s="335"/>
      <c r="BG152" s="335"/>
      <c r="BH152" s="335"/>
      <c r="BI152" s="335"/>
      <c r="BJ152" s="327"/>
      <c r="BK152" s="335"/>
      <c r="BL152" s="327"/>
      <c r="BM152" s="327"/>
    </row>
    <row r="153" spans="1:65" s="675" customFormat="1" ht="20.25" customHeight="1" x14ac:dyDescent="0.2">
      <c r="B153" s="278"/>
      <c r="C153" s="715" t="s">
        <v>69</v>
      </c>
      <c r="D153" s="715" t="s">
        <v>137</v>
      </c>
      <c r="E153" s="716" t="s">
        <v>744</v>
      </c>
      <c r="F153" s="717" t="s">
        <v>745</v>
      </c>
      <c r="G153" s="718" t="s">
        <v>118</v>
      </c>
      <c r="H153" s="719">
        <v>1</v>
      </c>
      <c r="I153" s="720">
        <v>0</v>
      </c>
      <c r="J153" s="720">
        <f t="shared" si="12"/>
        <v>0</v>
      </c>
      <c r="K153" s="717" t="s">
        <v>1</v>
      </c>
      <c r="L153" s="348"/>
      <c r="M153" s="242" t="s">
        <v>1</v>
      </c>
      <c r="N153" s="243"/>
      <c r="O153" s="244">
        <v>0</v>
      </c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75" t="s">
        <v>111</v>
      </c>
      <c r="AT153" s="275" t="s">
        <v>137</v>
      </c>
      <c r="AU153" s="275" t="s">
        <v>69</v>
      </c>
      <c r="AY153" s="327" t="s">
        <v>102</v>
      </c>
      <c r="BE153" s="335">
        <f>IF(N153="základní",J153,0)</f>
        <v>0</v>
      </c>
      <c r="BF153" s="335">
        <f>IF(N153="snížená",J153,0)</f>
        <v>0</v>
      </c>
      <c r="BG153" s="335">
        <f>IF(N153="zákl. přenesená",J153,0)</f>
        <v>0</v>
      </c>
      <c r="BH153" s="335">
        <f>IF(N153="sníž. přenesená",J153,0)</f>
        <v>0</v>
      </c>
      <c r="BI153" s="335">
        <f>IF(N153="nulová",J153,0)</f>
        <v>0</v>
      </c>
      <c r="BJ153" s="327" t="s">
        <v>67</v>
      </c>
      <c r="BK153" s="335">
        <f>ROUND(I153*H153,2)</f>
        <v>0</v>
      </c>
      <c r="BL153" s="327" t="s">
        <v>111</v>
      </c>
      <c r="BM153" s="275" t="s">
        <v>151</v>
      </c>
    </row>
    <row r="154" spans="1:65" s="675" customFormat="1" ht="20.25" customHeight="1" x14ac:dyDescent="0.2">
      <c r="B154" s="278"/>
      <c r="C154" s="715" t="s">
        <v>226</v>
      </c>
      <c r="D154" s="715" t="s">
        <v>137</v>
      </c>
      <c r="E154" s="716" t="s">
        <v>746</v>
      </c>
      <c r="F154" s="717" t="s">
        <v>747</v>
      </c>
      <c r="G154" s="718" t="s">
        <v>499</v>
      </c>
      <c r="H154" s="719">
        <v>100</v>
      </c>
      <c r="I154" s="720">
        <v>0</v>
      </c>
      <c r="J154" s="720">
        <f t="shared" si="12"/>
        <v>0</v>
      </c>
      <c r="K154" s="717" t="s">
        <v>263</v>
      </c>
      <c r="L154" s="348"/>
      <c r="M154" s="242"/>
      <c r="N154" s="243"/>
      <c r="O154" s="244"/>
      <c r="P154" s="244"/>
      <c r="Q154" s="244"/>
      <c r="R154" s="244"/>
      <c r="S154" s="244"/>
      <c r="T154" s="245"/>
      <c r="AR154" s="275"/>
      <c r="AT154" s="275"/>
      <c r="AU154" s="275"/>
      <c r="AY154" s="327"/>
      <c r="BE154" s="335"/>
      <c r="BF154" s="335"/>
      <c r="BG154" s="335"/>
      <c r="BH154" s="335"/>
      <c r="BI154" s="335"/>
      <c r="BJ154" s="327"/>
      <c r="BK154" s="335"/>
      <c r="BL154" s="327"/>
      <c r="BM154" s="275"/>
    </row>
    <row r="155" spans="1:65" s="675" customFormat="1" ht="20.25" customHeight="1" x14ac:dyDescent="0.2">
      <c r="B155" s="278"/>
      <c r="C155" s="715" t="s">
        <v>111</v>
      </c>
      <c r="D155" s="715" t="s">
        <v>137</v>
      </c>
      <c r="E155" s="716" t="s">
        <v>748</v>
      </c>
      <c r="F155" s="717" t="s">
        <v>749</v>
      </c>
      <c r="G155" s="718" t="s">
        <v>499</v>
      </c>
      <c r="H155" s="719">
        <v>120</v>
      </c>
      <c r="I155" s="720">
        <v>0</v>
      </c>
      <c r="J155" s="720">
        <f t="shared" si="12"/>
        <v>0</v>
      </c>
      <c r="K155" s="717" t="s">
        <v>263</v>
      </c>
      <c r="L155" s="348"/>
      <c r="M155" s="242"/>
      <c r="N155" s="243"/>
      <c r="O155" s="244"/>
      <c r="P155" s="244"/>
      <c r="Q155" s="244"/>
      <c r="R155" s="244"/>
      <c r="S155" s="244"/>
      <c r="T155" s="245"/>
      <c r="AR155" s="275"/>
      <c r="AT155" s="275"/>
      <c r="AU155" s="275"/>
      <c r="AY155" s="327"/>
      <c r="BE155" s="335"/>
      <c r="BF155" s="335"/>
      <c r="BG155" s="335"/>
      <c r="BH155" s="335"/>
      <c r="BI155" s="335"/>
      <c r="BJ155" s="327"/>
      <c r="BK155" s="335"/>
      <c r="BL155" s="327"/>
      <c r="BM155" s="275"/>
    </row>
    <row r="156" spans="1:65" s="675" customFormat="1" ht="20.25" customHeight="1" x14ac:dyDescent="0.2">
      <c r="B156" s="278"/>
      <c r="C156" s="715" t="s">
        <v>103</v>
      </c>
      <c r="D156" s="715" t="s">
        <v>137</v>
      </c>
      <c r="E156" s="716" t="s">
        <v>750</v>
      </c>
      <c r="F156" s="717" t="s">
        <v>751</v>
      </c>
      <c r="G156" s="718" t="s">
        <v>118</v>
      </c>
      <c r="H156" s="719">
        <v>1</v>
      </c>
      <c r="I156" s="720">
        <v>0</v>
      </c>
      <c r="J156" s="720">
        <f t="shared" si="12"/>
        <v>0</v>
      </c>
      <c r="K156" s="717" t="s">
        <v>1</v>
      </c>
      <c r="L156" s="348"/>
      <c r="M156" s="242" t="s">
        <v>1</v>
      </c>
      <c r="N156" s="243"/>
      <c r="O156" s="244">
        <v>0</v>
      </c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75" t="s">
        <v>111</v>
      </c>
      <c r="AT156" s="275" t="s">
        <v>137</v>
      </c>
      <c r="AU156" s="275" t="s">
        <v>69</v>
      </c>
      <c r="AY156" s="327" t="s">
        <v>102</v>
      </c>
      <c r="BE156" s="335">
        <f>IF(N156="základní",J156,0)</f>
        <v>0</v>
      </c>
      <c r="BF156" s="335">
        <f>IF(N156="snížená",J156,0)</f>
        <v>0</v>
      </c>
      <c r="BG156" s="335">
        <f>IF(N156="zákl. přenesená",J156,0)</f>
        <v>0</v>
      </c>
      <c r="BH156" s="335">
        <f>IF(N156="sníž. přenesená",J156,0)</f>
        <v>0</v>
      </c>
      <c r="BI156" s="335">
        <f>IF(N156="nulová",J156,0)</f>
        <v>0</v>
      </c>
      <c r="BJ156" s="327" t="s">
        <v>67</v>
      </c>
      <c r="BK156" s="335">
        <f>ROUND(I156*H156,2)</f>
        <v>0</v>
      </c>
      <c r="BL156" s="327" t="s">
        <v>111</v>
      </c>
      <c r="BM156" s="275" t="s">
        <v>151</v>
      </c>
    </row>
    <row r="157" spans="1:65" s="675" customFormat="1" ht="20.25" customHeight="1" x14ac:dyDescent="0.2">
      <c r="B157" s="278"/>
      <c r="C157" s="715" t="s">
        <v>117</v>
      </c>
      <c r="D157" s="715" t="s">
        <v>137</v>
      </c>
      <c r="E157" s="716" t="s">
        <v>752</v>
      </c>
      <c r="F157" s="717" t="s">
        <v>753</v>
      </c>
      <c r="G157" s="718" t="s">
        <v>118</v>
      </c>
      <c r="H157" s="719">
        <v>1</v>
      </c>
      <c r="I157" s="720">
        <v>0</v>
      </c>
      <c r="J157" s="720">
        <f t="shared" si="12"/>
        <v>0</v>
      </c>
      <c r="K157" s="717" t="s">
        <v>263</v>
      </c>
      <c r="L157" s="348"/>
      <c r="M157" s="242"/>
      <c r="N157" s="243"/>
      <c r="O157" s="244"/>
      <c r="P157" s="244"/>
      <c r="Q157" s="244"/>
      <c r="R157" s="244"/>
      <c r="S157" s="244"/>
      <c r="T157" s="245"/>
      <c r="AR157" s="275"/>
      <c r="AT157" s="275"/>
      <c r="AU157" s="275"/>
      <c r="AY157" s="327"/>
      <c r="BE157" s="335"/>
      <c r="BF157" s="335"/>
      <c r="BG157" s="335"/>
      <c r="BH157" s="335"/>
      <c r="BI157" s="335"/>
      <c r="BJ157" s="327"/>
      <c r="BK157" s="335"/>
      <c r="BL157" s="327"/>
      <c r="BM157" s="275"/>
    </row>
    <row r="158" spans="1:65" s="675" customFormat="1" ht="20.25" customHeight="1" x14ac:dyDescent="0.2">
      <c r="B158" s="278"/>
      <c r="C158" s="715" t="s">
        <v>228</v>
      </c>
      <c r="D158" s="715" t="s">
        <v>137</v>
      </c>
      <c r="E158" s="716" t="s">
        <v>754</v>
      </c>
      <c r="F158" s="717" t="s">
        <v>755</v>
      </c>
      <c r="G158" s="718" t="s">
        <v>118</v>
      </c>
      <c r="H158" s="719">
        <v>1</v>
      </c>
      <c r="I158" s="720">
        <v>0</v>
      </c>
      <c r="J158" s="720">
        <f t="shared" si="12"/>
        <v>0</v>
      </c>
      <c r="K158" s="717" t="s">
        <v>263</v>
      </c>
      <c r="L158" s="348"/>
      <c r="M158" s="242"/>
      <c r="N158" s="243"/>
      <c r="O158" s="244"/>
      <c r="P158" s="244"/>
      <c r="Q158" s="244"/>
      <c r="R158" s="244"/>
      <c r="S158" s="244"/>
      <c r="T158" s="245"/>
      <c r="AR158" s="275"/>
      <c r="AT158" s="275"/>
      <c r="AU158" s="275"/>
      <c r="AY158" s="327"/>
      <c r="BE158" s="335"/>
      <c r="BF158" s="335"/>
      <c r="BG158" s="335"/>
      <c r="BH158" s="335"/>
      <c r="BI158" s="335"/>
      <c r="BJ158" s="327"/>
      <c r="BK158" s="335"/>
      <c r="BL158" s="327"/>
      <c r="BM158" s="275"/>
    </row>
    <row r="159" spans="1:65" s="675" customFormat="1" ht="20.25" customHeight="1" x14ac:dyDescent="0.2">
      <c r="B159" s="278"/>
      <c r="C159" s="338"/>
      <c r="D159" s="339"/>
      <c r="E159" s="338"/>
      <c r="F159" s="340"/>
      <c r="G159" s="338"/>
      <c r="H159" s="338"/>
      <c r="I159" s="338"/>
      <c r="J159" s="338"/>
      <c r="K159" s="338"/>
      <c r="L159" s="348"/>
      <c r="M159" s="242" t="s">
        <v>1</v>
      </c>
      <c r="N159" s="243"/>
      <c r="O159" s="244">
        <v>0</v>
      </c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75" t="s">
        <v>111</v>
      </c>
      <c r="AT159" s="275" t="s">
        <v>137</v>
      </c>
      <c r="AU159" s="275" t="s">
        <v>69</v>
      </c>
      <c r="AY159" s="327" t="s">
        <v>102</v>
      </c>
      <c r="BE159" s="335">
        <f>IF(N159="základní",J159,0)</f>
        <v>0</v>
      </c>
      <c r="BF159" s="335">
        <f>IF(N159="snížená",J159,0)</f>
        <v>0</v>
      </c>
      <c r="BG159" s="335">
        <f>IF(N159="zákl. přenesená",J159,0)</f>
        <v>0</v>
      </c>
      <c r="BH159" s="335">
        <f>IF(N159="sníž. přenesená",J159,0)</f>
        <v>0</v>
      </c>
      <c r="BI159" s="335">
        <f>IF(N159="nulová",J159,0)</f>
        <v>0</v>
      </c>
      <c r="BJ159" s="327" t="s">
        <v>67</v>
      </c>
      <c r="BK159" s="335">
        <f>ROUND(I159*H159,2)</f>
        <v>0</v>
      </c>
      <c r="BL159" s="327" t="s">
        <v>111</v>
      </c>
      <c r="BM159" s="275" t="s">
        <v>153</v>
      </c>
    </row>
    <row r="160" spans="1:65" s="751" customFormat="1" ht="20.25" customHeight="1" x14ac:dyDescent="0.2">
      <c r="B160" s="752"/>
      <c r="C160" s="753"/>
      <c r="D160" s="753"/>
      <c r="E160" s="1297" t="s">
        <v>756</v>
      </c>
      <c r="F160" s="1298"/>
      <c r="G160" s="755"/>
      <c r="H160" s="756"/>
      <c r="I160" s="757"/>
      <c r="J160" s="757">
        <f>J161+J177+J180</f>
        <v>0</v>
      </c>
      <c r="K160" s="754"/>
      <c r="L160" s="752"/>
      <c r="M160" s="758"/>
      <c r="N160" s="759"/>
      <c r="O160" s="759"/>
      <c r="P160" s="759"/>
      <c r="Q160" s="759"/>
      <c r="R160" s="759"/>
      <c r="S160" s="759"/>
      <c r="T160" s="760"/>
      <c r="AT160" s="761" t="s">
        <v>112</v>
      </c>
      <c r="AU160" s="761" t="s">
        <v>69</v>
      </c>
      <c r="AV160" s="751" t="s">
        <v>67</v>
      </c>
      <c r="AW160" s="751" t="s">
        <v>25</v>
      </c>
      <c r="AX160" s="751" t="s">
        <v>13</v>
      </c>
      <c r="AY160" s="761" t="s">
        <v>102</v>
      </c>
    </row>
    <row r="161" spans="2:65" s="188" customFormat="1" ht="20.25" customHeight="1" x14ac:dyDescent="0.2">
      <c r="B161" s="252"/>
      <c r="C161" s="660"/>
      <c r="D161" s="662" t="s">
        <v>61</v>
      </c>
      <c r="E161" s="663" t="s">
        <v>100</v>
      </c>
      <c r="F161" s="663" t="s">
        <v>101</v>
      </c>
      <c r="G161" s="660"/>
      <c r="H161" s="660"/>
      <c r="I161" s="660"/>
      <c r="J161" s="664">
        <f>J162</f>
        <v>0</v>
      </c>
      <c r="K161" s="660"/>
      <c r="L161" s="252"/>
      <c r="M161" s="254"/>
      <c r="N161" s="255"/>
      <c r="O161" s="255"/>
      <c r="P161" s="255"/>
      <c r="Q161" s="255"/>
      <c r="R161" s="255"/>
      <c r="S161" s="255"/>
      <c r="T161" s="256"/>
      <c r="AT161" s="253" t="s">
        <v>112</v>
      </c>
      <c r="AU161" s="253" t="s">
        <v>69</v>
      </c>
      <c r="AV161" s="188" t="s">
        <v>69</v>
      </c>
      <c r="AW161" s="188" t="s">
        <v>25</v>
      </c>
      <c r="AX161" s="188" t="s">
        <v>13</v>
      </c>
      <c r="AY161" s="253" t="s">
        <v>102</v>
      </c>
    </row>
    <row r="162" spans="2:65" s="189" customFormat="1" ht="20.25" customHeight="1" x14ac:dyDescent="0.2">
      <c r="B162" s="257"/>
      <c r="C162" s="660"/>
      <c r="D162" s="662" t="s">
        <v>61</v>
      </c>
      <c r="E162" s="805" t="s">
        <v>67</v>
      </c>
      <c r="F162" s="805" t="s">
        <v>219</v>
      </c>
      <c r="G162" s="660"/>
      <c r="H162" s="660"/>
      <c r="I162" s="660"/>
      <c r="J162" s="776">
        <f>SUM(J163:J176)</f>
        <v>0</v>
      </c>
      <c r="K162" s="660"/>
      <c r="L162" s="257"/>
      <c r="M162" s="260"/>
      <c r="N162" s="261"/>
      <c r="O162" s="261"/>
      <c r="P162" s="261"/>
      <c r="Q162" s="261"/>
      <c r="R162" s="261"/>
      <c r="S162" s="261"/>
      <c r="T162" s="262"/>
      <c r="AT162" s="258" t="s">
        <v>112</v>
      </c>
      <c r="AU162" s="258" t="s">
        <v>69</v>
      </c>
      <c r="AV162" s="189" t="s">
        <v>111</v>
      </c>
      <c r="AW162" s="189" t="s">
        <v>25</v>
      </c>
      <c r="AX162" s="189" t="s">
        <v>67</v>
      </c>
      <c r="AY162" s="258" t="s">
        <v>102</v>
      </c>
    </row>
    <row r="163" spans="2:65" s="675" customFormat="1" ht="20.25" customHeight="1" x14ac:dyDescent="0.2">
      <c r="B163" s="278"/>
      <c r="C163" s="715" t="s">
        <v>67</v>
      </c>
      <c r="D163" s="715" t="s">
        <v>137</v>
      </c>
      <c r="E163" s="716" t="s">
        <v>757</v>
      </c>
      <c r="F163" s="717" t="s">
        <v>758</v>
      </c>
      <c r="G163" s="718" t="s">
        <v>116</v>
      </c>
      <c r="H163" s="719">
        <v>24</v>
      </c>
      <c r="I163" s="720">
        <v>0</v>
      </c>
      <c r="J163" s="720">
        <f>ROUND(I163*H163,2)</f>
        <v>0</v>
      </c>
      <c r="K163" s="717" t="s">
        <v>759</v>
      </c>
      <c r="L163" s="348"/>
      <c r="M163" s="242" t="s">
        <v>1</v>
      </c>
      <c r="N163" s="243"/>
      <c r="O163" s="244">
        <v>0</v>
      </c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75" t="s">
        <v>111</v>
      </c>
      <c r="AT163" s="275" t="s">
        <v>137</v>
      </c>
      <c r="AU163" s="275" t="s">
        <v>69</v>
      </c>
      <c r="AY163" s="327" t="s">
        <v>102</v>
      </c>
      <c r="BE163" s="335">
        <f>IF(N163="základní",J163,0)</f>
        <v>0</v>
      </c>
      <c r="BF163" s="335">
        <f>IF(N163="snížená",J163,0)</f>
        <v>0</v>
      </c>
      <c r="BG163" s="335">
        <f>IF(N163="zákl. přenesená",J163,0)</f>
        <v>0</v>
      </c>
      <c r="BH163" s="335">
        <f>IF(N163="sníž. přenesená",J163,0)</f>
        <v>0</v>
      </c>
      <c r="BI163" s="335">
        <f>IF(N163="nulová",J163,0)</f>
        <v>0</v>
      </c>
      <c r="BJ163" s="327" t="s">
        <v>67</v>
      </c>
      <c r="BK163" s="335">
        <f>ROUND(I163*H163,2)</f>
        <v>0</v>
      </c>
      <c r="BL163" s="327" t="s">
        <v>111</v>
      </c>
      <c r="BM163" s="275" t="s">
        <v>153</v>
      </c>
    </row>
    <row r="164" spans="2:65" s="187" customFormat="1" ht="15" customHeight="1" x14ac:dyDescent="0.2">
      <c r="B164" s="101"/>
      <c r="C164" s="762"/>
      <c r="D164" s="625" t="s">
        <v>112</v>
      </c>
      <c r="E164" s="763" t="s">
        <v>1</v>
      </c>
      <c r="F164" s="764" t="s">
        <v>760</v>
      </c>
      <c r="G164" s="762"/>
      <c r="H164" s="765">
        <v>6</v>
      </c>
      <c r="I164" s="762"/>
      <c r="J164" s="762"/>
      <c r="K164" s="762"/>
      <c r="L164" s="101"/>
      <c r="M164" s="103"/>
      <c r="N164" s="104"/>
      <c r="O164" s="104"/>
      <c r="P164" s="104"/>
      <c r="Q164" s="104"/>
      <c r="R164" s="104"/>
      <c r="S164" s="104"/>
      <c r="T164" s="105"/>
      <c r="AT164" s="250" t="s">
        <v>112</v>
      </c>
      <c r="AU164" s="250" t="s">
        <v>69</v>
      </c>
      <c r="AV164" s="187" t="s">
        <v>67</v>
      </c>
      <c r="AW164" s="187" t="s">
        <v>25</v>
      </c>
      <c r="AX164" s="187" t="s">
        <v>13</v>
      </c>
      <c r="AY164" s="250" t="s">
        <v>102</v>
      </c>
    </row>
    <row r="165" spans="2:65" s="188" customFormat="1" ht="15" customHeight="1" x14ac:dyDescent="0.2">
      <c r="B165" s="252"/>
      <c r="C165" s="762"/>
      <c r="D165" s="625" t="s">
        <v>112</v>
      </c>
      <c r="E165" s="763" t="s">
        <v>1</v>
      </c>
      <c r="F165" s="764" t="s">
        <v>760</v>
      </c>
      <c r="G165" s="762"/>
      <c r="H165" s="765">
        <v>6</v>
      </c>
      <c r="I165" s="762"/>
      <c r="J165" s="762"/>
      <c r="K165" s="762"/>
      <c r="L165" s="252"/>
      <c r="M165" s="254"/>
      <c r="N165" s="255"/>
      <c r="O165" s="255"/>
      <c r="P165" s="255"/>
      <c r="Q165" s="255"/>
      <c r="R165" s="255"/>
      <c r="S165" s="255"/>
      <c r="T165" s="256"/>
      <c r="AT165" s="253" t="s">
        <v>112</v>
      </c>
      <c r="AU165" s="253" t="s">
        <v>69</v>
      </c>
      <c r="AV165" s="188" t="s">
        <v>69</v>
      </c>
      <c r="AW165" s="188" t="s">
        <v>25</v>
      </c>
      <c r="AX165" s="188" t="s">
        <v>13</v>
      </c>
      <c r="AY165" s="253" t="s">
        <v>102</v>
      </c>
    </row>
    <row r="166" spans="2:65" s="189" customFormat="1" ht="15" customHeight="1" x14ac:dyDescent="0.2">
      <c r="B166" s="257"/>
      <c r="C166" s="762"/>
      <c r="D166" s="625" t="s">
        <v>112</v>
      </c>
      <c r="E166" s="763" t="s">
        <v>1</v>
      </c>
      <c r="F166" s="764" t="s">
        <v>760</v>
      </c>
      <c r="G166" s="762"/>
      <c r="H166" s="765">
        <v>6</v>
      </c>
      <c r="I166" s="762"/>
      <c r="J166" s="762"/>
      <c r="K166" s="762"/>
      <c r="L166" s="257"/>
      <c r="M166" s="260"/>
      <c r="N166" s="261"/>
      <c r="O166" s="261"/>
      <c r="P166" s="261"/>
      <c r="Q166" s="261"/>
      <c r="R166" s="261"/>
      <c r="S166" s="261"/>
      <c r="T166" s="262"/>
      <c r="AT166" s="258" t="s">
        <v>112</v>
      </c>
      <c r="AU166" s="258" t="s">
        <v>69</v>
      </c>
      <c r="AV166" s="189" t="s">
        <v>111</v>
      </c>
      <c r="AW166" s="189" t="s">
        <v>25</v>
      </c>
      <c r="AX166" s="189" t="s">
        <v>67</v>
      </c>
      <c r="AY166" s="258" t="s">
        <v>102</v>
      </c>
    </row>
    <row r="167" spans="2:65" s="675" customFormat="1" ht="15" customHeight="1" x14ac:dyDescent="0.2">
      <c r="B167" s="278"/>
      <c r="C167" s="762"/>
      <c r="D167" s="625" t="s">
        <v>112</v>
      </c>
      <c r="E167" s="763" t="s">
        <v>1</v>
      </c>
      <c r="F167" s="764" t="s">
        <v>760</v>
      </c>
      <c r="G167" s="762"/>
      <c r="H167" s="765">
        <v>6</v>
      </c>
      <c r="I167" s="762"/>
      <c r="J167" s="762"/>
      <c r="K167" s="762"/>
      <c r="L167" s="348"/>
      <c r="M167" s="242" t="s">
        <v>1</v>
      </c>
      <c r="N167" s="243"/>
      <c r="O167" s="244">
        <v>0</v>
      </c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75" t="s">
        <v>111</v>
      </c>
      <c r="AT167" s="275" t="s">
        <v>137</v>
      </c>
      <c r="AU167" s="275" t="s">
        <v>69</v>
      </c>
      <c r="AY167" s="327" t="s">
        <v>102</v>
      </c>
      <c r="BE167" s="335">
        <f>IF(N167="základní",J167,0)</f>
        <v>0</v>
      </c>
      <c r="BF167" s="335">
        <f>IF(N167="snížená",J167,0)</f>
        <v>0</v>
      </c>
      <c r="BG167" s="335">
        <f>IF(N167="zákl. přenesená",J167,0)</f>
        <v>0</v>
      </c>
      <c r="BH167" s="335">
        <f>IF(N167="sníž. přenesená",J167,0)</f>
        <v>0</v>
      </c>
      <c r="BI167" s="335">
        <f>IF(N167="nulová",J167,0)</f>
        <v>0</v>
      </c>
      <c r="BJ167" s="327" t="s">
        <v>67</v>
      </c>
      <c r="BK167" s="335">
        <f>ROUND(I167*H167,2)</f>
        <v>0</v>
      </c>
      <c r="BL167" s="327" t="s">
        <v>111</v>
      </c>
      <c r="BM167" s="275" t="s">
        <v>157</v>
      </c>
    </row>
    <row r="168" spans="2:65" s="187" customFormat="1" ht="15" customHeight="1" x14ac:dyDescent="0.2">
      <c r="B168" s="101"/>
      <c r="C168" s="766"/>
      <c r="D168" s="625" t="s">
        <v>112</v>
      </c>
      <c r="E168" s="767" t="s">
        <v>1</v>
      </c>
      <c r="F168" s="768" t="s">
        <v>113</v>
      </c>
      <c r="G168" s="766"/>
      <c r="H168" s="769">
        <v>24</v>
      </c>
      <c r="I168" s="766"/>
      <c r="J168" s="766"/>
      <c r="K168" s="766"/>
      <c r="L168" s="101"/>
      <c r="M168" s="103"/>
      <c r="N168" s="104"/>
      <c r="O168" s="104"/>
      <c r="P168" s="104"/>
      <c r="Q168" s="104"/>
      <c r="R168" s="104"/>
      <c r="S168" s="104"/>
      <c r="T168" s="105"/>
      <c r="AT168" s="250" t="s">
        <v>112</v>
      </c>
      <c r="AU168" s="250" t="s">
        <v>69</v>
      </c>
      <c r="AV168" s="187" t="s">
        <v>67</v>
      </c>
      <c r="AW168" s="187" t="s">
        <v>25</v>
      </c>
      <c r="AX168" s="187" t="s">
        <v>13</v>
      </c>
      <c r="AY168" s="250" t="s">
        <v>102</v>
      </c>
    </row>
    <row r="169" spans="2:65" s="188" customFormat="1" ht="20.25" customHeight="1" x14ac:dyDescent="0.2">
      <c r="B169" s="252"/>
      <c r="C169" s="705" t="s">
        <v>69</v>
      </c>
      <c r="D169" s="705" t="s">
        <v>105</v>
      </c>
      <c r="E169" s="706" t="s">
        <v>761</v>
      </c>
      <c r="F169" s="707" t="s">
        <v>762</v>
      </c>
      <c r="G169" s="708" t="s">
        <v>152</v>
      </c>
      <c r="H169" s="709">
        <v>550</v>
      </c>
      <c r="I169" s="710">
        <v>0</v>
      </c>
      <c r="J169" s="710">
        <f>ROUND(I169*H169,2)</f>
        <v>0</v>
      </c>
      <c r="K169" s="707" t="s">
        <v>1</v>
      </c>
      <c r="L169" s="252"/>
      <c r="M169" s="254"/>
      <c r="N169" s="255"/>
      <c r="O169" s="255"/>
      <c r="P169" s="255"/>
      <c r="Q169" s="255"/>
      <c r="R169" s="255"/>
      <c r="S169" s="255"/>
      <c r="T169" s="256"/>
      <c r="AT169" s="253" t="s">
        <v>112</v>
      </c>
      <c r="AU169" s="253" t="s">
        <v>69</v>
      </c>
      <c r="AV169" s="188" t="s">
        <v>69</v>
      </c>
      <c r="AW169" s="188" t="s">
        <v>25</v>
      </c>
      <c r="AX169" s="188" t="s">
        <v>13</v>
      </c>
      <c r="AY169" s="253" t="s">
        <v>102</v>
      </c>
    </row>
    <row r="170" spans="2:65" s="189" customFormat="1" ht="20.25" customHeight="1" x14ac:dyDescent="0.2">
      <c r="B170" s="257"/>
      <c r="C170" s="715" t="s">
        <v>226</v>
      </c>
      <c r="D170" s="715" t="s">
        <v>137</v>
      </c>
      <c r="E170" s="716" t="s">
        <v>763</v>
      </c>
      <c r="F170" s="717" t="s">
        <v>764</v>
      </c>
      <c r="G170" s="718" t="s">
        <v>152</v>
      </c>
      <c r="H170" s="719">
        <v>44</v>
      </c>
      <c r="I170" s="720">
        <v>0</v>
      </c>
      <c r="J170" s="720">
        <f>ROUND(I170*H170,2)</f>
        <v>0</v>
      </c>
      <c r="K170" s="717" t="s">
        <v>759</v>
      </c>
      <c r="L170" s="257"/>
      <c r="M170" s="260"/>
      <c r="N170" s="261"/>
      <c r="O170" s="261"/>
      <c r="P170" s="261"/>
      <c r="Q170" s="261"/>
      <c r="R170" s="261"/>
      <c r="S170" s="261"/>
      <c r="T170" s="262"/>
      <c r="AT170" s="258" t="s">
        <v>112</v>
      </c>
      <c r="AU170" s="258" t="s">
        <v>69</v>
      </c>
      <c r="AV170" s="189" t="s">
        <v>111</v>
      </c>
      <c r="AW170" s="189" t="s">
        <v>25</v>
      </c>
      <c r="AX170" s="189" t="s">
        <v>67</v>
      </c>
      <c r="AY170" s="258" t="s">
        <v>102</v>
      </c>
    </row>
    <row r="171" spans="2:65" s="675" customFormat="1" ht="13.5" customHeight="1" x14ac:dyDescent="0.2">
      <c r="B171" s="278"/>
      <c r="C171" s="762"/>
      <c r="D171" s="625" t="s">
        <v>112</v>
      </c>
      <c r="E171" s="763" t="s">
        <v>1</v>
      </c>
      <c r="F171" s="764" t="s">
        <v>230</v>
      </c>
      <c r="G171" s="762"/>
      <c r="H171" s="765">
        <v>11</v>
      </c>
      <c r="I171" s="762"/>
      <c r="J171" s="762"/>
      <c r="K171" s="762"/>
      <c r="L171" s="348"/>
      <c r="M171" s="242" t="s">
        <v>1</v>
      </c>
      <c r="N171" s="243"/>
      <c r="O171" s="244">
        <v>0</v>
      </c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AR171" s="275" t="s">
        <v>111</v>
      </c>
      <c r="AT171" s="275" t="s">
        <v>137</v>
      </c>
      <c r="AU171" s="275" t="s">
        <v>69</v>
      </c>
      <c r="AY171" s="327" t="s">
        <v>102</v>
      </c>
      <c r="BE171" s="335">
        <f>IF(N171="základní",J171,0)</f>
        <v>0</v>
      </c>
      <c r="BF171" s="335">
        <f>IF(N171="snížená",J171,0)</f>
        <v>0</v>
      </c>
      <c r="BG171" s="335">
        <f>IF(N171="zákl. přenesená",J171,0)</f>
        <v>0</v>
      </c>
      <c r="BH171" s="335">
        <f>IF(N171="sníž. přenesená",J171,0)</f>
        <v>0</v>
      </c>
      <c r="BI171" s="335">
        <f>IF(N171="nulová",J171,0)</f>
        <v>0</v>
      </c>
      <c r="BJ171" s="327" t="s">
        <v>67</v>
      </c>
      <c r="BK171" s="335">
        <f>ROUND(I171*H171,2)</f>
        <v>0</v>
      </c>
      <c r="BL171" s="327" t="s">
        <v>111</v>
      </c>
      <c r="BM171" s="275" t="s">
        <v>158</v>
      </c>
    </row>
    <row r="172" spans="2:65" s="187" customFormat="1" ht="13.5" customHeight="1" x14ac:dyDescent="0.2">
      <c r="B172" s="101"/>
      <c r="C172" s="762"/>
      <c r="D172" s="625" t="s">
        <v>112</v>
      </c>
      <c r="E172" s="763" t="s">
        <v>1</v>
      </c>
      <c r="F172" s="764" t="s">
        <v>230</v>
      </c>
      <c r="G172" s="762"/>
      <c r="H172" s="765">
        <v>11</v>
      </c>
      <c r="I172" s="762"/>
      <c r="J172" s="762"/>
      <c r="K172" s="762"/>
      <c r="L172" s="101"/>
      <c r="M172" s="103"/>
      <c r="N172" s="104"/>
      <c r="O172" s="104"/>
      <c r="P172" s="104"/>
      <c r="Q172" s="104"/>
      <c r="R172" s="104"/>
      <c r="S172" s="104"/>
      <c r="T172" s="105"/>
      <c r="AT172" s="250" t="s">
        <v>112</v>
      </c>
      <c r="AU172" s="250" t="s">
        <v>69</v>
      </c>
      <c r="AV172" s="187" t="s">
        <v>67</v>
      </c>
      <c r="AW172" s="187" t="s">
        <v>25</v>
      </c>
      <c r="AX172" s="187" t="s">
        <v>13</v>
      </c>
      <c r="AY172" s="250" t="s">
        <v>102</v>
      </c>
    </row>
    <row r="173" spans="2:65" s="188" customFormat="1" ht="13.5" customHeight="1" x14ac:dyDescent="0.2">
      <c r="B173" s="252"/>
      <c r="C173" s="762"/>
      <c r="D173" s="625" t="s">
        <v>112</v>
      </c>
      <c r="E173" s="763" t="s">
        <v>1</v>
      </c>
      <c r="F173" s="764" t="s">
        <v>230</v>
      </c>
      <c r="G173" s="762"/>
      <c r="H173" s="765">
        <v>11</v>
      </c>
      <c r="I173" s="762"/>
      <c r="J173" s="762"/>
      <c r="K173" s="762"/>
      <c r="L173" s="252"/>
      <c r="M173" s="254"/>
      <c r="N173" s="255"/>
      <c r="O173" s="255"/>
      <c r="P173" s="255"/>
      <c r="Q173" s="255"/>
      <c r="R173" s="255"/>
      <c r="S173" s="255"/>
      <c r="T173" s="256"/>
      <c r="AT173" s="253" t="s">
        <v>112</v>
      </c>
      <c r="AU173" s="253" t="s">
        <v>69</v>
      </c>
      <c r="AV173" s="188" t="s">
        <v>69</v>
      </c>
      <c r="AW173" s="188" t="s">
        <v>25</v>
      </c>
      <c r="AX173" s="188" t="s">
        <v>13</v>
      </c>
      <c r="AY173" s="253" t="s">
        <v>102</v>
      </c>
    </row>
    <row r="174" spans="2:65" s="189" customFormat="1" ht="13.5" customHeight="1" x14ac:dyDescent="0.2">
      <c r="B174" s="257"/>
      <c r="C174" s="762"/>
      <c r="D174" s="625" t="s">
        <v>112</v>
      </c>
      <c r="E174" s="763" t="s">
        <v>1</v>
      </c>
      <c r="F174" s="764" t="s">
        <v>230</v>
      </c>
      <c r="G174" s="762"/>
      <c r="H174" s="765">
        <v>11</v>
      </c>
      <c r="I174" s="762"/>
      <c r="J174" s="762"/>
      <c r="K174" s="762"/>
      <c r="L174" s="257"/>
      <c r="M174" s="260"/>
      <c r="N174" s="261"/>
      <c r="O174" s="261"/>
      <c r="P174" s="261"/>
      <c r="Q174" s="261"/>
      <c r="R174" s="261"/>
      <c r="S174" s="261"/>
      <c r="T174" s="262"/>
      <c r="AT174" s="258" t="s">
        <v>112</v>
      </c>
      <c r="AU174" s="258" t="s">
        <v>69</v>
      </c>
      <c r="AV174" s="189" t="s">
        <v>111</v>
      </c>
      <c r="AW174" s="189" t="s">
        <v>25</v>
      </c>
      <c r="AX174" s="189" t="s">
        <v>67</v>
      </c>
      <c r="AY174" s="258" t="s">
        <v>102</v>
      </c>
    </row>
    <row r="175" spans="2:65" s="675" customFormat="1" ht="13.5" customHeight="1" x14ac:dyDescent="0.2">
      <c r="B175" s="278"/>
      <c r="C175" s="766"/>
      <c r="D175" s="625" t="s">
        <v>112</v>
      </c>
      <c r="E175" s="767" t="s">
        <v>1</v>
      </c>
      <c r="F175" s="768" t="s">
        <v>113</v>
      </c>
      <c r="G175" s="766"/>
      <c r="H175" s="769">
        <v>44</v>
      </c>
      <c r="I175" s="766"/>
      <c r="J175" s="766"/>
      <c r="K175" s="766"/>
      <c r="L175" s="348"/>
      <c r="M175" s="242" t="s">
        <v>1</v>
      </c>
      <c r="N175" s="243"/>
      <c r="O175" s="244">
        <v>0</v>
      </c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75" t="s">
        <v>111</v>
      </c>
      <c r="AT175" s="275" t="s">
        <v>137</v>
      </c>
      <c r="AU175" s="275" t="s">
        <v>69</v>
      </c>
      <c r="AY175" s="327" t="s">
        <v>102</v>
      </c>
      <c r="BE175" s="335">
        <f>IF(N175="základní",J175,0)</f>
        <v>0</v>
      </c>
      <c r="BF175" s="335">
        <f>IF(N175="snížená",J175,0)</f>
        <v>0</v>
      </c>
      <c r="BG175" s="335">
        <f>IF(N175="zákl. přenesená",J175,0)</f>
        <v>0</v>
      </c>
      <c r="BH175" s="335">
        <f>IF(N175="sníž. přenesená",J175,0)</f>
        <v>0</v>
      </c>
      <c r="BI175" s="335">
        <f>IF(N175="nulová",J175,0)</f>
        <v>0</v>
      </c>
      <c r="BJ175" s="327" t="s">
        <v>67</v>
      </c>
      <c r="BK175" s="335">
        <f>ROUND(I175*H175,2)</f>
        <v>0</v>
      </c>
      <c r="BL175" s="327" t="s">
        <v>111</v>
      </c>
      <c r="BM175" s="275" t="s">
        <v>161</v>
      </c>
    </row>
    <row r="176" spans="2:65" s="187" customFormat="1" ht="20.25" customHeight="1" x14ac:dyDescent="0.2">
      <c r="B176" s="101"/>
      <c r="C176" s="705" t="s">
        <v>111</v>
      </c>
      <c r="D176" s="705" t="s">
        <v>105</v>
      </c>
      <c r="E176" s="706" t="s">
        <v>765</v>
      </c>
      <c r="F176" s="707" t="s">
        <v>766</v>
      </c>
      <c r="G176" s="708" t="s">
        <v>152</v>
      </c>
      <c r="H176" s="709">
        <v>44</v>
      </c>
      <c r="I176" s="710">
        <v>0</v>
      </c>
      <c r="J176" s="710">
        <f>ROUND(I176*H176,2)</f>
        <v>0</v>
      </c>
      <c r="K176" s="707" t="s">
        <v>1</v>
      </c>
      <c r="L176" s="101"/>
      <c r="M176" s="103"/>
      <c r="N176" s="104"/>
      <c r="O176" s="104"/>
      <c r="P176" s="104"/>
      <c r="Q176" s="104"/>
      <c r="R176" s="104"/>
      <c r="S176" s="104"/>
      <c r="T176" s="105"/>
      <c r="AT176" s="250" t="s">
        <v>112</v>
      </c>
      <c r="AU176" s="250" t="s">
        <v>69</v>
      </c>
      <c r="AV176" s="187" t="s">
        <v>67</v>
      </c>
      <c r="AW176" s="187" t="s">
        <v>25</v>
      </c>
      <c r="AX176" s="187" t="s">
        <v>13</v>
      </c>
      <c r="AY176" s="250" t="s">
        <v>102</v>
      </c>
    </row>
    <row r="177" spans="2:65" s="188" customFormat="1" ht="20.25" customHeight="1" x14ac:dyDescent="0.2">
      <c r="B177" s="252"/>
      <c r="C177" s="660"/>
      <c r="D177" s="662" t="s">
        <v>61</v>
      </c>
      <c r="E177" s="663" t="s">
        <v>767</v>
      </c>
      <c r="F177" s="663" t="s">
        <v>768</v>
      </c>
      <c r="G177" s="660"/>
      <c r="H177" s="660"/>
      <c r="I177" s="660"/>
      <c r="J177" s="664">
        <f>J178</f>
        <v>0</v>
      </c>
      <c r="K177" s="660"/>
      <c r="L177" s="252"/>
      <c r="M177" s="254"/>
      <c r="N177" s="255"/>
      <c r="O177" s="255"/>
      <c r="P177" s="255"/>
      <c r="Q177" s="255"/>
      <c r="R177" s="255"/>
      <c r="S177" s="255"/>
      <c r="T177" s="256"/>
      <c r="AT177" s="253" t="s">
        <v>112</v>
      </c>
      <c r="AU177" s="253" t="s">
        <v>69</v>
      </c>
      <c r="AV177" s="188" t="s">
        <v>69</v>
      </c>
      <c r="AW177" s="188" t="s">
        <v>25</v>
      </c>
      <c r="AX177" s="188" t="s">
        <v>13</v>
      </c>
      <c r="AY177" s="253" t="s">
        <v>102</v>
      </c>
    </row>
    <row r="178" spans="2:65" s="189" customFormat="1" ht="20.25" customHeight="1" x14ac:dyDescent="0.2">
      <c r="B178" s="257"/>
      <c r="C178" s="660"/>
      <c r="D178" s="662" t="s">
        <v>61</v>
      </c>
      <c r="E178" s="805" t="s">
        <v>726</v>
      </c>
      <c r="F178" s="805" t="s">
        <v>727</v>
      </c>
      <c r="G178" s="660"/>
      <c r="H178" s="660"/>
      <c r="I178" s="660"/>
      <c r="J178" s="776">
        <f>J179</f>
        <v>0</v>
      </c>
      <c r="K178" s="660"/>
      <c r="L178" s="257"/>
      <c r="M178" s="260"/>
      <c r="N178" s="261"/>
      <c r="O178" s="261"/>
      <c r="P178" s="261"/>
      <c r="Q178" s="261"/>
      <c r="R178" s="261"/>
      <c r="S178" s="261"/>
      <c r="T178" s="262"/>
      <c r="AT178" s="258" t="s">
        <v>112</v>
      </c>
      <c r="AU178" s="258" t="s">
        <v>69</v>
      </c>
      <c r="AV178" s="189" t="s">
        <v>111</v>
      </c>
      <c r="AW178" s="189" t="s">
        <v>25</v>
      </c>
      <c r="AX178" s="189" t="s">
        <v>67</v>
      </c>
      <c r="AY178" s="258" t="s">
        <v>102</v>
      </c>
    </row>
    <row r="179" spans="2:65" s="675" customFormat="1" ht="20.25" customHeight="1" x14ac:dyDescent="0.2">
      <c r="B179" s="278"/>
      <c r="C179" s="715" t="s">
        <v>103</v>
      </c>
      <c r="D179" s="715" t="s">
        <v>137</v>
      </c>
      <c r="E179" s="716" t="s">
        <v>769</v>
      </c>
      <c r="F179" s="717" t="s">
        <v>770</v>
      </c>
      <c r="G179" s="718" t="s">
        <v>118</v>
      </c>
      <c r="H179" s="719">
        <v>8</v>
      </c>
      <c r="I179" s="720">
        <v>0</v>
      </c>
      <c r="J179" s="720">
        <f>ROUND(I179*H179,2)</f>
        <v>0</v>
      </c>
      <c r="K179" s="717" t="s">
        <v>759</v>
      </c>
      <c r="L179" s="348"/>
      <c r="M179" s="242" t="s">
        <v>1</v>
      </c>
      <c r="N179" s="243"/>
      <c r="O179" s="244">
        <v>0</v>
      </c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AR179" s="275" t="s">
        <v>111</v>
      </c>
      <c r="AT179" s="275" t="s">
        <v>137</v>
      </c>
      <c r="AU179" s="275" t="s">
        <v>69</v>
      </c>
      <c r="AY179" s="327" t="s">
        <v>102</v>
      </c>
      <c r="BE179" s="335">
        <f>IF(N179="základní",J179,0)</f>
        <v>0</v>
      </c>
      <c r="BF179" s="335">
        <f>IF(N179="snížená",J179,0)</f>
        <v>0</v>
      </c>
      <c r="BG179" s="335">
        <f>IF(N179="zákl. přenesená",J179,0)</f>
        <v>0</v>
      </c>
      <c r="BH179" s="335">
        <f>IF(N179="sníž. přenesená",J179,0)</f>
        <v>0</v>
      </c>
      <c r="BI179" s="335">
        <f>IF(N179="nulová",J179,0)</f>
        <v>0</v>
      </c>
      <c r="BJ179" s="327" t="s">
        <v>67</v>
      </c>
      <c r="BK179" s="335">
        <f>ROUND(I179*H179,2)</f>
        <v>0</v>
      </c>
      <c r="BL179" s="327" t="s">
        <v>111</v>
      </c>
      <c r="BM179" s="275" t="s">
        <v>164</v>
      </c>
    </row>
    <row r="180" spans="2:65" s="675" customFormat="1" ht="20.25" customHeight="1" x14ac:dyDescent="0.2">
      <c r="B180" s="278"/>
      <c r="C180" s="660"/>
      <c r="D180" s="662" t="s">
        <v>61</v>
      </c>
      <c r="E180" s="663" t="s">
        <v>105</v>
      </c>
      <c r="F180" s="663" t="s">
        <v>771</v>
      </c>
      <c r="G180" s="660"/>
      <c r="H180" s="660"/>
      <c r="I180" s="660"/>
      <c r="J180" s="664">
        <f>J181+J204</f>
        <v>0</v>
      </c>
      <c r="K180" s="660"/>
      <c r="L180" s="348"/>
      <c r="M180" s="242"/>
      <c r="N180" s="243"/>
      <c r="O180" s="244"/>
      <c r="P180" s="244"/>
      <c r="Q180" s="244"/>
      <c r="R180" s="244"/>
      <c r="S180" s="244"/>
      <c r="T180" s="245"/>
      <c r="AR180" s="275"/>
      <c r="AT180" s="275"/>
      <c r="AU180" s="275"/>
      <c r="AY180" s="327"/>
      <c r="BE180" s="335"/>
      <c r="BF180" s="335"/>
      <c r="BG180" s="335"/>
      <c r="BH180" s="335"/>
      <c r="BI180" s="335"/>
      <c r="BJ180" s="327"/>
      <c r="BK180" s="335"/>
      <c r="BL180" s="327"/>
      <c r="BM180" s="275"/>
    </row>
    <row r="181" spans="2:65" s="675" customFormat="1" ht="20.25" customHeight="1" x14ac:dyDescent="0.2">
      <c r="B181" s="278"/>
      <c r="C181" s="660"/>
      <c r="D181" s="662" t="s">
        <v>61</v>
      </c>
      <c r="E181" s="805" t="s">
        <v>772</v>
      </c>
      <c r="F181" s="805" t="s">
        <v>773</v>
      </c>
      <c r="G181" s="660"/>
      <c r="H181" s="660"/>
      <c r="I181" s="660"/>
      <c r="J181" s="776">
        <f>SUM(J182:J203)</f>
        <v>0</v>
      </c>
      <c r="K181" s="660"/>
      <c r="L181" s="348"/>
      <c r="M181" s="242"/>
      <c r="N181" s="243"/>
      <c r="O181" s="244"/>
      <c r="P181" s="244"/>
      <c r="Q181" s="244"/>
      <c r="R181" s="244"/>
      <c r="S181" s="244"/>
      <c r="T181" s="245"/>
      <c r="AR181" s="275"/>
      <c r="AT181" s="275"/>
      <c r="AU181" s="275"/>
      <c r="AY181" s="327"/>
      <c r="BE181" s="335"/>
      <c r="BF181" s="335"/>
      <c r="BG181" s="335"/>
      <c r="BH181" s="335"/>
      <c r="BI181" s="335"/>
      <c r="BJ181" s="327"/>
      <c r="BK181" s="335"/>
      <c r="BL181" s="327"/>
      <c r="BM181" s="275"/>
    </row>
    <row r="182" spans="2:65" s="675" customFormat="1" ht="20.25" customHeight="1" x14ac:dyDescent="0.2">
      <c r="B182" s="278"/>
      <c r="C182" s="715" t="s">
        <v>117</v>
      </c>
      <c r="D182" s="715" t="s">
        <v>137</v>
      </c>
      <c r="E182" s="716" t="s">
        <v>774</v>
      </c>
      <c r="F182" s="717" t="s">
        <v>775</v>
      </c>
      <c r="G182" s="718" t="s">
        <v>152</v>
      </c>
      <c r="H182" s="719">
        <v>925</v>
      </c>
      <c r="I182" s="720">
        <v>0</v>
      </c>
      <c r="J182" s="720">
        <f>ROUND(I182*H182,2)</f>
        <v>0</v>
      </c>
      <c r="K182" s="717" t="s">
        <v>759</v>
      </c>
      <c r="L182" s="348"/>
      <c r="M182" s="242"/>
      <c r="N182" s="243"/>
      <c r="O182" s="244"/>
      <c r="P182" s="244"/>
      <c r="Q182" s="244"/>
      <c r="R182" s="244"/>
      <c r="S182" s="244"/>
      <c r="T182" s="245"/>
      <c r="AR182" s="275"/>
      <c r="AT182" s="275"/>
      <c r="AU182" s="275"/>
      <c r="AY182" s="327"/>
      <c r="BE182" s="335"/>
      <c r="BF182" s="335"/>
      <c r="BG182" s="335"/>
      <c r="BH182" s="335"/>
      <c r="BI182" s="335"/>
      <c r="BJ182" s="327"/>
      <c r="BK182" s="335"/>
      <c r="BL182" s="327"/>
      <c r="BM182" s="275"/>
    </row>
    <row r="183" spans="2:65" s="675" customFormat="1" ht="12.75" customHeight="1" x14ac:dyDescent="0.2">
      <c r="B183" s="278"/>
      <c r="C183" s="762"/>
      <c r="D183" s="625" t="s">
        <v>112</v>
      </c>
      <c r="E183" s="763" t="s">
        <v>1</v>
      </c>
      <c r="F183" s="764" t="s">
        <v>776</v>
      </c>
      <c r="G183" s="762"/>
      <c r="H183" s="765">
        <v>330</v>
      </c>
      <c r="I183" s="762"/>
      <c r="J183" s="762"/>
      <c r="K183" s="762"/>
      <c r="L183" s="348"/>
      <c r="M183" s="242"/>
      <c r="N183" s="243"/>
      <c r="O183" s="244"/>
      <c r="P183" s="244"/>
      <c r="Q183" s="244"/>
      <c r="R183" s="244"/>
      <c r="S183" s="244"/>
      <c r="T183" s="245"/>
      <c r="AR183" s="275"/>
      <c r="AT183" s="275"/>
      <c r="AU183" s="275"/>
      <c r="AY183" s="327"/>
      <c r="BE183" s="335"/>
      <c r="BF183" s="335"/>
      <c r="BG183" s="335"/>
      <c r="BH183" s="335"/>
      <c r="BI183" s="335"/>
      <c r="BJ183" s="327"/>
      <c r="BK183" s="335"/>
      <c r="BL183" s="327"/>
      <c r="BM183" s="275"/>
    </row>
    <row r="184" spans="2:65" s="675" customFormat="1" ht="12.75" customHeight="1" x14ac:dyDescent="0.2">
      <c r="B184" s="278"/>
      <c r="C184" s="762"/>
      <c r="D184" s="625" t="s">
        <v>112</v>
      </c>
      <c r="E184" s="763" t="s">
        <v>1</v>
      </c>
      <c r="F184" s="764" t="s">
        <v>777</v>
      </c>
      <c r="G184" s="762"/>
      <c r="H184" s="765">
        <v>550</v>
      </c>
      <c r="I184" s="762"/>
      <c r="J184" s="762"/>
      <c r="K184" s="762"/>
      <c r="L184" s="348"/>
      <c r="M184" s="242"/>
      <c r="N184" s="243"/>
      <c r="O184" s="244"/>
      <c r="P184" s="244"/>
      <c r="Q184" s="244"/>
      <c r="R184" s="244"/>
      <c r="S184" s="244"/>
      <c r="T184" s="245"/>
      <c r="AR184" s="275"/>
      <c r="AT184" s="275"/>
      <c r="AU184" s="275"/>
      <c r="AY184" s="327"/>
      <c r="BE184" s="335"/>
      <c r="BF184" s="335"/>
      <c r="BG184" s="335"/>
      <c r="BH184" s="335"/>
      <c r="BI184" s="335"/>
      <c r="BJ184" s="327"/>
      <c r="BK184" s="335"/>
      <c r="BL184" s="327"/>
      <c r="BM184" s="275"/>
    </row>
    <row r="185" spans="2:65" s="675" customFormat="1" ht="12.75" customHeight="1" x14ac:dyDescent="0.2">
      <c r="B185" s="278"/>
      <c r="C185" s="762"/>
      <c r="D185" s="625" t="s">
        <v>112</v>
      </c>
      <c r="E185" s="763" t="s">
        <v>1</v>
      </c>
      <c r="F185" s="764" t="s">
        <v>125</v>
      </c>
      <c r="G185" s="762"/>
      <c r="H185" s="765">
        <v>20</v>
      </c>
      <c r="I185" s="762"/>
      <c r="J185" s="762"/>
      <c r="K185" s="762"/>
      <c r="L185" s="348"/>
      <c r="M185" s="242"/>
      <c r="N185" s="243"/>
      <c r="O185" s="244"/>
      <c r="P185" s="244"/>
      <c r="Q185" s="244"/>
      <c r="R185" s="244"/>
      <c r="S185" s="244"/>
      <c r="T185" s="245"/>
      <c r="AR185" s="275"/>
      <c r="AT185" s="275"/>
      <c r="AU185" s="275"/>
      <c r="AY185" s="327"/>
      <c r="BE185" s="335"/>
      <c r="BF185" s="335"/>
      <c r="BG185" s="335"/>
      <c r="BH185" s="335"/>
      <c r="BI185" s="335"/>
      <c r="BJ185" s="327"/>
      <c r="BK185" s="335"/>
      <c r="BL185" s="327"/>
      <c r="BM185" s="275"/>
    </row>
    <row r="186" spans="2:65" s="675" customFormat="1" ht="12.75" customHeight="1" x14ac:dyDescent="0.2">
      <c r="B186" s="278"/>
      <c r="C186" s="762"/>
      <c r="D186" s="625" t="s">
        <v>112</v>
      </c>
      <c r="E186" s="763" t="s">
        <v>1</v>
      </c>
      <c r="F186" s="764" t="s">
        <v>235</v>
      </c>
      <c r="G186" s="762"/>
      <c r="H186" s="765">
        <v>25</v>
      </c>
      <c r="I186" s="762"/>
      <c r="J186" s="762"/>
      <c r="K186" s="762"/>
      <c r="L186" s="348"/>
      <c r="M186" s="242"/>
      <c r="N186" s="243"/>
      <c r="O186" s="244"/>
      <c r="P186" s="244"/>
      <c r="Q186" s="244"/>
      <c r="R186" s="244"/>
      <c r="S186" s="244"/>
      <c r="T186" s="245"/>
      <c r="AR186" s="275"/>
      <c r="AT186" s="275"/>
      <c r="AU186" s="275"/>
      <c r="AY186" s="327"/>
      <c r="BE186" s="335"/>
      <c r="BF186" s="335"/>
      <c r="BG186" s="335"/>
      <c r="BH186" s="335"/>
      <c r="BI186" s="335"/>
      <c r="BJ186" s="327"/>
      <c r="BK186" s="335"/>
      <c r="BL186" s="327"/>
      <c r="BM186" s="275"/>
    </row>
    <row r="187" spans="2:65" s="675" customFormat="1" ht="12.75" customHeight="1" x14ac:dyDescent="0.2">
      <c r="B187" s="278"/>
      <c r="C187" s="766"/>
      <c r="D187" s="625" t="s">
        <v>112</v>
      </c>
      <c r="E187" s="767" t="s">
        <v>1</v>
      </c>
      <c r="F187" s="768" t="s">
        <v>113</v>
      </c>
      <c r="G187" s="766"/>
      <c r="H187" s="769">
        <v>925</v>
      </c>
      <c r="I187" s="766"/>
      <c r="J187" s="766"/>
      <c r="K187" s="766"/>
      <c r="L187" s="348"/>
      <c r="M187" s="242"/>
      <c r="N187" s="243"/>
      <c r="O187" s="244"/>
      <c r="P187" s="244"/>
      <c r="Q187" s="244"/>
      <c r="R187" s="244"/>
      <c r="S187" s="244"/>
      <c r="T187" s="245"/>
      <c r="AR187" s="275"/>
      <c r="AT187" s="275"/>
      <c r="AU187" s="275"/>
      <c r="AY187" s="327"/>
      <c r="BE187" s="335"/>
      <c r="BF187" s="335"/>
      <c r="BG187" s="335"/>
      <c r="BH187" s="335"/>
      <c r="BI187" s="335"/>
      <c r="BJ187" s="327"/>
      <c r="BK187" s="335"/>
      <c r="BL187" s="327"/>
      <c r="BM187" s="275"/>
    </row>
    <row r="188" spans="2:65" s="675" customFormat="1" ht="20.25" customHeight="1" x14ac:dyDescent="0.2">
      <c r="B188" s="278"/>
      <c r="C188" s="715" t="s">
        <v>228</v>
      </c>
      <c r="D188" s="715" t="s">
        <v>137</v>
      </c>
      <c r="E188" s="716" t="s">
        <v>778</v>
      </c>
      <c r="F188" s="717" t="s">
        <v>779</v>
      </c>
      <c r="G188" s="718" t="s">
        <v>677</v>
      </c>
      <c r="H188" s="719">
        <v>48</v>
      </c>
      <c r="I188" s="720">
        <v>0</v>
      </c>
      <c r="J188" s="720">
        <f>ROUND(I188*H188,2)</f>
        <v>0</v>
      </c>
      <c r="K188" s="717" t="s">
        <v>759</v>
      </c>
      <c r="L188" s="348"/>
      <c r="M188" s="242"/>
      <c r="N188" s="243"/>
      <c r="O188" s="244"/>
      <c r="P188" s="244"/>
      <c r="Q188" s="244"/>
      <c r="R188" s="244"/>
      <c r="S188" s="244"/>
      <c r="T188" s="245"/>
      <c r="AR188" s="275"/>
      <c r="AT188" s="275"/>
      <c r="AU188" s="275"/>
      <c r="AY188" s="327"/>
      <c r="BE188" s="335"/>
      <c r="BF188" s="335"/>
      <c r="BG188" s="335"/>
      <c r="BH188" s="335"/>
      <c r="BI188" s="335"/>
      <c r="BJ188" s="327"/>
      <c r="BK188" s="335"/>
      <c r="BL188" s="327"/>
      <c r="BM188" s="275"/>
    </row>
    <row r="189" spans="2:65" s="675" customFormat="1" ht="12.75" customHeight="1" x14ac:dyDescent="0.2">
      <c r="B189" s="278"/>
      <c r="C189" s="762"/>
      <c r="D189" s="625" t="s">
        <v>112</v>
      </c>
      <c r="E189" s="763" t="s">
        <v>1</v>
      </c>
      <c r="F189" s="764" t="s">
        <v>780</v>
      </c>
      <c r="G189" s="762"/>
      <c r="H189" s="765">
        <v>12</v>
      </c>
      <c r="I189" s="762"/>
      <c r="J189" s="762"/>
      <c r="K189" s="762"/>
      <c r="L189" s="348"/>
      <c r="M189" s="242" t="s">
        <v>1</v>
      </c>
      <c r="N189" s="243"/>
      <c r="O189" s="244">
        <v>0</v>
      </c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AR189" s="275" t="s">
        <v>111</v>
      </c>
      <c r="AT189" s="275" t="s">
        <v>137</v>
      </c>
      <c r="AU189" s="275" t="s">
        <v>69</v>
      </c>
      <c r="AY189" s="327" t="s">
        <v>102</v>
      </c>
      <c r="BE189" s="335">
        <f>IF(N189="základní",J189,0)</f>
        <v>0</v>
      </c>
      <c r="BF189" s="335">
        <f>IF(N189="snížená",J189,0)</f>
        <v>0</v>
      </c>
      <c r="BG189" s="335">
        <f>IF(N189="zákl. přenesená",J189,0)</f>
        <v>0</v>
      </c>
      <c r="BH189" s="335">
        <f>IF(N189="sníž. přenesená",J189,0)</f>
        <v>0</v>
      </c>
      <c r="BI189" s="335">
        <f>IF(N189="nulová",J189,0)</f>
        <v>0</v>
      </c>
      <c r="BJ189" s="327" t="s">
        <v>67</v>
      </c>
      <c r="BK189" s="335">
        <f>ROUND(I189*H189,2)</f>
        <v>0</v>
      </c>
      <c r="BL189" s="327" t="s">
        <v>111</v>
      </c>
      <c r="BM189" s="275" t="s">
        <v>165</v>
      </c>
    </row>
    <row r="190" spans="2:65" s="187" customFormat="1" ht="12.75" customHeight="1" x14ac:dyDescent="0.2">
      <c r="B190" s="101"/>
      <c r="C190" s="762"/>
      <c r="D190" s="625" t="s">
        <v>112</v>
      </c>
      <c r="E190" s="763" t="s">
        <v>1</v>
      </c>
      <c r="F190" s="764" t="s">
        <v>780</v>
      </c>
      <c r="G190" s="762"/>
      <c r="H190" s="765">
        <v>12</v>
      </c>
      <c r="I190" s="762"/>
      <c r="J190" s="762"/>
      <c r="K190" s="762"/>
      <c r="L190" s="101"/>
      <c r="M190" s="103"/>
      <c r="N190" s="104"/>
      <c r="O190" s="104"/>
      <c r="P190" s="104"/>
      <c r="Q190" s="104"/>
      <c r="R190" s="104"/>
      <c r="S190" s="104"/>
      <c r="T190" s="105"/>
      <c r="AT190" s="250" t="s">
        <v>112</v>
      </c>
      <c r="AU190" s="250" t="s">
        <v>69</v>
      </c>
      <c r="AV190" s="187" t="s">
        <v>67</v>
      </c>
      <c r="AW190" s="187" t="s">
        <v>25</v>
      </c>
      <c r="AX190" s="187" t="s">
        <v>13</v>
      </c>
      <c r="AY190" s="250" t="s">
        <v>102</v>
      </c>
    </row>
    <row r="191" spans="2:65" s="188" customFormat="1" ht="12.75" customHeight="1" x14ac:dyDescent="0.2">
      <c r="B191" s="252"/>
      <c r="C191" s="762"/>
      <c r="D191" s="625" t="s">
        <v>112</v>
      </c>
      <c r="E191" s="763" t="s">
        <v>1</v>
      </c>
      <c r="F191" s="764" t="s">
        <v>780</v>
      </c>
      <c r="G191" s="762"/>
      <c r="H191" s="765">
        <v>12</v>
      </c>
      <c r="I191" s="762"/>
      <c r="J191" s="762"/>
      <c r="K191" s="762"/>
      <c r="L191" s="252"/>
      <c r="M191" s="254"/>
      <c r="N191" s="255"/>
      <c r="O191" s="255"/>
      <c r="P191" s="255"/>
      <c r="Q191" s="255"/>
      <c r="R191" s="255"/>
      <c r="S191" s="255"/>
      <c r="T191" s="256"/>
      <c r="AT191" s="253" t="s">
        <v>112</v>
      </c>
      <c r="AU191" s="253" t="s">
        <v>69</v>
      </c>
      <c r="AV191" s="188" t="s">
        <v>69</v>
      </c>
      <c r="AW191" s="188" t="s">
        <v>25</v>
      </c>
      <c r="AX191" s="188" t="s">
        <v>13</v>
      </c>
      <c r="AY191" s="253" t="s">
        <v>102</v>
      </c>
    </row>
    <row r="192" spans="2:65" s="189" customFormat="1" ht="12.75" customHeight="1" x14ac:dyDescent="0.2">
      <c r="B192" s="257"/>
      <c r="C192" s="762"/>
      <c r="D192" s="625" t="s">
        <v>112</v>
      </c>
      <c r="E192" s="763" t="s">
        <v>1</v>
      </c>
      <c r="F192" s="764" t="s">
        <v>780</v>
      </c>
      <c r="G192" s="762"/>
      <c r="H192" s="765">
        <v>12</v>
      </c>
      <c r="I192" s="762"/>
      <c r="J192" s="762"/>
      <c r="K192" s="762"/>
      <c r="L192" s="257"/>
      <c r="M192" s="260"/>
      <c r="N192" s="261"/>
      <c r="O192" s="261"/>
      <c r="P192" s="261"/>
      <c r="Q192" s="261"/>
      <c r="R192" s="261"/>
      <c r="S192" s="261"/>
      <c r="T192" s="262"/>
      <c r="AT192" s="258" t="s">
        <v>112</v>
      </c>
      <c r="AU192" s="258" t="s">
        <v>69</v>
      </c>
      <c r="AV192" s="189" t="s">
        <v>111</v>
      </c>
      <c r="AW192" s="189" t="s">
        <v>25</v>
      </c>
      <c r="AX192" s="189" t="s">
        <v>67</v>
      </c>
      <c r="AY192" s="258" t="s">
        <v>102</v>
      </c>
    </row>
    <row r="193" spans="2:65" s="675" customFormat="1" ht="12.75" customHeight="1" x14ac:dyDescent="0.2">
      <c r="B193" s="278"/>
      <c r="C193" s="766"/>
      <c r="D193" s="625" t="s">
        <v>112</v>
      </c>
      <c r="E193" s="767" t="s">
        <v>1</v>
      </c>
      <c r="F193" s="768" t="s">
        <v>113</v>
      </c>
      <c r="G193" s="766"/>
      <c r="H193" s="769">
        <v>48</v>
      </c>
      <c r="I193" s="766"/>
      <c r="J193" s="766"/>
      <c r="K193" s="766"/>
      <c r="L193" s="348"/>
      <c r="M193" s="242" t="s">
        <v>1</v>
      </c>
      <c r="N193" s="243"/>
      <c r="O193" s="244">
        <v>0</v>
      </c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75" t="s">
        <v>111</v>
      </c>
      <c r="AT193" s="275" t="s">
        <v>137</v>
      </c>
      <c r="AU193" s="275" t="s">
        <v>69</v>
      </c>
      <c r="AY193" s="327" t="s">
        <v>102</v>
      </c>
      <c r="BE193" s="335">
        <f>IF(N193="základní",J193,0)</f>
        <v>0</v>
      </c>
      <c r="BF193" s="335">
        <f>IF(N193="snížená",J193,0)</f>
        <v>0</v>
      </c>
      <c r="BG193" s="335">
        <f>IF(N193="zákl. přenesená",J193,0)</f>
        <v>0</v>
      </c>
      <c r="BH193" s="335">
        <f>IF(N193="sníž. přenesená",J193,0)</f>
        <v>0</v>
      </c>
      <c r="BI193" s="335">
        <f>IF(N193="nulová",J193,0)</f>
        <v>0</v>
      </c>
      <c r="BJ193" s="327" t="s">
        <v>67</v>
      </c>
      <c r="BK193" s="335">
        <f>ROUND(I193*H193,2)</f>
        <v>0</v>
      </c>
      <c r="BL193" s="327" t="s">
        <v>111</v>
      </c>
      <c r="BM193" s="275" t="s">
        <v>166</v>
      </c>
    </row>
    <row r="194" spans="2:65" s="187" customFormat="1" ht="20.25" customHeight="1" x14ac:dyDescent="0.2">
      <c r="B194" s="101"/>
      <c r="C194" s="715" t="s">
        <v>110</v>
      </c>
      <c r="D194" s="715" t="s">
        <v>137</v>
      </c>
      <c r="E194" s="716" t="s">
        <v>781</v>
      </c>
      <c r="F194" s="717" t="s">
        <v>782</v>
      </c>
      <c r="G194" s="718" t="s">
        <v>152</v>
      </c>
      <c r="H194" s="719">
        <v>200</v>
      </c>
      <c r="I194" s="720">
        <v>0</v>
      </c>
      <c r="J194" s="720">
        <f>ROUND(I194*H194,2)</f>
        <v>0</v>
      </c>
      <c r="K194" s="717" t="s">
        <v>759</v>
      </c>
      <c r="L194" s="101"/>
      <c r="M194" s="103"/>
      <c r="N194" s="104"/>
      <c r="O194" s="104"/>
      <c r="P194" s="104"/>
      <c r="Q194" s="104"/>
      <c r="R194" s="104"/>
      <c r="S194" s="104"/>
      <c r="T194" s="105"/>
      <c r="AT194" s="250" t="s">
        <v>112</v>
      </c>
      <c r="AU194" s="250" t="s">
        <v>69</v>
      </c>
      <c r="AV194" s="187" t="s">
        <v>67</v>
      </c>
      <c r="AW194" s="187" t="s">
        <v>25</v>
      </c>
      <c r="AX194" s="187" t="s">
        <v>13</v>
      </c>
      <c r="AY194" s="250" t="s">
        <v>102</v>
      </c>
    </row>
    <row r="195" spans="2:65" s="188" customFormat="1" ht="20.25" customHeight="1" x14ac:dyDescent="0.2">
      <c r="B195" s="252"/>
      <c r="C195" s="705" t="s">
        <v>123</v>
      </c>
      <c r="D195" s="705" t="s">
        <v>105</v>
      </c>
      <c r="E195" s="706" t="s">
        <v>783</v>
      </c>
      <c r="F195" s="707" t="s">
        <v>784</v>
      </c>
      <c r="G195" s="708" t="s">
        <v>152</v>
      </c>
      <c r="H195" s="709">
        <v>200</v>
      </c>
      <c r="I195" s="710">
        <v>0</v>
      </c>
      <c r="J195" s="710">
        <f>ROUND(I195*H195,2)</f>
        <v>0</v>
      </c>
      <c r="K195" s="707" t="s">
        <v>759</v>
      </c>
      <c r="L195" s="252"/>
      <c r="M195" s="254"/>
      <c r="N195" s="255"/>
      <c r="O195" s="255"/>
      <c r="P195" s="255"/>
      <c r="Q195" s="255"/>
      <c r="R195" s="255"/>
      <c r="S195" s="255"/>
      <c r="T195" s="256"/>
      <c r="AT195" s="253" t="s">
        <v>112</v>
      </c>
      <c r="AU195" s="253" t="s">
        <v>69</v>
      </c>
      <c r="AV195" s="188" t="s">
        <v>69</v>
      </c>
      <c r="AW195" s="188" t="s">
        <v>25</v>
      </c>
      <c r="AX195" s="188" t="s">
        <v>13</v>
      </c>
      <c r="AY195" s="253" t="s">
        <v>102</v>
      </c>
    </row>
    <row r="196" spans="2:65" s="189" customFormat="1" ht="20.25" customHeight="1" x14ac:dyDescent="0.2">
      <c r="B196" s="257"/>
      <c r="C196" s="705" t="s">
        <v>119</v>
      </c>
      <c r="D196" s="705" t="s">
        <v>105</v>
      </c>
      <c r="E196" s="706" t="s">
        <v>785</v>
      </c>
      <c r="F196" s="707" t="s">
        <v>786</v>
      </c>
      <c r="G196" s="708" t="s">
        <v>152</v>
      </c>
      <c r="H196" s="709">
        <v>925</v>
      </c>
      <c r="I196" s="710">
        <v>0</v>
      </c>
      <c r="J196" s="710">
        <f>ROUND(I196*H196,2)</f>
        <v>0</v>
      </c>
      <c r="K196" s="707" t="s">
        <v>759</v>
      </c>
      <c r="L196" s="257"/>
      <c r="M196" s="260"/>
      <c r="N196" s="261"/>
      <c r="O196" s="261"/>
      <c r="P196" s="261"/>
      <c r="Q196" s="261"/>
      <c r="R196" s="261"/>
      <c r="S196" s="261"/>
      <c r="T196" s="262"/>
      <c r="AT196" s="258" t="s">
        <v>112</v>
      </c>
      <c r="AU196" s="258" t="s">
        <v>69</v>
      </c>
      <c r="AV196" s="189" t="s">
        <v>111</v>
      </c>
      <c r="AW196" s="189" t="s">
        <v>25</v>
      </c>
      <c r="AX196" s="189" t="s">
        <v>67</v>
      </c>
      <c r="AY196" s="258" t="s">
        <v>102</v>
      </c>
    </row>
    <row r="197" spans="2:65" s="675" customFormat="1" ht="15" customHeight="1" x14ac:dyDescent="0.2">
      <c r="B197" s="278"/>
      <c r="C197" s="762"/>
      <c r="D197" s="625" t="s">
        <v>112</v>
      </c>
      <c r="E197" s="763" t="s">
        <v>1</v>
      </c>
      <c r="F197" s="764" t="s">
        <v>776</v>
      </c>
      <c r="G197" s="762"/>
      <c r="H197" s="765">
        <v>330</v>
      </c>
      <c r="I197" s="762"/>
      <c r="J197" s="762"/>
      <c r="K197" s="762"/>
      <c r="L197" s="348"/>
      <c r="M197" s="242" t="s">
        <v>1</v>
      </c>
      <c r="N197" s="243"/>
      <c r="O197" s="244">
        <v>0</v>
      </c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75" t="s">
        <v>111</v>
      </c>
      <c r="AT197" s="275" t="s">
        <v>137</v>
      </c>
      <c r="AU197" s="275" t="s">
        <v>69</v>
      </c>
      <c r="AY197" s="327" t="s">
        <v>102</v>
      </c>
      <c r="BE197" s="335">
        <f>IF(N197="základní",J197,0)</f>
        <v>0</v>
      </c>
      <c r="BF197" s="335">
        <f>IF(N197="snížená",J197,0)</f>
        <v>0</v>
      </c>
      <c r="BG197" s="335">
        <f>IF(N197="zákl. přenesená",J197,0)</f>
        <v>0</v>
      </c>
      <c r="BH197" s="335">
        <f>IF(N197="sníž. přenesená",J197,0)</f>
        <v>0</v>
      </c>
      <c r="BI197" s="335">
        <f>IF(N197="nulová",J197,0)</f>
        <v>0</v>
      </c>
      <c r="BJ197" s="327" t="s">
        <v>67</v>
      </c>
      <c r="BK197" s="335">
        <f>ROUND(I197*H197,2)</f>
        <v>0</v>
      </c>
      <c r="BL197" s="327" t="s">
        <v>111</v>
      </c>
      <c r="BM197" s="275" t="s">
        <v>167</v>
      </c>
    </row>
    <row r="198" spans="2:65" s="187" customFormat="1" ht="15" customHeight="1" x14ac:dyDescent="0.2">
      <c r="B198" s="101"/>
      <c r="C198" s="762"/>
      <c r="D198" s="625" t="s">
        <v>112</v>
      </c>
      <c r="E198" s="763" t="s">
        <v>1</v>
      </c>
      <c r="F198" s="764" t="s">
        <v>777</v>
      </c>
      <c r="G198" s="762"/>
      <c r="H198" s="765">
        <v>550</v>
      </c>
      <c r="I198" s="762"/>
      <c r="J198" s="762"/>
      <c r="K198" s="762"/>
      <c r="L198" s="101"/>
      <c r="M198" s="103"/>
      <c r="N198" s="104"/>
      <c r="O198" s="104"/>
      <c r="P198" s="104"/>
      <c r="Q198" s="104"/>
      <c r="R198" s="104"/>
      <c r="S198" s="104"/>
      <c r="T198" s="105"/>
      <c r="AT198" s="250" t="s">
        <v>112</v>
      </c>
      <c r="AU198" s="250" t="s">
        <v>69</v>
      </c>
      <c r="AV198" s="187" t="s">
        <v>67</v>
      </c>
      <c r="AW198" s="187" t="s">
        <v>25</v>
      </c>
      <c r="AX198" s="187" t="s">
        <v>13</v>
      </c>
      <c r="AY198" s="250" t="s">
        <v>102</v>
      </c>
    </row>
    <row r="199" spans="2:65" s="188" customFormat="1" ht="15" customHeight="1" x14ac:dyDescent="0.2">
      <c r="B199" s="252"/>
      <c r="C199" s="762"/>
      <c r="D199" s="625" t="s">
        <v>112</v>
      </c>
      <c r="E199" s="763" t="s">
        <v>1</v>
      </c>
      <c r="F199" s="764" t="s">
        <v>125</v>
      </c>
      <c r="G199" s="762"/>
      <c r="H199" s="765">
        <v>20</v>
      </c>
      <c r="I199" s="762"/>
      <c r="J199" s="762"/>
      <c r="K199" s="762"/>
      <c r="L199" s="252"/>
      <c r="M199" s="254"/>
      <c r="N199" s="255"/>
      <c r="O199" s="255"/>
      <c r="P199" s="255"/>
      <c r="Q199" s="255"/>
      <c r="R199" s="255"/>
      <c r="S199" s="255"/>
      <c r="T199" s="256"/>
      <c r="AT199" s="253" t="s">
        <v>112</v>
      </c>
      <c r="AU199" s="253" t="s">
        <v>69</v>
      </c>
      <c r="AV199" s="188" t="s">
        <v>69</v>
      </c>
      <c r="AW199" s="188" t="s">
        <v>25</v>
      </c>
      <c r="AX199" s="188" t="s">
        <v>13</v>
      </c>
      <c r="AY199" s="253" t="s">
        <v>102</v>
      </c>
    </row>
    <row r="200" spans="2:65" s="189" customFormat="1" ht="15" customHeight="1" x14ac:dyDescent="0.2">
      <c r="B200" s="257"/>
      <c r="C200" s="762"/>
      <c r="D200" s="625" t="s">
        <v>112</v>
      </c>
      <c r="E200" s="763" t="s">
        <v>1</v>
      </c>
      <c r="F200" s="764" t="s">
        <v>235</v>
      </c>
      <c r="G200" s="762"/>
      <c r="H200" s="765">
        <v>25</v>
      </c>
      <c r="I200" s="762"/>
      <c r="J200" s="762"/>
      <c r="K200" s="762"/>
      <c r="L200" s="261"/>
      <c r="M200" s="260"/>
      <c r="N200" s="261"/>
      <c r="O200" s="261"/>
      <c r="P200" s="261"/>
      <c r="Q200" s="261"/>
      <c r="R200" s="261"/>
      <c r="S200" s="261"/>
      <c r="T200" s="262"/>
      <c r="AT200" s="258" t="s">
        <v>112</v>
      </c>
      <c r="AU200" s="258" t="s">
        <v>69</v>
      </c>
      <c r="AV200" s="189" t="s">
        <v>111</v>
      </c>
      <c r="AW200" s="189" t="s">
        <v>25</v>
      </c>
      <c r="AX200" s="189" t="s">
        <v>67</v>
      </c>
      <c r="AY200" s="258" t="s">
        <v>102</v>
      </c>
    </row>
    <row r="201" spans="2:65" s="675" customFormat="1" ht="15" customHeight="1" x14ac:dyDescent="0.2">
      <c r="B201" s="278"/>
      <c r="C201" s="766"/>
      <c r="D201" s="625" t="s">
        <v>112</v>
      </c>
      <c r="E201" s="767" t="s">
        <v>1</v>
      </c>
      <c r="F201" s="768" t="s">
        <v>113</v>
      </c>
      <c r="G201" s="766"/>
      <c r="H201" s="769">
        <v>925</v>
      </c>
      <c r="I201" s="766"/>
      <c r="J201" s="766"/>
      <c r="K201" s="766"/>
      <c r="L201" s="178"/>
      <c r="M201" s="242" t="s">
        <v>1</v>
      </c>
      <c r="N201" s="243"/>
      <c r="O201" s="244">
        <v>0</v>
      </c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AR201" s="275" t="s">
        <v>111</v>
      </c>
      <c r="AT201" s="275" t="s">
        <v>137</v>
      </c>
      <c r="AU201" s="275" t="s">
        <v>69</v>
      </c>
      <c r="AY201" s="327" t="s">
        <v>102</v>
      </c>
      <c r="BE201" s="335">
        <f>IF(N201="základní",J201,0)</f>
        <v>0</v>
      </c>
      <c r="BF201" s="335">
        <f>IF(N201="snížená",J201,0)</f>
        <v>0</v>
      </c>
      <c r="BG201" s="335">
        <f>IF(N201="zákl. přenesená",J201,0)</f>
        <v>0</v>
      </c>
      <c r="BH201" s="335">
        <f>IF(N201="sníž. přenesená",J201,0)</f>
        <v>0</v>
      </c>
      <c r="BI201" s="335">
        <f>IF(N201="nulová",J201,0)</f>
        <v>0</v>
      </c>
      <c r="BJ201" s="327" t="s">
        <v>67</v>
      </c>
      <c r="BK201" s="335">
        <f>ROUND(I201*H201,2)</f>
        <v>0</v>
      </c>
      <c r="BL201" s="327" t="s">
        <v>111</v>
      </c>
      <c r="BM201" s="275" t="s">
        <v>170</v>
      </c>
    </row>
    <row r="202" spans="2:65" s="675" customFormat="1" ht="20.25" customHeight="1" x14ac:dyDescent="0.2">
      <c r="B202" s="278"/>
      <c r="C202" s="715" t="s">
        <v>230</v>
      </c>
      <c r="D202" s="715" t="s">
        <v>137</v>
      </c>
      <c r="E202" s="716" t="s">
        <v>787</v>
      </c>
      <c r="F202" s="717" t="s">
        <v>788</v>
      </c>
      <c r="G202" s="718" t="s">
        <v>118</v>
      </c>
      <c r="H202" s="719">
        <v>8</v>
      </c>
      <c r="I202" s="720">
        <v>0</v>
      </c>
      <c r="J202" s="720">
        <f>ROUND(I202*H202,2)</f>
        <v>0</v>
      </c>
      <c r="K202" s="717" t="s">
        <v>759</v>
      </c>
      <c r="L202" s="348"/>
      <c r="M202" s="242"/>
      <c r="N202" s="243"/>
      <c r="O202" s="244"/>
      <c r="P202" s="244"/>
      <c r="Q202" s="244"/>
      <c r="R202" s="244"/>
      <c r="S202" s="244"/>
      <c r="T202" s="245"/>
      <c r="AR202" s="275"/>
      <c r="AT202" s="275"/>
      <c r="AU202" s="275"/>
      <c r="AY202" s="327"/>
      <c r="BE202" s="335"/>
      <c r="BF202" s="335"/>
      <c r="BG202" s="335"/>
      <c r="BH202" s="335"/>
      <c r="BI202" s="335"/>
      <c r="BJ202" s="327"/>
      <c r="BK202" s="335"/>
      <c r="BL202" s="327"/>
      <c r="BM202" s="275"/>
    </row>
    <row r="203" spans="2:65" s="675" customFormat="1" ht="20.25" customHeight="1" x14ac:dyDescent="0.2">
      <c r="B203" s="278"/>
      <c r="C203" s="715" t="s">
        <v>120</v>
      </c>
      <c r="D203" s="715" t="s">
        <v>137</v>
      </c>
      <c r="E203" s="716" t="s">
        <v>789</v>
      </c>
      <c r="F203" s="717" t="s">
        <v>790</v>
      </c>
      <c r="G203" s="718" t="s">
        <v>118</v>
      </c>
      <c r="H203" s="719">
        <v>10</v>
      </c>
      <c r="I203" s="720">
        <v>0</v>
      </c>
      <c r="J203" s="720">
        <f>ROUND(I203*H203,2)</f>
        <v>0</v>
      </c>
      <c r="K203" s="717" t="s">
        <v>759</v>
      </c>
      <c r="L203" s="348"/>
      <c r="M203" s="242"/>
      <c r="N203" s="243"/>
      <c r="O203" s="244"/>
      <c r="P203" s="244"/>
      <c r="Q203" s="244"/>
      <c r="R203" s="244"/>
      <c r="S203" s="244"/>
      <c r="T203" s="245"/>
      <c r="AR203" s="275"/>
      <c r="AT203" s="275"/>
      <c r="AU203" s="275"/>
      <c r="AY203" s="327"/>
      <c r="BE203" s="335"/>
      <c r="BF203" s="335"/>
      <c r="BG203" s="335"/>
      <c r="BH203" s="335"/>
      <c r="BI203" s="335"/>
      <c r="BJ203" s="327"/>
      <c r="BK203" s="335"/>
      <c r="BL203" s="327"/>
      <c r="BM203" s="275"/>
    </row>
    <row r="204" spans="2:65" s="675" customFormat="1" ht="20.25" customHeight="1" x14ac:dyDescent="0.2">
      <c r="B204" s="278"/>
      <c r="C204" s="660"/>
      <c r="D204" s="662" t="s">
        <v>61</v>
      </c>
      <c r="E204" s="805" t="s">
        <v>791</v>
      </c>
      <c r="F204" s="805" t="s">
        <v>792</v>
      </c>
      <c r="G204" s="660"/>
      <c r="H204" s="660"/>
      <c r="I204" s="660"/>
      <c r="J204" s="776">
        <f>SUM(J205:J208)</f>
        <v>0</v>
      </c>
      <c r="K204" s="660"/>
      <c r="L204" s="348"/>
      <c r="M204" s="242" t="s">
        <v>1</v>
      </c>
      <c r="N204" s="243"/>
      <c r="O204" s="244">
        <v>0</v>
      </c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AR204" s="275" t="s">
        <v>111</v>
      </c>
      <c r="AT204" s="275" t="s">
        <v>137</v>
      </c>
      <c r="AU204" s="275" t="s">
        <v>69</v>
      </c>
      <c r="AY204" s="327" t="s">
        <v>102</v>
      </c>
      <c r="BE204" s="335">
        <f>IF(N204="základní",J204,0)</f>
        <v>0</v>
      </c>
      <c r="BF204" s="335">
        <f>IF(N204="snížená",J204,0)</f>
        <v>0</v>
      </c>
      <c r="BG204" s="335">
        <f>IF(N204="zákl. přenesená",J204,0)</f>
        <v>0</v>
      </c>
      <c r="BH204" s="335">
        <f>IF(N204="sníž. přenesená",J204,0)</f>
        <v>0</v>
      </c>
      <c r="BI204" s="335">
        <f>IF(N204="nulová",J204,0)</f>
        <v>0</v>
      </c>
      <c r="BJ204" s="327" t="s">
        <v>67</v>
      </c>
      <c r="BK204" s="335">
        <f>ROUND(I204*H204,2)</f>
        <v>0</v>
      </c>
      <c r="BL204" s="327" t="s">
        <v>111</v>
      </c>
      <c r="BM204" s="275" t="s">
        <v>173</v>
      </c>
    </row>
    <row r="205" spans="2:65" s="675" customFormat="1" ht="20.25" customHeight="1" x14ac:dyDescent="0.2">
      <c r="B205" s="278"/>
      <c r="C205" s="715" t="s">
        <v>231</v>
      </c>
      <c r="D205" s="715" t="s">
        <v>137</v>
      </c>
      <c r="E205" s="716" t="s">
        <v>793</v>
      </c>
      <c r="F205" s="717" t="s">
        <v>794</v>
      </c>
      <c r="G205" s="718" t="s">
        <v>152</v>
      </c>
      <c r="H205" s="719">
        <v>550</v>
      </c>
      <c r="I205" s="720">
        <v>0</v>
      </c>
      <c r="J205" s="720">
        <f>ROUND(I205*H205,2)</f>
        <v>0</v>
      </c>
      <c r="K205" s="717" t="s">
        <v>759</v>
      </c>
      <c r="L205" s="348"/>
      <c r="M205" s="242"/>
      <c r="N205" s="243"/>
      <c r="O205" s="244"/>
      <c r="P205" s="244"/>
      <c r="Q205" s="244"/>
      <c r="R205" s="244"/>
      <c r="S205" s="244"/>
      <c r="T205" s="245"/>
      <c r="AR205" s="275"/>
      <c r="AT205" s="275"/>
      <c r="AU205" s="275"/>
      <c r="AY205" s="327"/>
      <c r="BE205" s="335"/>
      <c r="BF205" s="335"/>
      <c r="BG205" s="335"/>
      <c r="BH205" s="335"/>
      <c r="BI205" s="335"/>
      <c r="BJ205" s="327"/>
      <c r="BK205" s="335"/>
      <c r="BL205" s="327"/>
      <c r="BM205" s="275"/>
    </row>
    <row r="206" spans="2:65" s="675" customFormat="1" ht="20.25" customHeight="1" x14ac:dyDescent="0.2">
      <c r="B206" s="278"/>
      <c r="C206" s="715" t="s">
        <v>121</v>
      </c>
      <c r="D206" s="715" t="s">
        <v>137</v>
      </c>
      <c r="E206" s="716" t="s">
        <v>795</v>
      </c>
      <c r="F206" s="717" t="s">
        <v>796</v>
      </c>
      <c r="G206" s="718" t="s">
        <v>152</v>
      </c>
      <c r="H206" s="719">
        <v>550</v>
      </c>
      <c r="I206" s="720">
        <v>0</v>
      </c>
      <c r="J206" s="720">
        <f>ROUND(I206*H206,2)</f>
        <v>0</v>
      </c>
      <c r="K206" s="717" t="s">
        <v>759</v>
      </c>
      <c r="L206" s="348"/>
      <c r="M206" s="242"/>
      <c r="N206" s="243"/>
      <c r="O206" s="244"/>
      <c r="P206" s="244"/>
      <c r="Q206" s="244"/>
      <c r="R206" s="244"/>
      <c r="S206" s="244"/>
      <c r="T206" s="245"/>
      <c r="AR206" s="275"/>
      <c r="AT206" s="275"/>
      <c r="AU206" s="275"/>
      <c r="AY206" s="327"/>
      <c r="BE206" s="335"/>
      <c r="BF206" s="335"/>
      <c r="BG206" s="335"/>
      <c r="BH206" s="335"/>
      <c r="BI206" s="335"/>
      <c r="BJ206" s="327"/>
      <c r="BK206" s="335"/>
      <c r="BL206" s="327"/>
      <c r="BM206" s="275"/>
    </row>
    <row r="207" spans="2:65" s="675" customFormat="1" ht="20.25" customHeight="1" x14ac:dyDescent="0.2">
      <c r="B207" s="278"/>
      <c r="C207" s="715" t="s">
        <v>8</v>
      </c>
      <c r="D207" s="715" t="s">
        <v>137</v>
      </c>
      <c r="E207" s="716" t="s">
        <v>797</v>
      </c>
      <c r="F207" s="717" t="s">
        <v>798</v>
      </c>
      <c r="G207" s="718" t="s">
        <v>152</v>
      </c>
      <c r="H207" s="719">
        <v>550</v>
      </c>
      <c r="I207" s="720">
        <v>0</v>
      </c>
      <c r="J207" s="720">
        <f>ROUND(I207*H207,2)</f>
        <v>0</v>
      </c>
      <c r="K207" s="717" t="s">
        <v>759</v>
      </c>
      <c r="L207" s="348"/>
      <c r="M207" s="242"/>
      <c r="N207" s="243"/>
      <c r="O207" s="244"/>
      <c r="P207" s="244"/>
      <c r="Q207" s="244"/>
      <c r="R207" s="244"/>
      <c r="S207" s="244"/>
      <c r="T207" s="245"/>
      <c r="AR207" s="275"/>
      <c r="AT207" s="275"/>
      <c r="AU207" s="275"/>
      <c r="AY207" s="327"/>
      <c r="BE207" s="335"/>
      <c r="BF207" s="335"/>
      <c r="BG207" s="335"/>
      <c r="BH207" s="335"/>
      <c r="BI207" s="335"/>
      <c r="BJ207" s="327"/>
      <c r="BK207" s="335"/>
      <c r="BL207" s="327"/>
      <c r="BM207" s="275"/>
    </row>
    <row r="208" spans="2:65" s="675" customFormat="1" ht="20.25" customHeight="1" x14ac:dyDescent="0.2">
      <c r="B208" s="278"/>
      <c r="C208" s="715" t="s">
        <v>122</v>
      </c>
      <c r="D208" s="715" t="s">
        <v>137</v>
      </c>
      <c r="E208" s="716" t="s">
        <v>799</v>
      </c>
      <c r="F208" s="717" t="s">
        <v>800</v>
      </c>
      <c r="G208" s="718" t="s">
        <v>152</v>
      </c>
      <c r="H208" s="719">
        <v>550</v>
      </c>
      <c r="I208" s="720">
        <v>0</v>
      </c>
      <c r="J208" s="720">
        <f>ROUND(I208*H208,2)</f>
        <v>0</v>
      </c>
      <c r="K208" s="717" t="s">
        <v>759</v>
      </c>
      <c r="L208" s="348"/>
      <c r="M208" s="242"/>
      <c r="N208" s="243"/>
      <c r="O208" s="244"/>
      <c r="P208" s="244"/>
      <c r="Q208" s="244"/>
      <c r="R208" s="244"/>
      <c r="S208" s="244"/>
      <c r="T208" s="245"/>
      <c r="AR208" s="275"/>
      <c r="AT208" s="275"/>
      <c r="AU208" s="275"/>
      <c r="AY208" s="327"/>
      <c r="BE208" s="335"/>
      <c r="BF208" s="335"/>
      <c r="BG208" s="335"/>
      <c r="BH208" s="335"/>
      <c r="BI208" s="335"/>
      <c r="BJ208" s="327"/>
      <c r="BK208" s="335"/>
      <c r="BL208" s="327"/>
      <c r="BM208" s="275"/>
    </row>
    <row r="209" spans="2:65" s="675" customFormat="1" ht="20.25" customHeight="1" x14ac:dyDescent="0.2">
      <c r="B209" s="278"/>
      <c r="C209" s="721"/>
      <c r="D209" s="722"/>
      <c r="E209" s="721"/>
      <c r="F209" s="723"/>
      <c r="G209" s="721"/>
      <c r="H209" s="721"/>
      <c r="I209" s="721"/>
      <c r="J209" s="721"/>
      <c r="K209" s="724"/>
      <c r="L209" s="348"/>
      <c r="M209" s="242"/>
      <c r="N209" s="243"/>
      <c r="O209" s="244"/>
      <c r="P209" s="244"/>
      <c r="Q209" s="244"/>
      <c r="R209" s="244"/>
      <c r="S209" s="244"/>
      <c r="T209" s="245"/>
      <c r="AR209" s="275"/>
      <c r="AT209" s="275"/>
      <c r="AU209" s="275"/>
      <c r="AY209" s="327"/>
      <c r="BE209" s="335"/>
      <c r="BF209" s="335"/>
      <c r="BG209" s="335"/>
      <c r="BH209" s="335"/>
      <c r="BI209" s="335"/>
      <c r="BJ209" s="327"/>
      <c r="BK209" s="335"/>
      <c r="BL209" s="327"/>
      <c r="BM209" s="275"/>
    </row>
    <row r="210" spans="2:65" s="675" customFormat="1" ht="20.25" customHeight="1" x14ac:dyDescent="0.2">
      <c r="B210" s="278"/>
      <c r="C210" s="848"/>
      <c r="D210" s="848"/>
      <c r="E210" s="1299" t="s">
        <v>801</v>
      </c>
      <c r="F210" s="1253"/>
      <c r="G210" s="1253"/>
      <c r="H210" s="1253"/>
      <c r="I210" s="849"/>
      <c r="J210" s="850">
        <f>J211+J216</f>
        <v>0</v>
      </c>
      <c r="K210" s="851"/>
      <c r="L210" s="348"/>
      <c r="M210" s="242"/>
      <c r="N210" s="243"/>
      <c r="O210" s="244"/>
      <c r="P210" s="244"/>
      <c r="Q210" s="244"/>
      <c r="R210" s="244"/>
      <c r="S210" s="244"/>
      <c r="T210" s="245"/>
      <c r="AR210" s="275"/>
      <c r="AT210" s="275"/>
      <c r="AU210" s="275"/>
      <c r="AY210" s="327"/>
      <c r="BE210" s="335"/>
      <c r="BF210" s="335"/>
      <c r="BG210" s="335"/>
      <c r="BH210" s="335"/>
      <c r="BI210" s="335"/>
      <c r="BJ210" s="327"/>
      <c r="BK210" s="335"/>
      <c r="BL210" s="327"/>
      <c r="BM210" s="275"/>
    </row>
    <row r="211" spans="2:65" s="740" customFormat="1" ht="20.25" customHeight="1" x14ac:dyDescent="0.2">
      <c r="B211" s="741"/>
      <c r="C211" s="852"/>
      <c r="D211" s="853" t="s">
        <v>61</v>
      </c>
      <c r="E211" s="853" t="s">
        <v>198</v>
      </c>
      <c r="F211" s="853" t="s">
        <v>176</v>
      </c>
      <c r="G211" s="854"/>
      <c r="H211" s="854"/>
      <c r="I211" s="854"/>
      <c r="J211" s="855">
        <f>SUM(J212:J215)</f>
        <v>0</v>
      </c>
      <c r="K211" s="856"/>
      <c r="L211" s="744"/>
      <c r="M211" s="745"/>
      <c r="N211" s="746"/>
      <c r="O211" s="747"/>
      <c r="P211" s="747"/>
      <c r="Q211" s="747"/>
      <c r="R211" s="747"/>
      <c r="S211" s="747"/>
      <c r="T211" s="748"/>
      <c r="AR211" s="749"/>
      <c r="AT211" s="749"/>
      <c r="AU211" s="749"/>
      <c r="AY211" s="749"/>
      <c r="BE211" s="643"/>
      <c r="BF211" s="643"/>
      <c r="BG211" s="643"/>
      <c r="BH211" s="643"/>
      <c r="BI211" s="643"/>
      <c r="BJ211" s="749"/>
      <c r="BK211" s="643"/>
      <c r="BL211" s="749"/>
      <c r="BM211" s="749"/>
    </row>
    <row r="212" spans="2:65" s="675" customFormat="1" ht="20.25" customHeight="1" x14ac:dyDescent="0.2">
      <c r="B212" s="278"/>
      <c r="C212" s="715" t="s">
        <v>67</v>
      </c>
      <c r="D212" s="715" t="s">
        <v>137</v>
      </c>
      <c r="E212" s="716" t="s">
        <v>802</v>
      </c>
      <c r="F212" s="717" t="s">
        <v>803</v>
      </c>
      <c r="G212" s="718" t="s">
        <v>499</v>
      </c>
      <c r="H212" s="719">
        <v>150</v>
      </c>
      <c r="I212" s="720">
        <v>0</v>
      </c>
      <c r="J212" s="720">
        <f>ROUND(I212*H212,2)</f>
        <v>0</v>
      </c>
      <c r="K212" s="717" t="s">
        <v>263</v>
      </c>
      <c r="L212" s="348"/>
      <c r="M212" s="242"/>
      <c r="N212" s="243"/>
      <c r="O212" s="244"/>
      <c r="P212" s="244"/>
      <c r="Q212" s="244"/>
      <c r="R212" s="244"/>
      <c r="S212" s="244"/>
      <c r="T212" s="245"/>
      <c r="AR212" s="275"/>
      <c r="AT212" s="275"/>
      <c r="AU212" s="275"/>
      <c r="AY212" s="327"/>
      <c r="BE212" s="335"/>
      <c r="BF212" s="335"/>
      <c r="BG212" s="335"/>
      <c r="BH212" s="335"/>
      <c r="BI212" s="335"/>
      <c r="BJ212" s="327"/>
      <c r="BK212" s="335"/>
      <c r="BL212" s="327"/>
      <c r="BM212" s="275"/>
    </row>
    <row r="213" spans="2:65" s="675" customFormat="1" ht="20.25" customHeight="1" x14ac:dyDescent="0.2">
      <c r="B213" s="278"/>
      <c r="C213" s="715" t="s">
        <v>69</v>
      </c>
      <c r="D213" s="715" t="s">
        <v>137</v>
      </c>
      <c r="E213" s="716" t="s">
        <v>804</v>
      </c>
      <c r="F213" s="717" t="s">
        <v>805</v>
      </c>
      <c r="G213" s="718" t="s">
        <v>118</v>
      </c>
      <c r="H213" s="719">
        <v>28</v>
      </c>
      <c r="I213" s="720">
        <v>0</v>
      </c>
      <c r="J213" s="720">
        <f>ROUND(I213*H213,2)</f>
        <v>0</v>
      </c>
      <c r="K213" s="717" t="s">
        <v>263</v>
      </c>
      <c r="L213" s="348"/>
      <c r="M213" s="242"/>
      <c r="N213" s="243"/>
      <c r="O213" s="244"/>
      <c r="P213" s="244"/>
      <c r="Q213" s="244"/>
      <c r="R213" s="244"/>
      <c r="S213" s="244"/>
      <c r="T213" s="245"/>
      <c r="AR213" s="275"/>
      <c r="AT213" s="275"/>
      <c r="AU213" s="275"/>
      <c r="AY213" s="327"/>
      <c r="BE213" s="335"/>
      <c r="BF213" s="335"/>
      <c r="BG213" s="335"/>
      <c r="BH213" s="335"/>
      <c r="BI213" s="335"/>
      <c r="BJ213" s="327"/>
      <c r="BK213" s="335"/>
      <c r="BL213" s="327"/>
      <c r="BM213" s="275"/>
    </row>
    <row r="214" spans="2:65" s="675" customFormat="1" ht="20.25" customHeight="1" x14ac:dyDescent="0.2">
      <c r="B214" s="278"/>
      <c r="C214" s="715" t="s">
        <v>226</v>
      </c>
      <c r="D214" s="715" t="s">
        <v>137</v>
      </c>
      <c r="E214" s="716" t="s">
        <v>806</v>
      </c>
      <c r="F214" s="717" t="s">
        <v>807</v>
      </c>
      <c r="G214" s="718" t="s">
        <v>118</v>
      </c>
      <c r="H214" s="719">
        <v>1</v>
      </c>
      <c r="I214" s="720">
        <v>0</v>
      </c>
      <c r="J214" s="720">
        <f>ROUND(I214*H214,2)</f>
        <v>0</v>
      </c>
      <c r="K214" s="717" t="s">
        <v>263</v>
      </c>
      <c r="L214" s="348"/>
      <c r="M214" s="242" t="s">
        <v>1</v>
      </c>
      <c r="N214" s="243"/>
      <c r="O214" s="244">
        <v>0</v>
      </c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AR214" s="275" t="s">
        <v>111</v>
      </c>
      <c r="AT214" s="275" t="s">
        <v>137</v>
      </c>
      <c r="AU214" s="275" t="s">
        <v>69</v>
      </c>
      <c r="AY214" s="327" t="s">
        <v>102</v>
      </c>
      <c r="BE214" s="335">
        <f>IF(N214="základní",J214,0)</f>
        <v>0</v>
      </c>
      <c r="BF214" s="335">
        <f>IF(N214="snížená",J214,0)</f>
        <v>0</v>
      </c>
      <c r="BG214" s="335">
        <f>IF(N214="zákl. přenesená",J214,0)</f>
        <v>0</v>
      </c>
      <c r="BH214" s="335">
        <f>IF(N214="sníž. přenesená",J214,0)</f>
        <v>0</v>
      </c>
      <c r="BI214" s="335">
        <f>IF(N214="nulová",J214,0)</f>
        <v>0</v>
      </c>
      <c r="BJ214" s="327" t="s">
        <v>67</v>
      </c>
      <c r="BK214" s="335">
        <f>ROUND(I214*H214,2)</f>
        <v>0</v>
      </c>
      <c r="BL214" s="327" t="s">
        <v>111</v>
      </c>
      <c r="BM214" s="275" t="s">
        <v>175</v>
      </c>
    </row>
    <row r="215" spans="2:65" s="187" customFormat="1" ht="20.25" customHeight="1" x14ac:dyDescent="0.2">
      <c r="B215" s="101"/>
      <c r="C215" s="715" t="s">
        <v>111</v>
      </c>
      <c r="D215" s="715" t="s">
        <v>137</v>
      </c>
      <c r="E215" s="716" t="s">
        <v>808</v>
      </c>
      <c r="F215" s="717" t="s">
        <v>809</v>
      </c>
      <c r="G215" s="718" t="s">
        <v>118</v>
      </c>
      <c r="H215" s="719">
        <v>2</v>
      </c>
      <c r="I215" s="720">
        <v>0</v>
      </c>
      <c r="J215" s="720">
        <f>ROUND(I215*H215,2)</f>
        <v>0</v>
      </c>
      <c r="K215" s="717" t="s">
        <v>263</v>
      </c>
      <c r="L215" s="101"/>
      <c r="M215" s="103"/>
      <c r="N215" s="104"/>
      <c r="O215" s="104"/>
      <c r="P215" s="104"/>
      <c r="Q215" s="104"/>
      <c r="R215" s="104"/>
      <c r="S215" s="104"/>
      <c r="T215" s="105"/>
      <c r="AT215" s="250" t="s">
        <v>112</v>
      </c>
      <c r="AU215" s="250" t="s">
        <v>69</v>
      </c>
      <c r="AV215" s="187" t="s">
        <v>67</v>
      </c>
      <c r="AW215" s="187" t="s">
        <v>25</v>
      </c>
      <c r="AX215" s="187" t="s">
        <v>13</v>
      </c>
      <c r="AY215" s="250" t="s">
        <v>102</v>
      </c>
    </row>
    <row r="216" spans="2:65" s="770" customFormat="1" ht="20.25" customHeight="1" x14ac:dyDescent="0.2">
      <c r="B216" s="771"/>
      <c r="C216" s="807"/>
      <c r="D216" s="806" t="s">
        <v>61</v>
      </c>
      <c r="E216" s="806" t="s">
        <v>74</v>
      </c>
      <c r="F216" s="806" t="s">
        <v>810</v>
      </c>
      <c r="G216" s="807"/>
      <c r="H216" s="807"/>
      <c r="I216" s="807"/>
      <c r="J216" s="665">
        <f>J217</f>
        <v>0</v>
      </c>
      <c r="K216" s="807"/>
      <c r="L216" s="771"/>
      <c r="M216" s="772"/>
      <c r="N216" s="773"/>
      <c r="O216" s="773"/>
      <c r="P216" s="773"/>
      <c r="Q216" s="773"/>
      <c r="R216" s="773"/>
      <c r="S216" s="773"/>
      <c r="T216" s="774"/>
      <c r="AT216" s="775" t="s">
        <v>112</v>
      </c>
      <c r="AU216" s="775" t="s">
        <v>69</v>
      </c>
      <c r="AV216" s="770" t="s">
        <v>69</v>
      </c>
      <c r="AW216" s="770" t="s">
        <v>25</v>
      </c>
      <c r="AX216" s="770" t="s">
        <v>13</v>
      </c>
      <c r="AY216" s="775" t="s">
        <v>102</v>
      </c>
    </row>
    <row r="217" spans="2:65" s="189" customFormat="1" ht="20.25" customHeight="1" x14ac:dyDescent="0.2">
      <c r="B217" s="257"/>
      <c r="C217" s="660"/>
      <c r="D217" s="662" t="s">
        <v>61</v>
      </c>
      <c r="E217" s="805" t="s">
        <v>811</v>
      </c>
      <c r="F217" s="805" t="s">
        <v>812</v>
      </c>
      <c r="G217" s="660"/>
      <c r="H217" s="660"/>
      <c r="I217" s="660"/>
      <c r="J217" s="776">
        <f>J218</f>
        <v>0</v>
      </c>
      <c r="K217" s="660"/>
      <c r="L217" s="257"/>
      <c r="M217" s="260"/>
      <c r="N217" s="261"/>
      <c r="O217" s="261"/>
      <c r="P217" s="261"/>
      <c r="Q217" s="261"/>
      <c r="R217" s="261"/>
      <c r="S217" s="261"/>
      <c r="T217" s="262"/>
      <c r="AT217" s="258" t="s">
        <v>112</v>
      </c>
      <c r="AU217" s="258" t="s">
        <v>69</v>
      </c>
      <c r="AV217" s="189" t="s">
        <v>111</v>
      </c>
      <c r="AW217" s="189" t="s">
        <v>25</v>
      </c>
      <c r="AX217" s="189" t="s">
        <v>67</v>
      </c>
      <c r="AY217" s="258" t="s">
        <v>102</v>
      </c>
    </row>
    <row r="218" spans="2:65" s="291" customFormat="1" ht="20.25" customHeight="1" x14ac:dyDescent="0.2">
      <c r="B218" s="292"/>
      <c r="C218" s="860" t="s">
        <v>103</v>
      </c>
      <c r="D218" s="715" t="s">
        <v>137</v>
      </c>
      <c r="E218" s="716" t="s">
        <v>813</v>
      </c>
      <c r="F218" s="717" t="s">
        <v>814</v>
      </c>
      <c r="G218" s="718" t="s">
        <v>815</v>
      </c>
      <c r="H218" s="719">
        <v>1</v>
      </c>
      <c r="I218" s="720">
        <v>0</v>
      </c>
      <c r="J218" s="720">
        <f>ROUND(I218*H218,2)</f>
        <v>0</v>
      </c>
      <c r="K218" s="829" t="s">
        <v>1</v>
      </c>
      <c r="L218" s="294"/>
      <c r="M218" s="293"/>
      <c r="N218" s="294"/>
      <c r="O218" s="294"/>
      <c r="P218" s="295">
        <f>SUM(P222:P245)</f>
        <v>0</v>
      </c>
      <c r="Q218" s="294"/>
      <c r="R218" s="295">
        <f>SUM(R222:R245)</f>
        <v>0</v>
      </c>
      <c r="S218" s="294"/>
      <c r="T218" s="296">
        <f>SUM(T222:T245)</f>
        <v>0</v>
      </c>
      <c r="AR218" s="297" t="s">
        <v>67</v>
      </c>
      <c r="AT218" s="298" t="s">
        <v>61</v>
      </c>
      <c r="AU218" s="298" t="s">
        <v>67</v>
      </c>
      <c r="AY218" s="297" t="s">
        <v>102</v>
      </c>
      <c r="BK218" s="234">
        <f>SUM(BK222:BK245)</f>
        <v>0</v>
      </c>
    </row>
    <row r="219" spans="2:65" s="294" customFormat="1" ht="20.25" customHeight="1" x14ac:dyDescent="0.2">
      <c r="C219" s="861"/>
      <c r="D219" s="146"/>
      <c r="E219" s="147"/>
      <c r="F219" s="288"/>
      <c r="G219" s="148"/>
      <c r="H219" s="823"/>
      <c r="I219" s="149"/>
      <c r="J219" s="149"/>
      <c r="K219" s="499"/>
      <c r="P219" s="295"/>
      <c r="R219" s="295"/>
      <c r="T219" s="295"/>
      <c r="AR219" s="857"/>
      <c r="AT219" s="858"/>
      <c r="AU219" s="858"/>
      <c r="AY219" s="857"/>
      <c r="BK219" s="859"/>
    </row>
    <row r="220" spans="2:65" s="786" customFormat="1" ht="20.25" customHeight="1" x14ac:dyDescent="0.2">
      <c r="B220" s="787"/>
      <c r="C220" s="781"/>
      <c r="D220" s="782"/>
      <c r="E220" s="783" t="s">
        <v>817</v>
      </c>
      <c r="F220" s="817" t="s">
        <v>818</v>
      </c>
      <c r="G220" s="817"/>
      <c r="H220" s="817"/>
      <c r="I220" s="817"/>
      <c r="J220" s="847">
        <f>J221+J245+J264+J289+J338+J393</f>
        <v>0</v>
      </c>
      <c r="K220" s="818"/>
      <c r="L220" s="817"/>
      <c r="M220" s="817"/>
      <c r="N220" s="817"/>
      <c r="O220" s="817"/>
      <c r="P220" s="817"/>
      <c r="Q220" s="817"/>
      <c r="R220" s="817"/>
      <c r="S220" s="817"/>
      <c r="T220" s="817"/>
      <c r="U220" s="817"/>
      <c r="V220" s="817"/>
      <c r="W220" s="817"/>
      <c r="X220" s="817"/>
      <c r="Y220" s="817"/>
      <c r="Z220" s="817"/>
      <c r="AA220" s="817"/>
      <c r="AR220" s="788"/>
      <c r="AT220" s="793"/>
      <c r="AU220" s="793"/>
      <c r="AY220" s="788"/>
      <c r="BK220" s="780"/>
    </row>
    <row r="221" spans="2:65" s="807" customFormat="1" ht="20.25" customHeight="1" x14ac:dyDescent="0.2">
      <c r="B221" s="808"/>
      <c r="D221" s="806"/>
      <c r="E221" s="809" t="s">
        <v>819</v>
      </c>
      <c r="F221" s="810" t="s">
        <v>642</v>
      </c>
      <c r="H221" s="811"/>
      <c r="J221" s="729">
        <f>J222+J234</f>
        <v>0</v>
      </c>
      <c r="K221" s="819"/>
      <c r="L221" s="813"/>
      <c r="M221" s="812"/>
      <c r="N221" s="813"/>
      <c r="O221" s="813"/>
      <c r="P221" s="814"/>
      <c r="Q221" s="813"/>
      <c r="R221" s="814"/>
      <c r="S221" s="813"/>
      <c r="T221" s="815"/>
      <c r="AR221" s="806"/>
      <c r="AT221" s="816"/>
      <c r="AU221" s="816"/>
      <c r="AY221" s="806"/>
      <c r="BK221" s="665"/>
    </row>
    <row r="222" spans="2:65" s="675" customFormat="1" ht="20.25" customHeight="1" x14ac:dyDescent="0.2">
      <c r="B222" s="278"/>
      <c r="C222" s="711"/>
      <c r="D222" s="712" t="s">
        <v>61</v>
      </c>
      <c r="E222" s="713" t="s">
        <v>100</v>
      </c>
      <c r="F222" s="713" t="s">
        <v>101</v>
      </c>
      <c r="G222" s="711"/>
      <c r="H222" s="711"/>
      <c r="I222" s="711"/>
      <c r="J222" s="714">
        <f>J223+J229</f>
        <v>0</v>
      </c>
      <c r="K222" s="711"/>
      <c r="L222" s="348"/>
      <c r="M222" s="242" t="s">
        <v>1</v>
      </c>
      <c r="N222" s="243"/>
      <c r="O222" s="244">
        <v>0</v>
      </c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AR222" s="275" t="s">
        <v>111</v>
      </c>
      <c r="AT222" s="275" t="s">
        <v>137</v>
      </c>
      <c r="AU222" s="275" t="s">
        <v>69</v>
      </c>
      <c r="AY222" s="327" t="s">
        <v>102</v>
      </c>
      <c r="BE222" s="335">
        <f>IF(N222="základní",J222,0)</f>
        <v>0</v>
      </c>
      <c r="BF222" s="335">
        <f>IF(N222="snížená",J222,0)</f>
        <v>0</v>
      </c>
      <c r="BG222" s="335">
        <f>IF(N222="zákl. přenesená",J222,0)</f>
        <v>0</v>
      </c>
      <c r="BH222" s="335">
        <f>IF(N222="sníž. přenesená",J222,0)</f>
        <v>0</v>
      </c>
      <c r="BI222" s="335">
        <f>IF(N222="nulová",J222,0)</f>
        <v>0</v>
      </c>
      <c r="BJ222" s="327" t="s">
        <v>67</v>
      </c>
      <c r="BK222" s="335">
        <f>ROUND(I222*H222,2)</f>
        <v>0</v>
      </c>
      <c r="BL222" s="327" t="s">
        <v>111</v>
      </c>
      <c r="BM222" s="275" t="s">
        <v>177</v>
      </c>
    </row>
    <row r="223" spans="2:65" s="187" customFormat="1" ht="20.25" customHeight="1" x14ac:dyDescent="0.2">
      <c r="B223" s="101"/>
      <c r="C223" s="711"/>
      <c r="D223" s="712" t="s">
        <v>61</v>
      </c>
      <c r="E223" s="727" t="s">
        <v>123</v>
      </c>
      <c r="F223" s="727" t="s">
        <v>820</v>
      </c>
      <c r="G223" s="711"/>
      <c r="H223" s="711"/>
      <c r="I223" s="711"/>
      <c r="J223" s="826">
        <f>J224</f>
        <v>0</v>
      </c>
      <c r="K223" s="711"/>
      <c r="L223" s="101"/>
      <c r="M223" s="103"/>
      <c r="N223" s="104"/>
      <c r="O223" s="104"/>
      <c r="P223" s="104"/>
      <c r="Q223" s="104"/>
      <c r="R223" s="104"/>
      <c r="S223" s="104"/>
      <c r="T223" s="105"/>
      <c r="AT223" s="250" t="s">
        <v>112</v>
      </c>
      <c r="AU223" s="250" t="s">
        <v>69</v>
      </c>
      <c r="AV223" s="187" t="s">
        <v>67</v>
      </c>
      <c r="AW223" s="187" t="s">
        <v>25</v>
      </c>
      <c r="AX223" s="187" t="s">
        <v>13</v>
      </c>
      <c r="AY223" s="250" t="s">
        <v>102</v>
      </c>
    </row>
    <row r="224" spans="2:65" s="188" customFormat="1" ht="20.25" customHeight="1" x14ac:dyDescent="0.2">
      <c r="B224" s="252"/>
      <c r="C224" s="715" t="s">
        <v>67</v>
      </c>
      <c r="D224" s="715" t="s">
        <v>137</v>
      </c>
      <c r="E224" s="716" t="s">
        <v>821</v>
      </c>
      <c r="F224" s="717" t="s">
        <v>822</v>
      </c>
      <c r="G224" s="718" t="s">
        <v>116</v>
      </c>
      <c r="H224" s="719">
        <v>1.627</v>
      </c>
      <c r="I224" s="720">
        <v>0</v>
      </c>
      <c r="J224" s="720">
        <f>ROUND(I224*H224,2)</f>
        <v>0</v>
      </c>
      <c r="K224" s="717" t="s">
        <v>1</v>
      </c>
      <c r="L224" s="252"/>
      <c r="M224" s="254"/>
      <c r="N224" s="255"/>
      <c r="O224" s="255"/>
      <c r="P224" s="255"/>
      <c r="Q224" s="255"/>
      <c r="R224" s="255"/>
      <c r="S224" s="255"/>
      <c r="T224" s="256"/>
      <c r="AT224" s="253" t="s">
        <v>112</v>
      </c>
      <c r="AU224" s="253" t="s">
        <v>69</v>
      </c>
      <c r="AV224" s="188" t="s">
        <v>69</v>
      </c>
      <c r="AW224" s="188" t="s">
        <v>25</v>
      </c>
      <c r="AX224" s="188" t="s">
        <v>13</v>
      </c>
      <c r="AY224" s="253" t="s">
        <v>102</v>
      </c>
    </row>
    <row r="225" spans="2:65" s="188" customFormat="1" ht="14.25" customHeight="1" x14ac:dyDescent="0.2">
      <c r="B225" s="252"/>
      <c r="C225" s="762"/>
      <c r="D225" s="625" t="s">
        <v>112</v>
      </c>
      <c r="E225" s="763" t="s">
        <v>1</v>
      </c>
      <c r="F225" s="764" t="s">
        <v>823</v>
      </c>
      <c r="G225" s="762"/>
      <c r="H225" s="765">
        <v>0.16</v>
      </c>
      <c r="I225" s="762"/>
      <c r="J225" s="762"/>
      <c r="K225" s="762"/>
      <c r="L225" s="252"/>
      <c r="M225" s="254"/>
      <c r="N225" s="255"/>
      <c r="O225" s="255"/>
      <c r="P225" s="255"/>
      <c r="Q225" s="255"/>
      <c r="R225" s="255"/>
      <c r="S225" s="255"/>
      <c r="T225" s="256"/>
      <c r="AT225" s="253"/>
      <c r="AU225" s="253"/>
      <c r="AY225" s="253"/>
    </row>
    <row r="226" spans="2:65" s="188" customFormat="1" ht="14.25" customHeight="1" x14ac:dyDescent="0.2">
      <c r="B226" s="252"/>
      <c r="C226" s="762"/>
      <c r="D226" s="625" t="s">
        <v>112</v>
      </c>
      <c r="E226" s="763" t="s">
        <v>1</v>
      </c>
      <c r="F226" s="764" t="s">
        <v>824</v>
      </c>
      <c r="G226" s="762"/>
      <c r="H226" s="765">
        <v>0.97799999999999998</v>
      </c>
      <c r="I226" s="762"/>
      <c r="J226" s="762"/>
      <c r="K226" s="762"/>
      <c r="L226" s="252"/>
      <c r="M226" s="254"/>
      <c r="N226" s="255"/>
      <c r="O226" s="255"/>
      <c r="P226" s="255"/>
      <c r="Q226" s="255"/>
      <c r="R226" s="255"/>
      <c r="S226" s="255"/>
      <c r="T226" s="256"/>
      <c r="AT226" s="253"/>
      <c r="AU226" s="253"/>
      <c r="AY226" s="253"/>
    </row>
    <row r="227" spans="2:65" s="189" customFormat="1" ht="14.25" customHeight="1" x14ac:dyDescent="0.2">
      <c r="B227" s="257"/>
      <c r="C227" s="762"/>
      <c r="D227" s="625" t="s">
        <v>112</v>
      </c>
      <c r="E227" s="763" t="s">
        <v>1</v>
      </c>
      <c r="F227" s="764" t="s">
        <v>825</v>
      </c>
      <c r="G227" s="762"/>
      <c r="H227" s="765">
        <v>0.48899999999999999</v>
      </c>
      <c r="I227" s="762"/>
      <c r="J227" s="762"/>
      <c r="K227" s="762"/>
      <c r="L227" s="257"/>
      <c r="M227" s="260"/>
      <c r="N227" s="261"/>
      <c r="O227" s="261"/>
      <c r="P227" s="261"/>
      <c r="Q227" s="261"/>
      <c r="R227" s="261"/>
      <c r="S227" s="261"/>
      <c r="T227" s="262"/>
      <c r="AT227" s="258" t="s">
        <v>112</v>
      </c>
      <c r="AU227" s="258" t="s">
        <v>69</v>
      </c>
      <c r="AV227" s="189" t="s">
        <v>111</v>
      </c>
      <c r="AW227" s="189" t="s">
        <v>25</v>
      </c>
      <c r="AX227" s="189" t="s">
        <v>67</v>
      </c>
      <c r="AY227" s="258" t="s">
        <v>102</v>
      </c>
    </row>
    <row r="228" spans="2:65" s="675" customFormat="1" ht="14.25" customHeight="1" x14ac:dyDescent="0.2">
      <c r="B228" s="278"/>
      <c r="C228" s="766"/>
      <c r="D228" s="625" t="s">
        <v>112</v>
      </c>
      <c r="E228" s="767" t="s">
        <v>1</v>
      </c>
      <c r="F228" s="768" t="s">
        <v>113</v>
      </c>
      <c r="G228" s="766"/>
      <c r="H228" s="769">
        <v>1.6269999999999998</v>
      </c>
      <c r="I228" s="766"/>
      <c r="J228" s="766"/>
      <c r="K228" s="766"/>
      <c r="L228" s="348"/>
      <c r="M228" s="242" t="s">
        <v>1</v>
      </c>
      <c r="N228" s="243"/>
      <c r="O228" s="244">
        <v>0</v>
      </c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AR228" s="275" t="s">
        <v>111</v>
      </c>
      <c r="AT228" s="275" t="s">
        <v>137</v>
      </c>
      <c r="AU228" s="275" t="s">
        <v>69</v>
      </c>
      <c r="AY228" s="327" t="s">
        <v>102</v>
      </c>
      <c r="BE228" s="335">
        <f>IF(N228="základní",J228,0)</f>
        <v>0</v>
      </c>
      <c r="BF228" s="335">
        <f>IF(N228="snížená",J228,0)</f>
        <v>0</v>
      </c>
      <c r="BG228" s="335">
        <f>IF(N228="zákl. přenesená",J228,0)</f>
        <v>0</v>
      </c>
      <c r="BH228" s="335">
        <f>IF(N228="sníž. přenesená",J228,0)</f>
        <v>0</v>
      </c>
      <c r="BI228" s="335">
        <f>IF(N228="nulová",J228,0)</f>
        <v>0</v>
      </c>
      <c r="BJ228" s="327" t="s">
        <v>67</v>
      </c>
      <c r="BK228" s="335">
        <f>ROUND(I228*H228,2)</f>
        <v>0</v>
      </c>
      <c r="BL228" s="327" t="s">
        <v>111</v>
      </c>
      <c r="BM228" s="275" t="s">
        <v>179</v>
      </c>
    </row>
    <row r="229" spans="2:65" s="187" customFormat="1" ht="11.25" customHeight="1" x14ac:dyDescent="0.2">
      <c r="B229" s="101"/>
      <c r="C229" s="711"/>
      <c r="D229" s="712" t="s">
        <v>61</v>
      </c>
      <c r="E229" s="727" t="s">
        <v>826</v>
      </c>
      <c r="F229" s="727" t="s">
        <v>827</v>
      </c>
      <c r="G229" s="711"/>
      <c r="H229" s="711"/>
      <c r="I229" s="711"/>
      <c r="J229" s="728">
        <f>J230+J231+J233</f>
        <v>0</v>
      </c>
      <c r="K229" s="711"/>
      <c r="L229" s="101"/>
      <c r="M229" s="103"/>
      <c r="N229" s="104"/>
      <c r="O229" s="104"/>
      <c r="P229" s="104"/>
      <c r="Q229" s="104"/>
      <c r="R229" s="104"/>
      <c r="S229" s="104"/>
      <c r="T229" s="105"/>
      <c r="AT229" s="250" t="s">
        <v>112</v>
      </c>
      <c r="AU229" s="250" t="s">
        <v>69</v>
      </c>
      <c r="AV229" s="187" t="s">
        <v>67</v>
      </c>
      <c r="AW229" s="187" t="s">
        <v>25</v>
      </c>
      <c r="AX229" s="187" t="s">
        <v>13</v>
      </c>
      <c r="AY229" s="250" t="s">
        <v>102</v>
      </c>
    </row>
    <row r="230" spans="2:65" s="188" customFormat="1" ht="20.25" customHeight="1" x14ac:dyDescent="0.2">
      <c r="B230" s="252"/>
      <c r="C230" s="715" t="s">
        <v>69</v>
      </c>
      <c r="D230" s="715" t="s">
        <v>137</v>
      </c>
      <c r="E230" s="716" t="s">
        <v>828</v>
      </c>
      <c r="F230" s="717" t="s">
        <v>829</v>
      </c>
      <c r="G230" s="718" t="s">
        <v>108</v>
      </c>
      <c r="H230" s="719">
        <v>3.254</v>
      </c>
      <c r="I230" s="720">
        <v>0</v>
      </c>
      <c r="J230" s="720">
        <f>ROUND(I230*H230,2)</f>
        <v>0</v>
      </c>
      <c r="K230" s="717" t="s">
        <v>1</v>
      </c>
      <c r="L230" s="252"/>
      <c r="M230" s="254"/>
      <c r="N230" s="255"/>
      <c r="O230" s="255"/>
      <c r="P230" s="255"/>
      <c r="Q230" s="255"/>
      <c r="R230" s="255"/>
      <c r="S230" s="255"/>
      <c r="T230" s="256"/>
      <c r="AT230" s="253" t="s">
        <v>112</v>
      </c>
      <c r="AU230" s="253" t="s">
        <v>69</v>
      </c>
      <c r="AV230" s="188" t="s">
        <v>69</v>
      </c>
      <c r="AW230" s="188" t="s">
        <v>25</v>
      </c>
      <c r="AX230" s="188" t="s">
        <v>13</v>
      </c>
      <c r="AY230" s="253" t="s">
        <v>102</v>
      </c>
    </row>
    <row r="231" spans="2:65" s="189" customFormat="1" ht="20.25" customHeight="1" x14ac:dyDescent="0.2">
      <c r="B231" s="257"/>
      <c r="C231" s="715" t="s">
        <v>226</v>
      </c>
      <c r="D231" s="715" t="s">
        <v>137</v>
      </c>
      <c r="E231" s="716" t="s">
        <v>830</v>
      </c>
      <c r="F231" s="717" t="s">
        <v>831</v>
      </c>
      <c r="G231" s="718" t="s">
        <v>108</v>
      </c>
      <c r="H231" s="719">
        <v>65.08</v>
      </c>
      <c r="I231" s="720">
        <v>0</v>
      </c>
      <c r="J231" s="720">
        <f>ROUND(I231*H231,2)</f>
        <v>0</v>
      </c>
      <c r="K231" s="717" t="s">
        <v>1</v>
      </c>
      <c r="L231" s="257"/>
      <c r="M231" s="260"/>
      <c r="N231" s="261"/>
      <c r="O231" s="261"/>
      <c r="P231" s="261"/>
      <c r="Q231" s="261"/>
      <c r="R231" s="261"/>
      <c r="S231" s="261"/>
      <c r="T231" s="262"/>
      <c r="AT231" s="258" t="s">
        <v>112</v>
      </c>
      <c r="AU231" s="258" t="s">
        <v>69</v>
      </c>
      <c r="AV231" s="189" t="s">
        <v>111</v>
      </c>
      <c r="AW231" s="189" t="s">
        <v>25</v>
      </c>
      <c r="AX231" s="189" t="s">
        <v>67</v>
      </c>
      <c r="AY231" s="258" t="s">
        <v>102</v>
      </c>
    </row>
    <row r="232" spans="2:65" s="675" customFormat="1" ht="12.75" customHeight="1" x14ac:dyDescent="0.2">
      <c r="B232" s="278"/>
      <c r="C232" s="762"/>
      <c r="D232" s="625" t="s">
        <v>112</v>
      </c>
      <c r="E232" s="763" t="s">
        <v>1</v>
      </c>
      <c r="F232" s="764" t="s">
        <v>832</v>
      </c>
      <c r="G232" s="762"/>
      <c r="H232" s="765">
        <v>65.08</v>
      </c>
      <c r="I232" s="762"/>
      <c r="J232" s="762"/>
      <c r="K232" s="762"/>
      <c r="L232" s="348"/>
      <c r="M232" s="242" t="s">
        <v>1</v>
      </c>
      <c r="N232" s="243"/>
      <c r="O232" s="244">
        <v>0</v>
      </c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AR232" s="275" t="s">
        <v>111</v>
      </c>
      <c r="AT232" s="275" t="s">
        <v>137</v>
      </c>
      <c r="AU232" s="275" t="s">
        <v>69</v>
      </c>
      <c r="AY232" s="327" t="s">
        <v>102</v>
      </c>
      <c r="BE232" s="335">
        <f>IF(N232="základní",J232,0)</f>
        <v>0</v>
      </c>
      <c r="BF232" s="335">
        <f>IF(N232="snížená",J232,0)</f>
        <v>0</v>
      </c>
      <c r="BG232" s="335">
        <f>IF(N232="zákl. přenesená",J232,0)</f>
        <v>0</v>
      </c>
      <c r="BH232" s="335">
        <f>IF(N232="sníž. přenesená",J232,0)</f>
        <v>0</v>
      </c>
      <c r="BI232" s="335">
        <f>IF(N232="nulová",J232,0)</f>
        <v>0</v>
      </c>
      <c r="BJ232" s="327" t="s">
        <v>67</v>
      </c>
      <c r="BK232" s="335">
        <f>ROUND(I232*H232,2)</f>
        <v>0</v>
      </c>
      <c r="BL232" s="327" t="s">
        <v>111</v>
      </c>
      <c r="BM232" s="275" t="s">
        <v>180</v>
      </c>
    </row>
    <row r="233" spans="2:65" s="187" customFormat="1" ht="20.25" customHeight="1" x14ac:dyDescent="0.2">
      <c r="B233" s="101"/>
      <c r="C233" s="715" t="s">
        <v>111</v>
      </c>
      <c r="D233" s="715" t="s">
        <v>137</v>
      </c>
      <c r="E233" s="716" t="s">
        <v>833</v>
      </c>
      <c r="F233" s="717" t="s">
        <v>834</v>
      </c>
      <c r="G233" s="718" t="s">
        <v>108</v>
      </c>
      <c r="H233" s="719">
        <v>3.254</v>
      </c>
      <c r="I233" s="720">
        <v>0</v>
      </c>
      <c r="J233" s="720">
        <f>ROUND(I233*H233,2)</f>
        <v>0</v>
      </c>
      <c r="K233" s="717" t="s">
        <v>1</v>
      </c>
      <c r="L233" s="101"/>
      <c r="M233" s="103"/>
      <c r="N233" s="104"/>
      <c r="O233" s="104"/>
      <c r="P233" s="104"/>
      <c r="Q233" s="104"/>
      <c r="R233" s="104"/>
      <c r="S233" s="104"/>
      <c r="T233" s="105"/>
      <c r="AT233" s="250" t="s">
        <v>112</v>
      </c>
      <c r="AU233" s="250" t="s">
        <v>69</v>
      </c>
      <c r="AV233" s="187" t="s">
        <v>67</v>
      </c>
      <c r="AW233" s="187" t="s">
        <v>25</v>
      </c>
      <c r="AX233" s="187" t="s">
        <v>13</v>
      </c>
      <c r="AY233" s="250" t="s">
        <v>102</v>
      </c>
    </row>
    <row r="234" spans="2:65" s="188" customFormat="1" ht="20.25" customHeight="1" x14ac:dyDescent="0.2">
      <c r="B234" s="252"/>
      <c r="C234" s="711"/>
      <c r="D234" s="712" t="s">
        <v>61</v>
      </c>
      <c r="E234" s="713" t="s">
        <v>198</v>
      </c>
      <c r="F234" s="713" t="s">
        <v>176</v>
      </c>
      <c r="G234" s="711"/>
      <c r="H234" s="711"/>
      <c r="I234" s="711"/>
      <c r="J234" s="714">
        <f>SUM(J235:J243)</f>
        <v>0</v>
      </c>
      <c r="K234" s="711"/>
      <c r="L234" s="252"/>
      <c r="M234" s="254"/>
      <c r="N234" s="255"/>
      <c r="O234" s="255"/>
      <c r="P234" s="255"/>
      <c r="Q234" s="255"/>
      <c r="R234" s="255"/>
      <c r="S234" s="255"/>
      <c r="T234" s="256"/>
      <c r="AT234" s="253" t="s">
        <v>112</v>
      </c>
      <c r="AU234" s="253" t="s">
        <v>69</v>
      </c>
      <c r="AV234" s="188" t="s">
        <v>69</v>
      </c>
      <c r="AW234" s="188" t="s">
        <v>25</v>
      </c>
      <c r="AX234" s="188" t="s">
        <v>13</v>
      </c>
      <c r="AY234" s="253" t="s">
        <v>102</v>
      </c>
    </row>
    <row r="235" spans="2:65" s="187" customFormat="1" ht="20.25" customHeight="1" x14ac:dyDescent="0.2">
      <c r="B235" s="101"/>
      <c r="C235" s="715" t="s">
        <v>103</v>
      </c>
      <c r="D235" s="715" t="s">
        <v>137</v>
      </c>
      <c r="E235" s="716" t="s">
        <v>835</v>
      </c>
      <c r="F235" s="717" t="s">
        <v>836</v>
      </c>
      <c r="G235" s="718" t="s">
        <v>118</v>
      </c>
      <c r="H235" s="719">
        <v>2</v>
      </c>
      <c r="I235" s="720">
        <v>0</v>
      </c>
      <c r="J235" s="720">
        <f t="shared" ref="J235:J243" si="13">ROUND(I235*H235,2)</f>
        <v>0</v>
      </c>
      <c r="K235" s="717" t="s">
        <v>263</v>
      </c>
      <c r="L235" s="101"/>
      <c r="M235" s="103"/>
      <c r="N235" s="104"/>
      <c r="O235" s="104"/>
      <c r="P235" s="104"/>
      <c r="Q235" s="104"/>
      <c r="R235" s="104"/>
      <c r="S235" s="104"/>
      <c r="T235" s="105"/>
      <c r="AT235" s="250" t="s">
        <v>112</v>
      </c>
      <c r="AU235" s="250" t="s">
        <v>69</v>
      </c>
      <c r="AV235" s="187" t="s">
        <v>67</v>
      </c>
      <c r="AW235" s="187" t="s">
        <v>25</v>
      </c>
      <c r="AX235" s="187" t="s">
        <v>13</v>
      </c>
      <c r="AY235" s="250" t="s">
        <v>102</v>
      </c>
    </row>
    <row r="236" spans="2:65" s="188" customFormat="1" ht="20.25" customHeight="1" x14ac:dyDescent="0.2">
      <c r="B236" s="252"/>
      <c r="C236" s="715" t="s">
        <v>117</v>
      </c>
      <c r="D236" s="715" t="s">
        <v>137</v>
      </c>
      <c r="E236" s="716" t="s">
        <v>837</v>
      </c>
      <c r="F236" s="717" t="s">
        <v>838</v>
      </c>
      <c r="G236" s="718" t="s">
        <v>118</v>
      </c>
      <c r="H236" s="719">
        <v>2</v>
      </c>
      <c r="I236" s="720">
        <v>0</v>
      </c>
      <c r="J236" s="720">
        <f t="shared" si="13"/>
        <v>0</v>
      </c>
      <c r="K236" s="717" t="s">
        <v>1</v>
      </c>
      <c r="L236" s="252"/>
      <c r="M236" s="254"/>
      <c r="N236" s="255"/>
      <c r="O236" s="255"/>
      <c r="P236" s="255"/>
      <c r="Q236" s="255"/>
      <c r="R236" s="255"/>
      <c r="S236" s="255"/>
      <c r="T236" s="256"/>
      <c r="AT236" s="253" t="s">
        <v>112</v>
      </c>
      <c r="AU236" s="253" t="s">
        <v>69</v>
      </c>
      <c r="AV236" s="188" t="s">
        <v>69</v>
      </c>
      <c r="AW236" s="188" t="s">
        <v>25</v>
      </c>
      <c r="AX236" s="188" t="s">
        <v>13</v>
      </c>
      <c r="AY236" s="253" t="s">
        <v>102</v>
      </c>
    </row>
    <row r="237" spans="2:65" s="189" customFormat="1" ht="20.25" customHeight="1" x14ac:dyDescent="0.2">
      <c r="B237" s="257"/>
      <c r="C237" s="715" t="s">
        <v>228</v>
      </c>
      <c r="D237" s="715" t="s">
        <v>137</v>
      </c>
      <c r="E237" s="716" t="s">
        <v>839</v>
      </c>
      <c r="F237" s="717" t="s">
        <v>840</v>
      </c>
      <c r="G237" s="718" t="s">
        <v>118</v>
      </c>
      <c r="H237" s="719">
        <v>1</v>
      </c>
      <c r="I237" s="720">
        <v>0</v>
      </c>
      <c r="J237" s="720">
        <f t="shared" si="13"/>
        <v>0</v>
      </c>
      <c r="K237" s="717" t="s">
        <v>1</v>
      </c>
      <c r="L237" s="257"/>
      <c r="M237" s="260"/>
      <c r="N237" s="261"/>
      <c r="O237" s="261"/>
      <c r="P237" s="261"/>
      <c r="Q237" s="261"/>
      <c r="R237" s="261"/>
      <c r="S237" s="261"/>
      <c r="T237" s="262"/>
      <c r="AT237" s="258" t="s">
        <v>112</v>
      </c>
      <c r="AU237" s="258" t="s">
        <v>69</v>
      </c>
      <c r="AV237" s="189" t="s">
        <v>111</v>
      </c>
      <c r="AW237" s="189" t="s">
        <v>25</v>
      </c>
      <c r="AX237" s="189" t="s">
        <v>67</v>
      </c>
      <c r="AY237" s="258" t="s">
        <v>102</v>
      </c>
    </row>
    <row r="238" spans="2:65" s="675" customFormat="1" ht="20.25" customHeight="1" x14ac:dyDescent="0.2">
      <c r="B238" s="278"/>
      <c r="C238" s="715" t="s">
        <v>110</v>
      </c>
      <c r="D238" s="715" t="s">
        <v>137</v>
      </c>
      <c r="E238" s="716" t="s">
        <v>841</v>
      </c>
      <c r="F238" s="717" t="s">
        <v>842</v>
      </c>
      <c r="G238" s="718" t="s">
        <v>118</v>
      </c>
      <c r="H238" s="719">
        <v>1</v>
      </c>
      <c r="I238" s="720">
        <v>0</v>
      </c>
      <c r="J238" s="720">
        <f t="shared" si="13"/>
        <v>0</v>
      </c>
      <c r="K238" s="717" t="s">
        <v>263</v>
      </c>
      <c r="L238" s="348"/>
      <c r="M238" s="242" t="s">
        <v>1</v>
      </c>
      <c r="N238" s="243"/>
      <c r="O238" s="244">
        <v>0</v>
      </c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AR238" s="275" t="s">
        <v>111</v>
      </c>
      <c r="AT238" s="275" t="s">
        <v>137</v>
      </c>
      <c r="AU238" s="275" t="s">
        <v>69</v>
      </c>
      <c r="AY238" s="327" t="s">
        <v>102</v>
      </c>
      <c r="BE238" s="335">
        <f>IF(N238="základní",J238,0)</f>
        <v>0</v>
      </c>
      <c r="BF238" s="335">
        <f>IF(N238="snížená",J238,0)</f>
        <v>0</v>
      </c>
      <c r="BG238" s="335">
        <f>IF(N238="zákl. přenesená",J238,0)</f>
        <v>0</v>
      </c>
      <c r="BH238" s="335">
        <f>IF(N238="sníž. přenesená",J238,0)</f>
        <v>0</v>
      </c>
      <c r="BI238" s="335">
        <f>IF(N238="nulová",J238,0)</f>
        <v>0</v>
      </c>
      <c r="BJ238" s="327" t="s">
        <v>67</v>
      </c>
      <c r="BK238" s="335">
        <f>ROUND(I238*H238,2)</f>
        <v>0</v>
      </c>
      <c r="BL238" s="327" t="s">
        <v>111</v>
      </c>
      <c r="BM238" s="275" t="s">
        <v>183</v>
      </c>
    </row>
    <row r="239" spans="2:65" s="675" customFormat="1" ht="20.25" customHeight="1" x14ac:dyDescent="0.2">
      <c r="B239" s="348"/>
      <c r="C239" s="715" t="s">
        <v>123</v>
      </c>
      <c r="D239" s="715" t="s">
        <v>137</v>
      </c>
      <c r="E239" s="716" t="s">
        <v>843</v>
      </c>
      <c r="F239" s="717" t="s">
        <v>844</v>
      </c>
      <c r="G239" s="718" t="s">
        <v>118</v>
      </c>
      <c r="H239" s="719">
        <v>2</v>
      </c>
      <c r="I239" s="720">
        <v>0</v>
      </c>
      <c r="J239" s="720">
        <f t="shared" si="13"/>
        <v>0</v>
      </c>
      <c r="K239" s="717" t="s">
        <v>263</v>
      </c>
      <c r="L239" s="348"/>
      <c r="M239" s="249"/>
      <c r="N239" s="352"/>
      <c r="O239" s="352"/>
      <c r="P239" s="352"/>
      <c r="Q239" s="352"/>
      <c r="R239" s="352"/>
      <c r="S239" s="352"/>
      <c r="T239" s="329"/>
      <c r="AT239" s="327" t="s">
        <v>141</v>
      </c>
      <c r="AU239" s="327" t="s">
        <v>69</v>
      </c>
    </row>
    <row r="240" spans="2:65" s="675" customFormat="1" ht="20.25" customHeight="1" x14ac:dyDescent="0.2">
      <c r="B240" s="278"/>
      <c r="C240" s="715" t="s">
        <v>119</v>
      </c>
      <c r="D240" s="715" t="s">
        <v>137</v>
      </c>
      <c r="E240" s="716" t="s">
        <v>845</v>
      </c>
      <c r="F240" s="717" t="s">
        <v>846</v>
      </c>
      <c r="G240" s="718" t="s">
        <v>118</v>
      </c>
      <c r="H240" s="719">
        <v>2</v>
      </c>
      <c r="I240" s="720">
        <v>0</v>
      </c>
      <c r="J240" s="720">
        <f t="shared" si="13"/>
        <v>0</v>
      </c>
      <c r="K240" s="717" t="s">
        <v>263</v>
      </c>
      <c r="L240" s="348"/>
      <c r="M240" s="242" t="s">
        <v>1</v>
      </c>
      <c r="N240" s="243"/>
      <c r="O240" s="244">
        <v>0</v>
      </c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AR240" s="275" t="s">
        <v>111</v>
      </c>
      <c r="AT240" s="275" t="s">
        <v>137</v>
      </c>
      <c r="AU240" s="275" t="s">
        <v>69</v>
      </c>
      <c r="AY240" s="327" t="s">
        <v>102</v>
      </c>
      <c r="BE240" s="335">
        <f>IF(N240="základní",J240,0)</f>
        <v>0</v>
      </c>
      <c r="BF240" s="335">
        <f>IF(N240="snížená",J240,0)</f>
        <v>0</v>
      </c>
      <c r="BG240" s="335">
        <f>IF(N240="zákl. přenesená",J240,0)</f>
        <v>0</v>
      </c>
      <c r="BH240" s="335">
        <f>IF(N240="sníž. přenesená",J240,0)</f>
        <v>0</v>
      </c>
      <c r="BI240" s="335">
        <f>IF(N240="nulová",J240,0)</f>
        <v>0</v>
      </c>
      <c r="BJ240" s="327" t="s">
        <v>67</v>
      </c>
      <c r="BK240" s="335">
        <f>ROUND(I240*H240,2)</f>
        <v>0</v>
      </c>
      <c r="BL240" s="327" t="s">
        <v>111</v>
      </c>
      <c r="BM240" s="275" t="s">
        <v>187</v>
      </c>
    </row>
    <row r="241" spans="2:65" s="675" customFormat="1" ht="20.25" customHeight="1" x14ac:dyDescent="0.2">
      <c r="B241" s="348"/>
      <c r="C241" s="715" t="s">
        <v>230</v>
      </c>
      <c r="D241" s="715" t="s">
        <v>137</v>
      </c>
      <c r="E241" s="716" t="s">
        <v>847</v>
      </c>
      <c r="F241" s="717" t="s">
        <v>848</v>
      </c>
      <c r="G241" s="718" t="s">
        <v>118</v>
      </c>
      <c r="H241" s="719">
        <v>18</v>
      </c>
      <c r="I241" s="720">
        <v>0</v>
      </c>
      <c r="J241" s="720">
        <f t="shared" si="13"/>
        <v>0</v>
      </c>
      <c r="K241" s="717" t="s">
        <v>263</v>
      </c>
      <c r="L241" s="348"/>
      <c r="M241" s="249"/>
      <c r="N241" s="352"/>
      <c r="O241" s="352"/>
      <c r="P241" s="352"/>
      <c r="Q241" s="352"/>
      <c r="R241" s="352"/>
      <c r="S241" s="352"/>
      <c r="T241" s="329"/>
      <c r="AT241" s="327" t="s">
        <v>141</v>
      </c>
      <c r="AU241" s="327" t="s">
        <v>69</v>
      </c>
    </row>
    <row r="242" spans="2:65" s="675" customFormat="1" ht="20.25" customHeight="1" x14ac:dyDescent="0.2">
      <c r="B242" s="278"/>
      <c r="C242" s="715" t="s">
        <v>120</v>
      </c>
      <c r="D242" s="715" t="s">
        <v>137</v>
      </c>
      <c r="E242" s="716" t="s">
        <v>849</v>
      </c>
      <c r="F242" s="717" t="s">
        <v>850</v>
      </c>
      <c r="G242" s="718" t="s">
        <v>118</v>
      </c>
      <c r="H242" s="719">
        <v>18</v>
      </c>
      <c r="I242" s="720">
        <v>0</v>
      </c>
      <c r="J242" s="720">
        <f t="shared" si="13"/>
        <v>0</v>
      </c>
      <c r="K242" s="717" t="s">
        <v>263</v>
      </c>
      <c r="L242" s="348"/>
      <c r="M242" s="242" t="s">
        <v>1</v>
      </c>
      <c r="N242" s="243"/>
      <c r="O242" s="244">
        <v>0</v>
      </c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AR242" s="275" t="s">
        <v>111</v>
      </c>
      <c r="AT242" s="275" t="s">
        <v>137</v>
      </c>
      <c r="AU242" s="275" t="s">
        <v>69</v>
      </c>
      <c r="AY242" s="327" t="s">
        <v>102</v>
      </c>
      <c r="BE242" s="335">
        <f>IF(N242="základní",J242,0)</f>
        <v>0</v>
      </c>
      <c r="BF242" s="335">
        <f>IF(N242="snížená",J242,0)</f>
        <v>0</v>
      </c>
      <c r="BG242" s="335">
        <f>IF(N242="zákl. přenesená",J242,0)</f>
        <v>0</v>
      </c>
      <c r="BH242" s="335">
        <f>IF(N242="sníž. přenesená",J242,0)</f>
        <v>0</v>
      </c>
      <c r="BI242" s="335">
        <f>IF(N242="nulová",J242,0)</f>
        <v>0</v>
      </c>
      <c r="BJ242" s="327" t="s">
        <v>67</v>
      </c>
      <c r="BK242" s="335">
        <f>ROUND(I242*H242,2)</f>
        <v>0</v>
      </c>
      <c r="BL242" s="327" t="s">
        <v>111</v>
      </c>
      <c r="BM242" s="275" t="s">
        <v>191</v>
      </c>
    </row>
    <row r="243" spans="2:65" s="675" customFormat="1" ht="20.25" customHeight="1" x14ac:dyDescent="0.2">
      <c r="B243" s="278"/>
      <c r="C243" s="715" t="s">
        <v>231</v>
      </c>
      <c r="D243" s="715" t="s">
        <v>137</v>
      </c>
      <c r="E243" s="716" t="s">
        <v>851</v>
      </c>
      <c r="F243" s="717" t="s">
        <v>852</v>
      </c>
      <c r="G243" s="718" t="s">
        <v>118</v>
      </c>
      <c r="H243" s="719">
        <v>18</v>
      </c>
      <c r="I243" s="720">
        <v>0</v>
      </c>
      <c r="J243" s="720">
        <f t="shared" si="13"/>
        <v>0</v>
      </c>
      <c r="K243" s="829" t="s">
        <v>263</v>
      </c>
      <c r="L243" s="352"/>
      <c r="M243" s="242"/>
      <c r="N243" s="243"/>
      <c r="O243" s="244"/>
      <c r="P243" s="244"/>
      <c r="Q243" s="244"/>
      <c r="R243" s="244"/>
      <c r="S243" s="244"/>
      <c r="T243" s="245"/>
      <c r="AR243" s="275"/>
      <c r="AT243" s="275"/>
      <c r="AU243" s="275"/>
      <c r="AY243" s="327"/>
      <c r="BE243" s="335"/>
      <c r="BF243" s="335"/>
      <c r="BG243" s="335"/>
      <c r="BH243" s="335"/>
      <c r="BI243" s="335"/>
      <c r="BJ243" s="327"/>
      <c r="BK243" s="335"/>
      <c r="BL243" s="327"/>
      <c r="BM243" s="275"/>
    </row>
    <row r="244" spans="2:65" s="675" customFormat="1" ht="13.5" customHeight="1" x14ac:dyDescent="0.2">
      <c r="B244" s="278"/>
      <c r="C244" s="821"/>
      <c r="D244" s="462"/>
      <c r="E244" s="147"/>
      <c r="F244" s="822"/>
      <c r="G244" s="148"/>
      <c r="H244" s="823"/>
      <c r="I244" s="149"/>
      <c r="J244" s="149"/>
      <c r="K244" s="499"/>
      <c r="L244" s="352"/>
      <c r="M244" s="242"/>
      <c r="N244" s="243"/>
      <c r="O244" s="244"/>
      <c r="P244" s="244"/>
      <c r="Q244" s="244"/>
      <c r="R244" s="244"/>
      <c r="S244" s="244"/>
      <c r="T244" s="245"/>
      <c r="AR244" s="275"/>
      <c r="AT244" s="275"/>
      <c r="AU244" s="275"/>
      <c r="AY244" s="327"/>
      <c r="BE244" s="335"/>
      <c r="BF244" s="335"/>
      <c r="BG244" s="335"/>
      <c r="BH244" s="335"/>
      <c r="BI244" s="335"/>
      <c r="BJ244" s="327"/>
      <c r="BK244" s="335"/>
      <c r="BL244" s="327"/>
      <c r="BM244" s="275"/>
    </row>
    <row r="245" spans="2:65" s="675" customFormat="1" ht="16.5" customHeight="1" x14ac:dyDescent="0.2">
      <c r="B245" s="820"/>
      <c r="C245" s="824"/>
      <c r="D245" s="152"/>
      <c r="E245" s="1292" t="s">
        <v>853</v>
      </c>
      <c r="F245" s="1293"/>
      <c r="G245" s="1293"/>
      <c r="H245" s="1293"/>
      <c r="I245" s="155"/>
      <c r="J245" s="825">
        <f>SUM(J246:J262)</f>
        <v>0</v>
      </c>
      <c r="K245" s="500"/>
      <c r="L245" s="352"/>
      <c r="M245" s="242" t="s">
        <v>1</v>
      </c>
      <c r="N245" s="243"/>
      <c r="O245" s="244">
        <v>0</v>
      </c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AR245" s="275" t="s">
        <v>111</v>
      </c>
      <c r="AT245" s="275" t="s">
        <v>137</v>
      </c>
      <c r="AU245" s="275" t="s">
        <v>69</v>
      </c>
      <c r="AY245" s="327" t="s">
        <v>102</v>
      </c>
      <c r="BE245" s="335">
        <f>IF(N245="základní",J245,0)</f>
        <v>0</v>
      </c>
      <c r="BF245" s="335">
        <f>IF(N245="snížená",J245,0)</f>
        <v>0</v>
      </c>
      <c r="BG245" s="335">
        <f>IF(N245="zákl. přenesená",J245,0)</f>
        <v>0</v>
      </c>
      <c r="BH245" s="335">
        <f>IF(N245="sníž. přenesená",J245,0)</f>
        <v>0</v>
      </c>
      <c r="BI245" s="335">
        <f>IF(N245="nulová",J245,0)</f>
        <v>0</v>
      </c>
      <c r="BJ245" s="327" t="s">
        <v>67</v>
      </c>
      <c r="BK245" s="335">
        <f>ROUND(I245*H245,2)</f>
        <v>0</v>
      </c>
      <c r="BL245" s="327" t="s">
        <v>111</v>
      </c>
      <c r="BM245" s="275" t="s">
        <v>192</v>
      </c>
    </row>
    <row r="246" spans="2:65" s="675" customFormat="1" ht="20.25" customHeight="1" x14ac:dyDescent="0.2">
      <c r="B246" s="703"/>
      <c r="C246" s="705" t="s">
        <v>67</v>
      </c>
      <c r="D246" s="705" t="s">
        <v>105</v>
      </c>
      <c r="E246" s="706" t="s">
        <v>854</v>
      </c>
      <c r="F246" s="707" t="s">
        <v>855</v>
      </c>
      <c r="G246" s="708" t="s">
        <v>118</v>
      </c>
      <c r="H246" s="709">
        <v>2</v>
      </c>
      <c r="I246" s="710">
        <v>0</v>
      </c>
      <c r="J246" s="710">
        <f t="shared" ref="J246:J262" si="14">ROUND(I246*H246,2)</f>
        <v>0</v>
      </c>
      <c r="K246" s="830" t="s">
        <v>263</v>
      </c>
      <c r="L246" s="352"/>
    </row>
    <row r="247" spans="2:65" ht="20.25" customHeight="1" x14ac:dyDescent="0.2">
      <c r="B247" s="578"/>
      <c r="C247" s="705" t="s">
        <v>69</v>
      </c>
      <c r="D247" s="705" t="s">
        <v>105</v>
      </c>
      <c r="E247" s="706" t="s">
        <v>856</v>
      </c>
      <c r="F247" s="707" t="s">
        <v>857</v>
      </c>
      <c r="G247" s="708" t="s">
        <v>118</v>
      </c>
      <c r="H247" s="709">
        <v>2</v>
      </c>
      <c r="I247" s="710">
        <v>0</v>
      </c>
      <c r="J247" s="710">
        <f t="shared" si="14"/>
        <v>0</v>
      </c>
      <c r="K247" s="830" t="s">
        <v>263</v>
      </c>
    </row>
    <row r="248" spans="2:65" ht="20.25" customHeight="1" x14ac:dyDescent="0.2">
      <c r="B248" s="578"/>
      <c r="C248" s="705" t="s">
        <v>226</v>
      </c>
      <c r="D248" s="705" t="s">
        <v>105</v>
      </c>
      <c r="E248" s="706" t="s">
        <v>858</v>
      </c>
      <c r="F248" s="707" t="s">
        <v>859</v>
      </c>
      <c r="G248" s="708" t="s">
        <v>118</v>
      </c>
      <c r="H248" s="709">
        <v>2</v>
      </c>
      <c r="I248" s="710">
        <v>0</v>
      </c>
      <c r="J248" s="710">
        <f t="shared" si="14"/>
        <v>0</v>
      </c>
      <c r="K248" s="830" t="s">
        <v>263</v>
      </c>
    </row>
    <row r="249" spans="2:65" ht="20.25" customHeight="1" x14ac:dyDescent="0.2">
      <c r="B249" s="578"/>
      <c r="C249" s="705" t="s">
        <v>111</v>
      </c>
      <c r="D249" s="705" t="s">
        <v>105</v>
      </c>
      <c r="E249" s="706" t="s">
        <v>860</v>
      </c>
      <c r="F249" s="707" t="s">
        <v>861</v>
      </c>
      <c r="G249" s="708" t="s">
        <v>118</v>
      </c>
      <c r="H249" s="709">
        <v>2</v>
      </c>
      <c r="I249" s="710">
        <v>0</v>
      </c>
      <c r="J249" s="710">
        <f t="shared" si="14"/>
        <v>0</v>
      </c>
      <c r="K249" s="830" t="s">
        <v>263</v>
      </c>
    </row>
    <row r="250" spans="2:65" ht="23.25" customHeight="1" x14ac:dyDescent="0.2">
      <c r="B250" s="578"/>
      <c r="C250" s="705" t="s">
        <v>103</v>
      </c>
      <c r="D250" s="705" t="s">
        <v>105</v>
      </c>
      <c r="E250" s="706" t="s">
        <v>862</v>
      </c>
      <c r="F250" s="707" t="s">
        <v>863</v>
      </c>
      <c r="G250" s="708" t="s">
        <v>118</v>
      </c>
      <c r="H250" s="709">
        <v>2</v>
      </c>
      <c r="I250" s="710">
        <v>0</v>
      </c>
      <c r="J250" s="710">
        <f t="shared" si="14"/>
        <v>0</v>
      </c>
      <c r="K250" s="830" t="s">
        <v>263</v>
      </c>
    </row>
    <row r="251" spans="2:65" ht="20.25" customHeight="1" x14ac:dyDescent="0.2">
      <c r="B251" s="578"/>
      <c r="C251" s="705" t="s">
        <v>117</v>
      </c>
      <c r="D251" s="705" t="s">
        <v>105</v>
      </c>
      <c r="E251" s="706" t="s">
        <v>864</v>
      </c>
      <c r="F251" s="707" t="s">
        <v>865</v>
      </c>
      <c r="G251" s="708" t="s">
        <v>118</v>
      </c>
      <c r="H251" s="709">
        <v>1</v>
      </c>
      <c r="I251" s="710">
        <v>0</v>
      </c>
      <c r="J251" s="710">
        <f t="shared" si="14"/>
        <v>0</v>
      </c>
      <c r="K251" s="830" t="s">
        <v>263</v>
      </c>
    </row>
    <row r="252" spans="2:65" ht="20.25" customHeight="1" x14ac:dyDescent="0.2">
      <c r="B252" s="578"/>
      <c r="C252" s="705" t="s">
        <v>228</v>
      </c>
      <c r="D252" s="705" t="s">
        <v>105</v>
      </c>
      <c r="E252" s="706" t="s">
        <v>866</v>
      </c>
      <c r="F252" s="707" t="s">
        <v>867</v>
      </c>
      <c r="G252" s="708" t="s">
        <v>118</v>
      </c>
      <c r="H252" s="709">
        <v>7</v>
      </c>
      <c r="I252" s="710">
        <v>0</v>
      </c>
      <c r="J252" s="710">
        <f t="shared" si="14"/>
        <v>0</v>
      </c>
      <c r="K252" s="830" t="s">
        <v>263</v>
      </c>
    </row>
    <row r="253" spans="2:65" ht="20.25" customHeight="1" x14ac:dyDescent="0.2">
      <c r="B253" s="578"/>
      <c r="C253" s="705" t="s">
        <v>110</v>
      </c>
      <c r="D253" s="705" t="s">
        <v>105</v>
      </c>
      <c r="E253" s="706" t="s">
        <v>868</v>
      </c>
      <c r="F253" s="707" t="s">
        <v>869</v>
      </c>
      <c r="G253" s="708" t="s">
        <v>118</v>
      </c>
      <c r="H253" s="709">
        <v>1</v>
      </c>
      <c r="I253" s="710">
        <v>0</v>
      </c>
      <c r="J253" s="710">
        <f t="shared" si="14"/>
        <v>0</v>
      </c>
      <c r="K253" s="830" t="s">
        <v>263</v>
      </c>
    </row>
    <row r="254" spans="2:65" ht="20.25" customHeight="1" x14ac:dyDescent="0.2">
      <c r="B254" s="578"/>
      <c r="C254" s="705" t="s">
        <v>123</v>
      </c>
      <c r="D254" s="705" t="s">
        <v>105</v>
      </c>
      <c r="E254" s="706" t="s">
        <v>870</v>
      </c>
      <c r="F254" s="707" t="s">
        <v>871</v>
      </c>
      <c r="G254" s="708" t="s">
        <v>118</v>
      </c>
      <c r="H254" s="709">
        <v>1</v>
      </c>
      <c r="I254" s="710">
        <v>0</v>
      </c>
      <c r="J254" s="710">
        <f t="shared" si="14"/>
        <v>0</v>
      </c>
      <c r="K254" s="830" t="s">
        <v>263</v>
      </c>
    </row>
    <row r="255" spans="2:65" ht="24" customHeight="1" x14ac:dyDescent="0.2">
      <c r="B255" s="578"/>
      <c r="C255" s="705" t="s">
        <v>119</v>
      </c>
      <c r="D255" s="705" t="s">
        <v>105</v>
      </c>
      <c r="E255" s="706" t="s">
        <v>872</v>
      </c>
      <c r="F255" s="707" t="s">
        <v>873</v>
      </c>
      <c r="G255" s="708" t="s">
        <v>118</v>
      </c>
      <c r="H255" s="709">
        <v>1</v>
      </c>
      <c r="I255" s="710">
        <v>0</v>
      </c>
      <c r="J255" s="710">
        <f t="shared" si="14"/>
        <v>0</v>
      </c>
      <c r="K255" s="830" t="s">
        <v>263</v>
      </c>
    </row>
    <row r="256" spans="2:65" ht="20.25" customHeight="1" x14ac:dyDescent="0.2">
      <c r="B256" s="578"/>
      <c r="C256" s="705" t="s">
        <v>230</v>
      </c>
      <c r="D256" s="705" t="s">
        <v>105</v>
      </c>
      <c r="E256" s="706" t="s">
        <v>874</v>
      </c>
      <c r="F256" s="707" t="s">
        <v>875</v>
      </c>
      <c r="G256" s="708" t="s">
        <v>118</v>
      </c>
      <c r="H256" s="709">
        <v>2</v>
      </c>
      <c r="I256" s="710">
        <v>0</v>
      </c>
      <c r="J256" s="710">
        <f t="shared" si="14"/>
        <v>0</v>
      </c>
      <c r="K256" s="830" t="s">
        <v>263</v>
      </c>
    </row>
    <row r="257" spans="2:11" ht="20.25" customHeight="1" x14ac:dyDescent="0.2">
      <c r="B257" s="578"/>
      <c r="C257" s="705" t="s">
        <v>120</v>
      </c>
      <c r="D257" s="705" t="s">
        <v>105</v>
      </c>
      <c r="E257" s="706" t="s">
        <v>876</v>
      </c>
      <c r="F257" s="707" t="s">
        <v>877</v>
      </c>
      <c r="G257" s="708" t="s">
        <v>118</v>
      </c>
      <c r="H257" s="709">
        <v>2</v>
      </c>
      <c r="I257" s="710">
        <v>0</v>
      </c>
      <c r="J257" s="710">
        <f t="shared" si="14"/>
        <v>0</v>
      </c>
      <c r="K257" s="830" t="s">
        <v>263</v>
      </c>
    </row>
    <row r="258" spans="2:11" ht="20.25" customHeight="1" x14ac:dyDescent="0.2">
      <c r="B258" s="578"/>
      <c r="C258" s="705" t="s">
        <v>231</v>
      </c>
      <c r="D258" s="705" t="s">
        <v>105</v>
      </c>
      <c r="E258" s="706" t="s">
        <v>878</v>
      </c>
      <c r="F258" s="707" t="s">
        <v>879</v>
      </c>
      <c r="G258" s="708" t="s">
        <v>118</v>
      </c>
      <c r="H258" s="709">
        <v>7</v>
      </c>
      <c r="I258" s="710">
        <v>0</v>
      </c>
      <c r="J258" s="710">
        <f t="shared" si="14"/>
        <v>0</v>
      </c>
      <c r="K258" s="830" t="s">
        <v>263</v>
      </c>
    </row>
    <row r="259" spans="2:11" ht="20.25" customHeight="1" x14ac:dyDescent="0.2">
      <c r="B259" s="578"/>
      <c r="C259" s="705" t="s">
        <v>121</v>
      </c>
      <c r="D259" s="705" t="s">
        <v>105</v>
      </c>
      <c r="E259" s="706" t="s">
        <v>880</v>
      </c>
      <c r="F259" s="707" t="s">
        <v>881</v>
      </c>
      <c r="G259" s="708" t="s">
        <v>118</v>
      </c>
      <c r="H259" s="709">
        <v>2</v>
      </c>
      <c r="I259" s="710">
        <v>0</v>
      </c>
      <c r="J259" s="710">
        <f t="shared" si="14"/>
        <v>0</v>
      </c>
      <c r="K259" s="830" t="s">
        <v>263</v>
      </c>
    </row>
    <row r="260" spans="2:11" ht="20.25" customHeight="1" x14ac:dyDescent="0.2">
      <c r="B260" s="578"/>
      <c r="C260" s="705" t="s">
        <v>8</v>
      </c>
      <c r="D260" s="705" t="s">
        <v>105</v>
      </c>
      <c r="E260" s="706" t="s">
        <v>882</v>
      </c>
      <c r="F260" s="707" t="s">
        <v>883</v>
      </c>
      <c r="G260" s="708" t="s">
        <v>118</v>
      </c>
      <c r="H260" s="709">
        <v>2</v>
      </c>
      <c r="I260" s="710">
        <v>0</v>
      </c>
      <c r="J260" s="710">
        <f t="shared" si="14"/>
        <v>0</v>
      </c>
      <c r="K260" s="830" t="s">
        <v>263</v>
      </c>
    </row>
    <row r="261" spans="2:11" ht="20.25" customHeight="1" x14ac:dyDescent="0.2">
      <c r="B261" s="578"/>
      <c r="C261" s="705" t="s">
        <v>122</v>
      </c>
      <c r="D261" s="705" t="s">
        <v>105</v>
      </c>
      <c r="E261" s="706" t="s">
        <v>884</v>
      </c>
      <c r="F261" s="707" t="s">
        <v>885</v>
      </c>
      <c r="G261" s="708" t="s">
        <v>118</v>
      </c>
      <c r="H261" s="709">
        <v>2</v>
      </c>
      <c r="I261" s="710">
        <v>0</v>
      </c>
      <c r="J261" s="710">
        <f t="shared" si="14"/>
        <v>0</v>
      </c>
      <c r="K261" s="830" t="s">
        <v>263</v>
      </c>
    </row>
    <row r="262" spans="2:11" ht="23.25" customHeight="1" x14ac:dyDescent="0.2">
      <c r="B262" s="578"/>
      <c r="C262" s="705" t="s">
        <v>232</v>
      </c>
      <c r="D262" s="705" t="s">
        <v>105</v>
      </c>
      <c r="E262" s="706" t="s">
        <v>886</v>
      </c>
      <c r="F262" s="707" t="s">
        <v>887</v>
      </c>
      <c r="G262" s="708" t="s">
        <v>118</v>
      </c>
      <c r="H262" s="709">
        <v>2</v>
      </c>
      <c r="I262" s="710">
        <v>0</v>
      </c>
      <c r="J262" s="710">
        <f t="shared" si="14"/>
        <v>0</v>
      </c>
      <c r="K262" s="830" t="s">
        <v>263</v>
      </c>
    </row>
    <row r="263" spans="2:11" ht="20.25" customHeight="1" x14ac:dyDescent="0.2">
      <c r="B263" s="578"/>
      <c r="C263" s="671"/>
      <c r="D263" s="671"/>
      <c r="E263" s="671"/>
      <c r="F263" s="671"/>
      <c r="G263" s="671"/>
      <c r="H263" s="784"/>
      <c r="I263" s="671"/>
      <c r="J263" s="671"/>
      <c r="K263" s="502"/>
    </row>
    <row r="264" spans="2:11" ht="20.25" customHeight="1" x14ac:dyDescent="0.2">
      <c r="B264" s="578"/>
      <c r="C264" s="671"/>
      <c r="D264" s="671"/>
      <c r="E264" s="1291" t="s">
        <v>888</v>
      </c>
      <c r="F264" s="1255"/>
      <c r="G264" s="1255"/>
      <c r="H264" s="1255"/>
      <c r="I264" s="671"/>
      <c r="J264" s="828">
        <f>J265+J271</f>
        <v>0</v>
      </c>
      <c r="K264" s="502"/>
    </row>
    <row r="265" spans="2:11" ht="20.25" customHeight="1" x14ac:dyDescent="0.2">
      <c r="B265" s="578"/>
      <c r="C265" s="711"/>
      <c r="D265" s="712" t="s">
        <v>61</v>
      </c>
      <c r="E265" s="713" t="s">
        <v>100</v>
      </c>
      <c r="F265" s="713" t="s">
        <v>101</v>
      </c>
      <c r="G265" s="711"/>
      <c r="H265" s="711"/>
      <c r="I265" s="711"/>
      <c r="J265" s="714">
        <f>J266</f>
        <v>0</v>
      </c>
      <c r="K265" s="831"/>
    </row>
    <row r="266" spans="2:11" ht="20.25" customHeight="1" x14ac:dyDescent="0.2">
      <c r="B266" s="578"/>
      <c r="C266" s="711"/>
      <c r="D266" s="712" t="s">
        <v>61</v>
      </c>
      <c r="E266" s="727" t="s">
        <v>67</v>
      </c>
      <c r="F266" s="727" t="s">
        <v>219</v>
      </c>
      <c r="G266" s="711"/>
      <c r="H266" s="711"/>
      <c r="I266" s="711"/>
      <c r="J266" s="728">
        <f>J267</f>
        <v>0</v>
      </c>
      <c r="K266" s="831"/>
    </row>
    <row r="267" spans="2:11" ht="20.25" customHeight="1" x14ac:dyDescent="0.2">
      <c r="B267" s="578"/>
      <c r="C267" s="715" t="s">
        <v>67</v>
      </c>
      <c r="D267" s="715" t="s">
        <v>137</v>
      </c>
      <c r="E267" s="716" t="s">
        <v>889</v>
      </c>
      <c r="F267" s="717" t="s">
        <v>758</v>
      </c>
      <c r="G267" s="718" t="s">
        <v>116</v>
      </c>
      <c r="H267" s="719">
        <v>2.3380000000000001</v>
      </c>
      <c r="I267" s="720">
        <v>0</v>
      </c>
      <c r="J267" s="720">
        <f>ROUND(I267*H267,2)</f>
        <v>0</v>
      </c>
      <c r="K267" s="829" t="s">
        <v>1</v>
      </c>
    </row>
    <row r="268" spans="2:11" ht="13.5" customHeight="1" x14ac:dyDescent="0.2">
      <c r="B268" s="578"/>
      <c r="C268" s="762"/>
      <c r="D268" s="625" t="s">
        <v>112</v>
      </c>
      <c r="E268" s="763" t="s">
        <v>1</v>
      </c>
      <c r="F268" s="764" t="s">
        <v>890</v>
      </c>
      <c r="G268" s="762"/>
      <c r="H268" s="765">
        <v>0.25</v>
      </c>
      <c r="I268" s="762"/>
      <c r="J268" s="762"/>
      <c r="K268" s="832"/>
    </row>
    <row r="269" spans="2:11" ht="13.5" customHeight="1" x14ac:dyDescent="0.2">
      <c r="B269" s="578"/>
      <c r="C269" s="762"/>
      <c r="D269" s="625" t="s">
        <v>112</v>
      </c>
      <c r="E269" s="763" t="s">
        <v>1</v>
      </c>
      <c r="F269" s="764" t="s">
        <v>891</v>
      </c>
      <c r="G269" s="762"/>
      <c r="H269" s="765">
        <v>2.0880000000000001</v>
      </c>
      <c r="I269" s="762"/>
      <c r="J269" s="762"/>
      <c r="K269" s="832"/>
    </row>
    <row r="270" spans="2:11" ht="13.5" customHeight="1" x14ac:dyDescent="0.2">
      <c r="B270" s="578"/>
      <c r="C270" s="766"/>
      <c r="D270" s="625" t="s">
        <v>112</v>
      </c>
      <c r="E270" s="767" t="s">
        <v>1</v>
      </c>
      <c r="F270" s="768" t="s">
        <v>113</v>
      </c>
      <c r="G270" s="766"/>
      <c r="H270" s="769">
        <v>2.3380000000000001</v>
      </c>
      <c r="I270" s="766"/>
      <c r="J270" s="766"/>
      <c r="K270" s="833"/>
    </row>
    <row r="271" spans="2:11" ht="20.25" customHeight="1" x14ac:dyDescent="0.2">
      <c r="B271" s="578"/>
      <c r="C271" s="711"/>
      <c r="D271" s="712" t="s">
        <v>61</v>
      </c>
      <c r="E271" s="713" t="s">
        <v>198</v>
      </c>
      <c r="F271" s="713" t="s">
        <v>176</v>
      </c>
      <c r="G271" s="711"/>
      <c r="H271" s="711"/>
      <c r="I271" s="711"/>
      <c r="J271" s="714">
        <f>SUM(J272:J287)</f>
        <v>0</v>
      </c>
      <c r="K271" s="831"/>
    </row>
    <row r="272" spans="2:11" ht="20.25" customHeight="1" x14ac:dyDescent="0.2">
      <c r="B272" s="578"/>
      <c r="C272" s="715" t="s">
        <v>69</v>
      </c>
      <c r="D272" s="715" t="s">
        <v>137</v>
      </c>
      <c r="E272" s="716" t="s">
        <v>892</v>
      </c>
      <c r="F272" s="717" t="s">
        <v>893</v>
      </c>
      <c r="G272" s="718" t="s">
        <v>118</v>
      </c>
      <c r="H272" s="719">
        <v>2</v>
      </c>
      <c r="I272" s="720">
        <v>0</v>
      </c>
      <c r="J272" s="720">
        <f t="shared" ref="J272:J287" si="15">ROUND(I272*H272,2)</f>
        <v>0</v>
      </c>
      <c r="K272" s="829" t="s">
        <v>263</v>
      </c>
    </row>
    <row r="273" spans="2:11" ht="20.25" customHeight="1" x14ac:dyDescent="0.2">
      <c r="B273" s="578"/>
      <c r="C273" s="715" t="s">
        <v>226</v>
      </c>
      <c r="D273" s="715" t="s">
        <v>137</v>
      </c>
      <c r="E273" s="716" t="s">
        <v>894</v>
      </c>
      <c r="F273" s="717" t="s">
        <v>895</v>
      </c>
      <c r="G273" s="718" t="s">
        <v>118</v>
      </c>
      <c r="H273" s="719">
        <v>1</v>
      </c>
      <c r="I273" s="720">
        <v>0</v>
      </c>
      <c r="J273" s="720">
        <f t="shared" si="15"/>
        <v>0</v>
      </c>
      <c r="K273" s="829" t="s">
        <v>263</v>
      </c>
    </row>
    <row r="274" spans="2:11" ht="20.25" customHeight="1" x14ac:dyDescent="0.2">
      <c r="B274" s="578"/>
      <c r="C274" s="715" t="s">
        <v>111</v>
      </c>
      <c r="D274" s="715" t="s">
        <v>137</v>
      </c>
      <c r="E274" s="716" t="s">
        <v>896</v>
      </c>
      <c r="F274" s="717" t="s">
        <v>897</v>
      </c>
      <c r="G274" s="718" t="s">
        <v>118</v>
      </c>
      <c r="H274" s="719">
        <v>1</v>
      </c>
      <c r="I274" s="720">
        <v>0</v>
      </c>
      <c r="J274" s="720">
        <f t="shared" si="15"/>
        <v>0</v>
      </c>
      <c r="K274" s="829" t="s">
        <v>1</v>
      </c>
    </row>
    <row r="275" spans="2:11" ht="20.25" customHeight="1" x14ac:dyDescent="0.2">
      <c r="B275" s="578"/>
      <c r="C275" s="715" t="s">
        <v>103</v>
      </c>
      <c r="D275" s="715" t="s">
        <v>137</v>
      </c>
      <c r="E275" s="716" t="s">
        <v>898</v>
      </c>
      <c r="F275" s="717" t="s">
        <v>899</v>
      </c>
      <c r="G275" s="718" t="s">
        <v>118</v>
      </c>
      <c r="H275" s="719">
        <v>1</v>
      </c>
      <c r="I275" s="720">
        <v>0</v>
      </c>
      <c r="J275" s="720">
        <f t="shared" si="15"/>
        <v>0</v>
      </c>
      <c r="K275" s="829" t="s">
        <v>1</v>
      </c>
    </row>
    <row r="276" spans="2:11" ht="20.25" customHeight="1" x14ac:dyDescent="0.2">
      <c r="B276" s="578"/>
      <c r="C276" s="715" t="s">
        <v>117</v>
      </c>
      <c r="D276" s="715" t="s">
        <v>137</v>
      </c>
      <c r="E276" s="716" t="s">
        <v>900</v>
      </c>
      <c r="F276" s="717" t="s">
        <v>901</v>
      </c>
      <c r="G276" s="718" t="s">
        <v>118</v>
      </c>
      <c r="H276" s="719">
        <v>1</v>
      </c>
      <c r="I276" s="720">
        <v>0</v>
      </c>
      <c r="J276" s="720">
        <f t="shared" si="15"/>
        <v>0</v>
      </c>
      <c r="K276" s="829" t="s">
        <v>263</v>
      </c>
    </row>
    <row r="277" spans="2:11" ht="20.25" customHeight="1" x14ac:dyDescent="0.2">
      <c r="B277" s="578"/>
      <c r="C277" s="715" t="s">
        <v>228</v>
      </c>
      <c r="D277" s="715" t="s">
        <v>137</v>
      </c>
      <c r="E277" s="716" t="s">
        <v>902</v>
      </c>
      <c r="F277" s="717" t="s">
        <v>903</v>
      </c>
      <c r="G277" s="718" t="s">
        <v>118</v>
      </c>
      <c r="H277" s="719">
        <v>8</v>
      </c>
      <c r="I277" s="720">
        <v>0</v>
      </c>
      <c r="J277" s="720">
        <f t="shared" si="15"/>
        <v>0</v>
      </c>
      <c r="K277" s="829" t="s">
        <v>263</v>
      </c>
    </row>
    <row r="278" spans="2:11" ht="20.25" customHeight="1" x14ac:dyDescent="0.2">
      <c r="B278" s="578"/>
      <c r="C278" s="715" t="s">
        <v>110</v>
      </c>
      <c r="D278" s="715" t="s">
        <v>137</v>
      </c>
      <c r="E278" s="716" t="s">
        <v>904</v>
      </c>
      <c r="F278" s="717" t="s">
        <v>905</v>
      </c>
      <c r="G278" s="718" t="s">
        <v>118</v>
      </c>
      <c r="H278" s="719">
        <v>2</v>
      </c>
      <c r="I278" s="720">
        <v>0</v>
      </c>
      <c r="J278" s="720">
        <f t="shared" si="15"/>
        <v>0</v>
      </c>
      <c r="K278" s="829" t="s">
        <v>263</v>
      </c>
    </row>
    <row r="279" spans="2:11" ht="20.25" customHeight="1" x14ac:dyDescent="0.2">
      <c r="B279" s="578"/>
      <c r="C279" s="715" t="s">
        <v>123</v>
      </c>
      <c r="D279" s="715" t="s">
        <v>137</v>
      </c>
      <c r="E279" s="716" t="s">
        <v>906</v>
      </c>
      <c r="F279" s="717" t="s">
        <v>907</v>
      </c>
      <c r="G279" s="718" t="s">
        <v>118</v>
      </c>
      <c r="H279" s="719">
        <v>2</v>
      </c>
      <c r="I279" s="720">
        <v>0</v>
      </c>
      <c r="J279" s="720">
        <f t="shared" si="15"/>
        <v>0</v>
      </c>
      <c r="K279" s="829" t="s">
        <v>263</v>
      </c>
    </row>
    <row r="280" spans="2:11" ht="20.25" customHeight="1" x14ac:dyDescent="0.2">
      <c r="B280" s="578"/>
      <c r="C280" s="715" t="s">
        <v>119</v>
      </c>
      <c r="D280" s="715" t="s">
        <v>137</v>
      </c>
      <c r="E280" s="716" t="s">
        <v>908</v>
      </c>
      <c r="F280" s="717" t="s">
        <v>909</v>
      </c>
      <c r="G280" s="718" t="s">
        <v>118</v>
      </c>
      <c r="H280" s="719">
        <v>2</v>
      </c>
      <c r="I280" s="720">
        <v>0</v>
      </c>
      <c r="J280" s="720">
        <f t="shared" si="15"/>
        <v>0</v>
      </c>
      <c r="K280" s="829" t="s">
        <v>263</v>
      </c>
    </row>
    <row r="281" spans="2:11" ht="20.25" customHeight="1" x14ac:dyDescent="0.2">
      <c r="B281" s="578"/>
      <c r="C281" s="715" t="s">
        <v>230</v>
      </c>
      <c r="D281" s="715" t="s">
        <v>137</v>
      </c>
      <c r="E281" s="716" t="s">
        <v>910</v>
      </c>
      <c r="F281" s="717" t="s">
        <v>911</v>
      </c>
      <c r="G281" s="718" t="s">
        <v>118</v>
      </c>
      <c r="H281" s="719">
        <v>2</v>
      </c>
      <c r="I281" s="720">
        <v>0</v>
      </c>
      <c r="J281" s="720">
        <f t="shared" si="15"/>
        <v>0</v>
      </c>
      <c r="K281" s="829" t="s">
        <v>263</v>
      </c>
    </row>
    <row r="282" spans="2:11" ht="20.25" customHeight="1" x14ac:dyDescent="0.2">
      <c r="B282" s="578"/>
      <c r="C282" s="715" t="s">
        <v>120</v>
      </c>
      <c r="D282" s="715" t="s">
        <v>137</v>
      </c>
      <c r="E282" s="716" t="s">
        <v>912</v>
      </c>
      <c r="F282" s="717" t="s">
        <v>913</v>
      </c>
      <c r="G282" s="718" t="s">
        <v>118</v>
      </c>
      <c r="H282" s="719">
        <v>7</v>
      </c>
      <c r="I282" s="720">
        <v>0</v>
      </c>
      <c r="J282" s="720">
        <f t="shared" si="15"/>
        <v>0</v>
      </c>
      <c r="K282" s="829" t="s">
        <v>1</v>
      </c>
    </row>
    <row r="283" spans="2:11" ht="20.25" customHeight="1" x14ac:dyDescent="0.2">
      <c r="B283" s="578"/>
      <c r="C283" s="715" t="s">
        <v>231</v>
      </c>
      <c r="D283" s="715" t="s">
        <v>137</v>
      </c>
      <c r="E283" s="716" t="s">
        <v>914</v>
      </c>
      <c r="F283" s="717" t="s">
        <v>915</v>
      </c>
      <c r="G283" s="718" t="s">
        <v>118</v>
      </c>
      <c r="H283" s="719">
        <v>18</v>
      </c>
      <c r="I283" s="720">
        <v>0</v>
      </c>
      <c r="J283" s="720">
        <f t="shared" si="15"/>
        <v>0</v>
      </c>
      <c r="K283" s="829" t="s">
        <v>263</v>
      </c>
    </row>
    <row r="284" spans="2:11" ht="20.25" customHeight="1" x14ac:dyDescent="0.2">
      <c r="B284" s="578"/>
      <c r="C284" s="715" t="s">
        <v>121</v>
      </c>
      <c r="D284" s="715" t="s">
        <v>137</v>
      </c>
      <c r="E284" s="716" t="s">
        <v>916</v>
      </c>
      <c r="F284" s="717" t="s">
        <v>917</v>
      </c>
      <c r="G284" s="718" t="s">
        <v>118</v>
      </c>
      <c r="H284" s="719">
        <v>18</v>
      </c>
      <c r="I284" s="720">
        <v>0</v>
      </c>
      <c r="J284" s="720">
        <f t="shared" si="15"/>
        <v>0</v>
      </c>
      <c r="K284" s="829" t="s">
        <v>263</v>
      </c>
    </row>
    <row r="285" spans="2:11" ht="20.25" customHeight="1" x14ac:dyDescent="0.2">
      <c r="B285" s="578"/>
      <c r="C285" s="715" t="s">
        <v>8</v>
      </c>
      <c r="D285" s="715" t="s">
        <v>137</v>
      </c>
      <c r="E285" s="716" t="s">
        <v>918</v>
      </c>
      <c r="F285" s="717" t="s">
        <v>919</v>
      </c>
      <c r="G285" s="718" t="s">
        <v>118</v>
      </c>
      <c r="H285" s="719">
        <v>18</v>
      </c>
      <c r="I285" s="720">
        <v>0</v>
      </c>
      <c r="J285" s="720">
        <f t="shared" si="15"/>
        <v>0</v>
      </c>
      <c r="K285" s="829" t="s">
        <v>263</v>
      </c>
    </row>
    <row r="286" spans="2:11" ht="20.25" customHeight="1" x14ac:dyDescent="0.2">
      <c r="B286" s="578"/>
      <c r="C286" s="715" t="s">
        <v>122</v>
      </c>
      <c r="D286" s="715" t="s">
        <v>137</v>
      </c>
      <c r="E286" s="716" t="s">
        <v>920</v>
      </c>
      <c r="F286" s="717" t="s">
        <v>921</v>
      </c>
      <c r="G286" s="718" t="s">
        <v>118</v>
      </c>
      <c r="H286" s="719">
        <v>18</v>
      </c>
      <c r="I286" s="720">
        <v>0</v>
      </c>
      <c r="J286" s="720">
        <f t="shared" si="15"/>
        <v>0</v>
      </c>
      <c r="K286" s="829" t="s">
        <v>263</v>
      </c>
    </row>
    <row r="287" spans="2:11" ht="20.25" customHeight="1" x14ac:dyDescent="0.2">
      <c r="B287" s="578"/>
      <c r="C287" s="715" t="s">
        <v>232</v>
      </c>
      <c r="D287" s="715" t="s">
        <v>137</v>
      </c>
      <c r="E287" s="716" t="s">
        <v>922</v>
      </c>
      <c r="F287" s="717" t="s">
        <v>923</v>
      </c>
      <c r="G287" s="718" t="s">
        <v>118</v>
      </c>
      <c r="H287" s="719">
        <v>2</v>
      </c>
      <c r="I287" s="720">
        <v>0</v>
      </c>
      <c r="J287" s="720">
        <f t="shared" si="15"/>
        <v>0</v>
      </c>
      <c r="K287" s="829" t="s">
        <v>263</v>
      </c>
    </row>
    <row r="288" spans="2:11" ht="20.25" customHeight="1" x14ac:dyDescent="0.2">
      <c r="B288" s="578"/>
      <c r="C288" s="671"/>
      <c r="D288" s="671"/>
      <c r="E288" s="671"/>
      <c r="F288" s="671"/>
      <c r="G288" s="671"/>
      <c r="H288" s="784"/>
      <c r="I288" s="671"/>
      <c r="J288" s="671"/>
      <c r="K288" s="502"/>
    </row>
    <row r="289" spans="2:11" ht="20.25" customHeight="1" x14ac:dyDescent="0.2">
      <c r="B289" s="578"/>
      <c r="C289" s="671"/>
      <c r="D289" s="671"/>
      <c r="E289" s="1291" t="s">
        <v>924</v>
      </c>
      <c r="F289" s="1255"/>
      <c r="G289" s="1255"/>
      <c r="H289" s="1255"/>
      <c r="I289" s="671"/>
      <c r="J289" s="828">
        <f>J290+J305+J309</f>
        <v>0</v>
      </c>
      <c r="K289" s="502"/>
    </row>
    <row r="290" spans="2:11" ht="20.25" customHeight="1" x14ac:dyDescent="0.2">
      <c r="B290" s="578"/>
      <c r="C290" s="711"/>
      <c r="D290" s="712" t="s">
        <v>61</v>
      </c>
      <c r="E290" s="713" t="s">
        <v>100</v>
      </c>
      <c r="F290" s="713" t="s">
        <v>101</v>
      </c>
      <c r="G290" s="711"/>
      <c r="H290" s="711"/>
      <c r="I290" s="711"/>
      <c r="J290" s="714">
        <f>J291</f>
        <v>0</v>
      </c>
      <c r="K290" s="831"/>
    </row>
    <row r="291" spans="2:11" ht="20.25" customHeight="1" x14ac:dyDescent="0.2">
      <c r="B291" s="578"/>
      <c r="C291" s="711"/>
      <c r="D291" s="712" t="s">
        <v>61</v>
      </c>
      <c r="E291" s="727" t="s">
        <v>67</v>
      </c>
      <c r="F291" s="727" t="s">
        <v>219</v>
      </c>
      <c r="G291" s="711"/>
      <c r="H291" s="711"/>
      <c r="I291" s="711"/>
      <c r="J291" s="728">
        <f>J292+J298+J304</f>
        <v>0</v>
      </c>
      <c r="K291" s="831"/>
    </row>
    <row r="292" spans="2:11" ht="20.25" customHeight="1" x14ac:dyDescent="0.2">
      <c r="B292" s="578"/>
      <c r="C292" s="715" t="s">
        <v>67</v>
      </c>
      <c r="D292" s="715" t="s">
        <v>137</v>
      </c>
      <c r="E292" s="716" t="s">
        <v>757</v>
      </c>
      <c r="F292" s="717" t="s">
        <v>758</v>
      </c>
      <c r="G292" s="718" t="s">
        <v>116</v>
      </c>
      <c r="H292" s="719">
        <v>24</v>
      </c>
      <c r="I292" s="720">
        <v>0</v>
      </c>
      <c r="J292" s="720">
        <f>ROUND(I292*H292,2)</f>
        <v>0</v>
      </c>
      <c r="K292" s="829" t="s">
        <v>759</v>
      </c>
    </row>
    <row r="293" spans="2:11" ht="12" customHeight="1" x14ac:dyDescent="0.2">
      <c r="B293" s="578"/>
      <c r="C293" s="762"/>
      <c r="D293" s="625" t="s">
        <v>112</v>
      </c>
      <c r="E293" s="763" t="s">
        <v>1</v>
      </c>
      <c r="F293" s="764" t="s">
        <v>760</v>
      </c>
      <c r="G293" s="762"/>
      <c r="H293" s="765">
        <v>6</v>
      </c>
      <c r="I293" s="762"/>
      <c r="J293" s="762"/>
      <c r="K293" s="832"/>
    </row>
    <row r="294" spans="2:11" ht="12" customHeight="1" x14ac:dyDescent="0.2">
      <c r="B294" s="578"/>
      <c r="C294" s="762"/>
      <c r="D294" s="625" t="s">
        <v>112</v>
      </c>
      <c r="E294" s="763" t="s">
        <v>1</v>
      </c>
      <c r="F294" s="764" t="s">
        <v>760</v>
      </c>
      <c r="G294" s="762"/>
      <c r="H294" s="765">
        <v>6</v>
      </c>
      <c r="I294" s="762"/>
      <c r="J294" s="762"/>
      <c r="K294" s="832"/>
    </row>
    <row r="295" spans="2:11" ht="12" customHeight="1" x14ac:dyDescent="0.2">
      <c r="B295" s="578"/>
      <c r="C295" s="762"/>
      <c r="D295" s="625" t="s">
        <v>112</v>
      </c>
      <c r="E295" s="763" t="s">
        <v>1</v>
      </c>
      <c r="F295" s="764" t="s">
        <v>760</v>
      </c>
      <c r="G295" s="762"/>
      <c r="H295" s="765">
        <v>6</v>
      </c>
      <c r="I295" s="762"/>
      <c r="J295" s="762"/>
      <c r="K295" s="832"/>
    </row>
    <row r="296" spans="2:11" ht="12" customHeight="1" x14ac:dyDescent="0.2">
      <c r="B296" s="578"/>
      <c r="C296" s="762"/>
      <c r="D296" s="625" t="s">
        <v>112</v>
      </c>
      <c r="E296" s="763" t="s">
        <v>1</v>
      </c>
      <c r="F296" s="764" t="s">
        <v>760</v>
      </c>
      <c r="G296" s="762"/>
      <c r="H296" s="765">
        <v>6</v>
      </c>
      <c r="I296" s="762"/>
      <c r="J296" s="762"/>
      <c r="K296" s="832"/>
    </row>
    <row r="297" spans="2:11" ht="12" customHeight="1" x14ac:dyDescent="0.2">
      <c r="B297" s="578"/>
      <c r="C297" s="766"/>
      <c r="D297" s="625" t="s">
        <v>112</v>
      </c>
      <c r="E297" s="767" t="s">
        <v>1</v>
      </c>
      <c r="F297" s="768" t="s">
        <v>113</v>
      </c>
      <c r="G297" s="766"/>
      <c r="H297" s="769">
        <v>24</v>
      </c>
      <c r="I297" s="766"/>
      <c r="J297" s="766"/>
      <c r="K297" s="833"/>
    </row>
    <row r="298" spans="2:11" ht="20.25" customHeight="1" x14ac:dyDescent="0.2">
      <c r="B298" s="578"/>
      <c r="C298" s="715" t="s">
        <v>69</v>
      </c>
      <c r="D298" s="715" t="s">
        <v>137</v>
      </c>
      <c r="E298" s="716" t="s">
        <v>763</v>
      </c>
      <c r="F298" s="717" t="s">
        <v>764</v>
      </c>
      <c r="G298" s="718" t="s">
        <v>152</v>
      </c>
      <c r="H298" s="719">
        <v>24</v>
      </c>
      <c r="I298" s="720">
        <v>0</v>
      </c>
      <c r="J298" s="720">
        <f>ROUND(I298*H298,2)</f>
        <v>0</v>
      </c>
      <c r="K298" s="829" t="s">
        <v>759</v>
      </c>
    </row>
    <row r="299" spans="2:11" ht="12" customHeight="1" x14ac:dyDescent="0.2">
      <c r="B299" s="578"/>
      <c r="C299" s="762"/>
      <c r="D299" s="625" t="s">
        <v>112</v>
      </c>
      <c r="E299" s="763" t="s">
        <v>1</v>
      </c>
      <c r="F299" s="764" t="s">
        <v>117</v>
      </c>
      <c r="G299" s="762"/>
      <c r="H299" s="765">
        <v>6</v>
      </c>
      <c r="I299" s="762"/>
      <c r="J299" s="762"/>
      <c r="K299" s="832"/>
    </row>
    <row r="300" spans="2:11" ht="12" customHeight="1" x14ac:dyDescent="0.2">
      <c r="B300" s="578"/>
      <c r="C300" s="762"/>
      <c r="D300" s="625" t="s">
        <v>112</v>
      </c>
      <c r="E300" s="763" t="s">
        <v>1</v>
      </c>
      <c r="F300" s="764" t="s">
        <v>117</v>
      </c>
      <c r="G300" s="762"/>
      <c r="H300" s="765">
        <v>6</v>
      </c>
      <c r="I300" s="762"/>
      <c r="J300" s="762"/>
      <c r="K300" s="832"/>
    </row>
    <row r="301" spans="2:11" ht="12" customHeight="1" x14ac:dyDescent="0.2">
      <c r="B301" s="578"/>
      <c r="C301" s="762"/>
      <c r="D301" s="625" t="s">
        <v>112</v>
      </c>
      <c r="E301" s="763" t="s">
        <v>1</v>
      </c>
      <c r="F301" s="764" t="s">
        <v>117</v>
      </c>
      <c r="G301" s="762"/>
      <c r="H301" s="765">
        <v>6</v>
      </c>
      <c r="I301" s="762"/>
      <c r="J301" s="762"/>
      <c r="K301" s="832"/>
    </row>
    <row r="302" spans="2:11" ht="12" customHeight="1" x14ac:dyDescent="0.2">
      <c r="B302" s="578"/>
      <c r="C302" s="762"/>
      <c r="D302" s="625" t="s">
        <v>112</v>
      </c>
      <c r="E302" s="763" t="s">
        <v>1</v>
      </c>
      <c r="F302" s="764" t="s">
        <v>117</v>
      </c>
      <c r="G302" s="762"/>
      <c r="H302" s="765">
        <v>6</v>
      </c>
      <c r="I302" s="762"/>
      <c r="J302" s="762"/>
      <c r="K302" s="832"/>
    </row>
    <row r="303" spans="2:11" ht="12" customHeight="1" x14ac:dyDescent="0.2">
      <c r="B303" s="578"/>
      <c r="C303" s="766"/>
      <c r="D303" s="625" t="s">
        <v>112</v>
      </c>
      <c r="E303" s="767" t="s">
        <v>1</v>
      </c>
      <c r="F303" s="768" t="s">
        <v>113</v>
      </c>
      <c r="G303" s="766"/>
      <c r="H303" s="769">
        <v>24</v>
      </c>
      <c r="I303" s="766"/>
      <c r="J303" s="766"/>
      <c r="K303" s="833"/>
    </row>
    <row r="304" spans="2:11" ht="20.25" customHeight="1" x14ac:dyDescent="0.2">
      <c r="B304" s="578"/>
      <c r="C304" s="705" t="s">
        <v>226</v>
      </c>
      <c r="D304" s="705" t="s">
        <v>105</v>
      </c>
      <c r="E304" s="706" t="s">
        <v>765</v>
      </c>
      <c r="F304" s="707" t="s">
        <v>766</v>
      </c>
      <c r="G304" s="708" t="s">
        <v>152</v>
      </c>
      <c r="H304" s="709">
        <v>24</v>
      </c>
      <c r="I304" s="710">
        <v>0</v>
      </c>
      <c r="J304" s="710">
        <f>ROUND(I304*H304,2)</f>
        <v>0</v>
      </c>
      <c r="K304" s="830" t="s">
        <v>759</v>
      </c>
    </row>
    <row r="305" spans="2:11" ht="20.25" customHeight="1" x14ac:dyDescent="0.2">
      <c r="B305" s="578"/>
      <c r="C305" s="711"/>
      <c r="D305" s="712" t="s">
        <v>61</v>
      </c>
      <c r="E305" s="713" t="s">
        <v>767</v>
      </c>
      <c r="F305" s="713" t="s">
        <v>768</v>
      </c>
      <c r="G305" s="711"/>
      <c r="H305" s="711"/>
      <c r="I305" s="711"/>
      <c r="J305" s="714">
        <f>J307</f>
        <v>0</v>
      </c>
      <c r="K305" s="831"/>
    </row>
    <row r="306" spans="2:11" ht="20.25" customHeight="1" x14ac:dyDescent="0.2">
      <c r="B306" s="578"/>
      <c r="C306" s="711"/>
      <c r="D306" s="712" t="s">
        <v>61</v>
      </c>
      <c r="E306" s="727" t="s">
        <v>726</v>
      </c>
      <c r="F306" s="727" t="s">
        <v>727</v>
      </c>
      <c r="G306" s="711"/>
      <c r="H306" s="711"/>
      <c r="I306" s="711"/>
      <c r="J306" s="728">
        <f>J307</f>
        <v>0</v>
      </c>
      <c r="K306" s="831"/>
    </row>
    <row r="307" spans="2:11" ht="20.25" customHeight="1" x14ac:dyDescent="0.2">
      <c r="B307" s="578"/>
      <c r="C307" s="715" t="s">
        <v>111</v>
      </c>
      <c r="D307" s="715" t="s">
        <v>137</v>
      </c>
      <c r="E307" s="716" t="s">
        <v>769</v>
      </c>
      <c r="F307" s="717" t="s">
        <v>770</v>
      </c>
      <c r="G307" s="718" t="s">
        <v>118</v>
      </c>
      <c r="H307" s="719">
        <v>28</v>
      </c>
      <c r="I307" s="720">
        <v>0</v>
      </c>
      <c r="J307" s="720">
        <f>ROUND(I307*H307,2)</f>
        <v>0</v>
      </c>
      <c r="K307" s="829" t="s">
        <v>759</v>
      </c>
    </row>
    <row r="308" spans="2:11" ht="20.25" customHeight="1" x14ac:dyDescent="0.2">
      <c r="B308" s="578"/>
      <c r="C308" s="762"/>
      <c r="D308" s="625" t="s">
        <v>112</v>
      </c>
      <c r="E308" s="763" t="s">
        <v>1</v>
      </c>
      <c r="F308" s="764" t="s">
        <v>925</v>
      </c>
      <c r="G308" s="762"/>
      <c r="H308" s="765">
        <v>28</v>
      </c>
      <c r="I308" s="762"/>
      <c r="J308" s="762"/>
      <c r="K308" s="832"/>
    </row>
    <row r="309" spans="2:11" ht="20.25" customHeight="1" x14ac:dyDescent="0.2">
      <c r="B309" s="578"/>
      <c r="C309" s="711"/>
      <c r="D309" s="712" t="s">
        <v>61</v>
      </c>
      <c r="E309" s="713" t="s">
        <v>105</v>
      </c>
      <c r="F309" s="713" t="s">
        <v>771</v>
      </c>
      <c r="G309" s="711"/>
      <c r="H309" s="711"/>
      <c r="I309" s="711"/>
      <c r="J309" s="714">
        <f>J310+J332</f>
        <v>0</v>
      </c>
      <c r="K309" s="831"/>
    </row>
    <row r="310" spans="2:11" ht="20.25" customHeight="1" x14ac:dyDescent="0.2">
      <c r="B310" s="578"/>
      <c r="C310" s="711"/>
      <c r="D310" s="712" t="s">
        <v>61</v>
      </c>
      <c r="E310" s="727" t="s">
        <v>772</v>
      </c>
      <c r="F310" s="727" t="s">
        <v>773</v>
      </c>
      <c r="G310" s="711"/>
      <c r="H310" s="711"/>
      <c r="I310" s="711"/>
      <c r="J310" s="728">
        <f>J311+J317</f>
        <v>0</v>
      </c>
      <c r="K310" s="831"/>
    </row>
    <row r="311" spans="2:11" ht="20.25" customHeight="1" x14ac:dyDescent="0.2">
      <c r="B311" s="578"/>
      <c r="C311" s="715" t="s">
        <v>103</v>
      </c>
      <c r="D311" s="715" t="s">
        <v>137</v>
      </c>
      <c r="E311" s="716" t="s">
        <v>926</v>
      </c>
      <c r="F311" s="717" t="s">
        <v>927</v>
      </c>
      <c r="G311" s="718" t="s">
        <v>677</v>
      </c>
      <c r="H311" s="719">
        <v>92</v>
      </c>
      <c r="I311" s="720">
        <v>0</v>
      </c>
      <c r="J311" s="720">
        <f>ROUND(I311*H311,2)</f>
        <v>0</v>
      </c>
      <c r="K311" s="829" t="s">
        <v>759</v>
      </c>
    </row>
    <row r="312" spans="2:11" ht="13.5" customHeight="1" x14ac:dyDescent="0.2">
      <c r="B312" s="578"/>
      <c r="C312" s="762"/>
      <c r="D312" s="625" t="s">
        <v>112</v>
      </c>
      <c r="E312" s="763" t="s">
        <v>1</v>
      </c>
      <c r="F312" s="764" t="s">
        <v>928</v>
      </c>
      <c r="G312" s="762"/>
      <c r="H312" s="765">
        <v>42</v>
      </c>
      <c r="I312" s="762"/>
      <c r="J312" s="762"/>
      <c r="K312" s="832"/>
    </row>
    <row r="313" spans="2:11" ht="13.5" customHeight="1" x14ac:dyDescent="0.2">
      <c r="B313" s="578"/>
      <c r="C313" s="762"/>
      <c r="D313" s="625" t="s">
        <v>112</v>
      </c>
      <c r="E313" s="763" t="s">
        <v>1</v>
      </c>
      <c r="F313" s="764" t="s">
        <v>929</v>
      </c>
      <c r="G313" s="762"/>
      <c r="H313" s="765">
        <v>12</v>
      </c>
      <c r="I313" s="762"/>
      <c r="J313" s="762"/>
      <c r="K313" s="832"/>
    </row>
    <row r="314" spans="2:11" ht="13.5" customHeight="1" x14ac:dyDescent="0.2">
      <c r="B314" s="578"/>
      <c r="C314" s="762"/>
      <c r="D314" s="625" t="s">
        <v>112</v>
      </c>
      <c r="E314" s="763" t="s">
        <v>1</v>
      </c>
      <c r="F314" s="764" t="s">
        <v>930</v>
      </c>
      <c r="G314" s="762"/>
      <c r="H314" s="765">
        <v>14</v>
      </c>
      <c r="I314" s="762"/>
      <c r="J314" s="762"/>
      <c r="K314" s="832"/>
    </row>
    <row r="315" spans="2:11" ht="13.5" customHeight="1" x14ac:dyDescent="0.2">
      <c r="B315" s="578"/>
      <c r="C315" s="762"/>
      <c r="D315" s="625" t="s">
        <v>112</v>
      </c>
      <c r="E315" s="763" t="s">
        <v>1</v>
      </c>
      <c r="F315" s="764" t="s">
        <v>931</v>
      </c>
      <c r="G315" s="762"/>
      <c r="H315" s="765">
        <v>24</v>
      </c>
      <c r="I315" s="762"/>
      <c r="J315" s="762"/>
      <c r="K315" s="832"/>
    </row>
    <row r="316" spans="2:11" ht="13.5" customHeight="1" x14ac:dyDescent="0.2">
      <c r="B316" s="578"/>
      <c r="C316" s="766"/>
      <c r="D316" s="625" t="s">
        <v>112</v>
      </c>
      <c r="E316" s="767" t="s">
        <v>1</v>
      </c>
      <c r="F316" s="768" t="s">
        <v>113</v>
      </c>
      <c r="G316" s="766"/>
      <c r="H316" s="769">
        <v>92</v>
      </c>
      <c r="I316" s="766"/>
      <c r="J316" s="766"/>
      <c r="K316" s="833"/>
    </row>
    <row r="317" spans="2:11" ht="20.25" customHeight="1" x14ac:dyDescent="0.2">
      <c r="B317" s="578"/>
      <c r="C317" s="715" t="s">
        <v>117</v>
      </c>
      <c r="D317" s="715" t="s">
        <v>137</v>
      </c>
      <c r="E317" s="716" t="s">
        <v>778</v>
      </c>
      <c r="F317" s="717" t="s">
        <v>779</v>
      </c>
      <c r="G317" s="718" t="s">
        <v>677</v>
      </c>
      <c r="H317" s="719">
        <v>180</v>
      </c>
      <c r="I317" s="720">
        <v>0</v>
      </c>
      <c r="J317" s="720">
        <f>ROUND(I317*H317,2)</f>
        <v>0</v>
      </c>
      <c r="K317" s="829" t="s">
        <v>759</v>
      </c>
    </row>
    <row r="318" spans="2:11" ht="13.5" customHeight="1" x14ac:dyDescent="0.2">
      <c r="B318" s="578"/>
      <c r="C318" s="762"/>
      <c r="D318" s="625" t="s">
        <v>112</v>
      </c>
      <c r="E318" s="763" t="s">
        <v>1</v>
      </c>
      <c r="F318" s="764" t="s">
        <v>932</v>
      </c>
      <c r="G318" s="762"/>
      <c r="H318" s="765">
        <v>6</v>
      </c>
      <c r="I318" s="762"/>
      <c r="J318" s="762"/>
      <c r="K318" s="832"/>
    </row>
    <row r="319" spans="2:11" ht="13.5" customHeight="1" x14ac:dyDescent="0.2">
      <c r="B319" s="578"/>
      <c r="C319" s="762"/>
      <c r="D319" s="625" t="s">
        <v>112</v>
      </c>
      <c r="E319" s="763" t="s">
        <v>1</v>
      </c>
      <c r="F319" s="764" t="s">
        <v>932</v>
      </c>
      <c r="G319" s="762"/>
      <c r="H319" s="765">
        <v>6</v>
      </c>
      <c r="I319" s="762"/>
      <c r="J319" s="762"/>
      <c r="K319" s="832"/>
    </row>
    <row r="320" spans="2:11" ht="13.5" customHeight="1" x14ac:dyDescent="0.2">
      <c r="B320" s="578"/>
      <c r="C320" s="762"/>
      <c r="D320" s="625" t="s">
        <v>112</v>
      </c>
      <c r="E320" s="763" t="s">
        <v>1</v>
      </c>
      <c r="F320" s="764" t="s">
        <v>932</v>
      </c>
      <c r="G320" s="762"/>
      <c r="H320" s="765">
        <v>6</v>
      </c>
      <c r="I320" s="762"/>
      <c r="J320" s="762"/>
      <c r="K320" s="832"/>
    </row>
    <row r="321" spans="2:11" ht="13.5" customHeight="1" x14ac:dyDescent="0.2">
      <c r="B321" s="578"/>
      <c r="C321" s="762"/>
      <c r="D321" s="625" t="s">
        <v>112</v>
      </c>
      <c r="E321" s="763" t="s">
        <v>1</v>
      </c>
      <c r="F321" s="764" t="s">
        <v>932</v>
      </c>
      <c r="G321" s="762"/>
      <c r="H321" s="765">
        <v>6</v>
      </c>
      <c r="I321" s="762"/>
      <c r="J321" s="762"/>
      <c r="K321" s="832"/>
    </row>
    <row r="322" spans="2:11" ht="13.5" customHeight="1" x14ac:dyDescent="0.2">
      <c r="B322" s="578"/>
      <c r="C322" s="762"/>
      <c r="D322" s="625" t="s">
        <v>112</v>
      </c>
      <c r="E322" s="763" t="s">
        <v>1</v>
      </c>
      <c r="F322" s="764" t="s">
        <v>932</v>
      </c>
      <c r="G322" s="762"/>
      <c r="H322" s="765">
        <v>6</v>
      </c>
      <c r="I322" s="762"/>
      <c r="J322" s="762"/>
      <c r="K322" s="832"/>
    </row>
    <row r="323" spans="2:11" ht="13.5" customHeight="1" x14ac:dyDescent="0.2">
      <c r="B323" s="578"/>
      <c r="C323" s="762"/>
      <c r="D323" s="625" t="s">
        <v>112</v>
      </c>
      <c r="E323" s="763" t="s">
        <v>1</v>
      </c>
      <c r="F323" s="764" t="s">
        <v>932</v>
      </c>
      <c r="G323" s="762"/>
      <c r="H323" s="765">
        <v>6</v>
      </c>
      <c r="I323" s="762"/>
      <c r="J323" s="762"/>
      <c r="K323" s="832"/>
    </row>
    <row r="324" spans="2:11" ht="13.5" customHeight="1" x14ac:dyDescent="0.2">
      <c r="B324" s="578"/>
      <c r="C324" s="762"/>
      <c r="D324" s="625" t="s">
        <v>112</v>
      </c>
      <c r="E324" s="763" t="s">
        <v>1</v>
      </c>
      <c r="F324" s="764" t="s">
        <v>933</v>
      </c>
      <c r="G324" s="762"/>
      <c r="H324" s="765">
        <v>4</v>
      </c>
      <c r="I324" s="762"/>
      <c r="J324" s="762"/>
      <c r="K324" s="832"/>
    </row>
    <row r="325" spans="2:11" ht="13.5" customHeight="1" x14ac:dyDescent="0.2">
      <c r="B325" s="578"/>
      <c r="C325" s="762"/>
      <c r="D325" s="625" t="s">
        <v>112</v>
      </c>
      <c r="E325" s="763" t="s">
        <v>1</v>
      </c>
      <c r="F325" s="764" t="s">
        <v>933</v>
      </c>
      <c r="G325" s="762"/>
      <c r="H325" s="765">
        <v>4</v>
      </c>
      <c r="I325" s="762"/>
      <c r="J325" s="762"/>
      <c r="K325" s="832"/>
    </row>
    <row r="326" spans="2:11" ht="13.5" customHeight="1" x14ac:dyDescent="0.2">
      <c r="B326" s="578"/>
      <c r="C326" s="762"/>
      <c r="D326" s="625" t="s">
        <v>112</v>
      </c>
      <c r="E326" s="763" t="s">
        <v>1</v>
      </c>
      <c r="F326" s="764" t="s">
        <v>931</v>
      </c>
      <c r="G326" s="762"/>
      <c r="H326" s="765">
        <v>24</v>
      </c>
      <c r="I326" s="762"/>
      <c r="J326" s="762"/>
      <c r="K326" s="832"/>
    </row>
    <row r="327" spans="2:11" ht="13.5" customHeight="1" x14ac:dyDescent="0.2">
      <c r="B327" s="578"/>
      <c r="C327" s="762"/>
      <c r="D327" s="625" t="s">
        <v>112</v>
      </c>
      <c r="E327" s="763" t="s">
        <v>1</v>
      </c>
      <c r="F327" s="764" t="s">
        <v>931</v>
      </c>
      <c r="G327" s="762"/>
      <c r="H327" s="765">
        <v>24</v>
      </c>
      <c r="I327" s="762"/>
      <c r="J327" s="762"/>
      <c r="K327" s="832"/>
    </row>
    <row r="328" spans="2:11" ht="13.5" customHeight="1" x14ac:dyDescent="0.2">
      <c r="B328" s="578"/>
      <c r="C328" s="762"/>
      <c r="D328" s="625" t="s">
        <v>112</v>
      </c>
      <c r="E328" s="763" t="s">
        <v>1</v>
      </c>
      <c r="F328" s="764" t="s">
        <v>931</v>
      </c>
      <c r="G328" s="762"/>
      <c r="H328" s="765">
        <v>24</v>
      </c>
      <c r="I328" s="762"/>
      <c r="J328" s="762"/>
      <c r="K328" s="832"/>
    </row>
    <row r="329" spans="2:11" ht="13.5" customHeight="1" x14ac:dyDescent="0.2">
      <c r="B329" s="578"/>
      <c r="C329" s="762"/>
      <c r="D329" s="625" t="s">
        <v>112</v>
      </c>
      <c r="E329" s="763" t="s">
        <v>1</v>
      </c>
      <c r="F329" s="764" t="s">
        <v>934</v>
      </c>
      <c r="G329" s="762"/>
      <c r="H329" s="765">
        <v>32</v>
      </c>
      <c r="I329" s="762"/>
      <c r="J329" s="762"/>
      <c r="K329" s="832"/>
    </row>
    <row r="330" spans="2:11" ht="13.5" customHeight="1" x14ac:dyDescent="0.2">
      <c r="B330" s="578"/>
      <c r="C330" s="762"/>
      <c r="D330" s="625" t="s">
        <v>112</v>
      </c>
      <c r="E330" s="763" t="s">
        <v>1</v>
      </c>
      <c r="F330" s="764" t="s">
        <v>934</v>
      </c>
      <c r="G330" s="762"/>
      <c r="H330" s="765">
        <v>32</v>
      </c>
      <c r="I330" s="762"/>
      <c r="J330" s="762"/>
      <c r="K330" s="832"/>
    </row>
    <row r="331" spans="2:11" ht="13.5" customHeight="1" x14ac:dyDescent="0.2">
      <c r="B331" s="578"/>
      <c r="C331" s="766"/>
      <c r="D331" s="625" t="s">
        <v>112</v>
      </c>
      <c r="E331" s="767" t="s">
        <v>1</v>
      </c>
      <c r="F331" s="768" t="s">
        <v>113</v>
      </c>
      <c r="G331" s="766"/>
      <c r="H331" s="769">
        <v>180</v>
      </c>
      <c r="I331" s="766"/>
      <c r="J331" s="766"/>
      <c r="K331" s="833"/>
    </row>
    <row r="332" spans="2:11" s="834" customFormat="1" ht="20.25" customHeight="1" x14ac:dyDescent="0.2">
      <c r="B332" s="835"/>
      <c r="C332" s="836"/>
      <c r="D332" s="727" t="s">
        <v>61</v>
      </c>
      <c r="E332" s="727" t="s">
        <v>791</v>
      </c>
      <c r="F332" s="727" t="s">
        <v>792</v>
      </c>
      <c r="G332" s="836"/>
      <c r="H332" s="836"/>
      <c r="I332" s="836"/>
      <c r="J332" s="728">
        <f>SUM(J333:J336)</f>
        <v>0</v>
      </c>
      <c r="K332" s="837"/>
    </row>
    <row r="333" spans="2:11" ht="20.25" customHeight="1" x14ac:dyDescent="0.2">
      <c r="B333" s="578"/>
      <c r="C333" s="715" t="s">
        <v>228</v>
      </c>
      <c r="D333" s="715" t="s">
        <v>137</v>
      </c>
      <c r="E333" s="716" t="s">
        <v>793</v>
      </c>
      <c r="F333" s="717" t="s">
        <v>794</v>
      </c>
      <c r="G333" s="718" t="s">
        <v>152</v>
      </c>
      <c r="H333" s="719">
        <v>950</v>
      </c>
      <c r="I333" s="720">
        <v>0</v>
      </c>
      <c r="J333" s="720">
        <f>ROUND(I333*H333,2)</f>
        <v>0</v>
      </c>
      <c r="K333" s="829" t="s">
        <v>759</v>
      </c>
    </row>
    <row r="334" spans="2:11" ht="20.25" customHeight="1" x14ac:dyDescent="0.2">
      <c r="B334" s="578"/>
      <c r="C334" s="715" t="s">
        <v>110</v>
      </c>
      <c r="D334" s="715" t="s">
        <v>137</v>
      </c>
      <c r="E334" s="716" t="s">
        <v>795</v>
      </c>
      <c r="F334" s="717" t="s">
        <v>796</v>
      </c>
      <c r="G334" s="718" t="s">
        <v>152</v>
      </c>
      <c r="H334" s="719">
        <v>950</v>
      </c>
      <c r="I334" s="720">
        <v>0</v>
      </c>
      <c r="J334" s="720">
        <f>ROUND(I334*H334,2)</f>
        <v>0</v>
      </c>
      <c r="K334" s="829" t="s">
        <v>759</v>
      </c>
    </row>
    <row r="335" spans="2:11" ht="20.25" customHeight="1" x14ac:dyDescent="0.2">
      <c r="B335" s="578"/>
      <c r="C335" s="715" t="s">
        <v>123</v>
      </c>
      <c r="D335" s="715" t="s">
        <v>137</v>
      </c>
      <c r="E335" s="716" t="s">
        <v>797</v>
      </c>
      <c r="F335" s="717" t="s">
        <v>798</v>
      </c>
      <c r="G335" s="718" t="s">
        <v>152</v>
      </c>
      <c r="H335" s="719">
        <v>950</v>
      </c>
      <c r="I335" s="720">
        <v>0</v>
      </c>
      <c r="J335" s="720">
        <f>ROUND(I335*H335,2)</f>
        <v>0</v>
      </c>
      <c r="K335" s="829" t="s">
        <v>759</v>
      </c>
    </row>
    <row r="336" spans="2:11" ht="20.25" customHeight="1" x14ac:dyDescent="0.2">
      <c r="B336" s="578"/>
      <c r="C336" s="715" t="s">
        <v>119</v>
      </c>
      <c r="D336" s="715" t="s">
        <v>137</v>
      </c>
      <c r="E336" s="716" t="s">
        <v>799</v>
      </c>
      <c r="F336" s="717" t="s">
        <v>800</v>
      </c>
      <c r="G336" s="718" t="s">
        <v>152</v>
      </c>
      <c r="H336" s="719">
        <v>950</v>
      </c>
      <c r="I336" s="720">
        <v>0</v>
      </c>
      <c r="J336" s="720">
        <f>ROUND(I336*H336,2)</f>
        <v>0</v>
      </c>
      <c r="K336" s="829" t="s">
        <v>759</v>
      </c>
    </row>
    <row r="337" spans="2:11" ht="20.25" customHeight="1" x14ac:dyDescent="0.2">
      <c r="B337" s="578"/>
      <c r="C337" s="671"/>
      <c r="D337" s="671"/>
      <c r="E337" s="671"/>
      <c r="F337" s="671"/>
      <c r="G337" s="671"/>
      <c r="H337" s="784"/>
      <c r="I337" s="671"/>
      <c r="J337" s="671"/>
      <c r="K337" s="502"/>
    </row>
    <row r="338" spans="2:11" ht="20.25" customHeight="1" x14ac:dyDescent="0.2">
      <c r="B338" s="578"/>
      <c r="C338" s="671"/>
      <c r="D338" s="671"/>
      <c r="E338" s="1291" t="s">
        <v>935</v>
      </c>
      <c r="F338" s="1255"/>
      <c r="G338" s="1255"/>
      <c r="H338" s="1255"/>
      <c r="I338" s="671"/>
      <c r="J338" s="828">
        <f>J339+J346+J349</f>
        <v>0</v>
      </c>
      <c r="K338" s="502"/>
    </row>
    <row r="339" spans="2:11" ht="20.25" customHeight="1" x14ac:dyDescent="0.2">
      <c r="B339" s="578"/>
      <c r="C339" s="711"/>
      <c r="D339" s="712" t="s">
        <v>61</v>
      </c>
      <c r="E339" s="713" t="s">
        <v>100</v>
      </c>
      <c r="F339" s="713" t="s">
        <v>101</v>
      </c>
      <c r="G339" s="711"/>
      <c r="H339" s="711"/>
      <c r="I339" s="711"/>
      <c r="J339" s="714">
        <f>J340</f>
        <v>0</v>
      </c>
      <c r="K339" s="831"/>
    </row>
    <row r="340" spans="2:11" ht="20.25" customHeight="1" x14ac:dyDescent="0.2">
      <c r="B340" s="578"/>
      <c r="C340" s="711"/>
      <c r="D340" s="712" t="s">
        <v>61</v>
      </c>
      <c r="E340" s="727" t="s">
        <v>67</v>
      </c>
      <c r="F340" s="727" t="s">
        <v>219</v>
      </c>
      <c r="G340" s="711"/>
      <c r="H340" s="711"/>
      <c r="I340" s="711"/>
      <c r="J340" s="728">
        <f>J341+J345</f>
        <v>0</v>
      </c>
      <c r="K340" s="831"/>
    </row>
    <row r="341" spans="2:11" ht="20.25" customHeight="1" x14ac:dyDescent="0.2">
      <c r="B341" s="578"/>
      <c r="C341" s="705" t="s">
        <v>67</v>
      </c>
      <c r="D341" s="705" t="s">
        <v>105</v>
      </c>
      <c r="E341" s="706" t="s">
        <v>936</v>
      </c>
      <c r="F341" s="707" t="s">
        <v>937</v>
      </c>
      <c r="G341" s="708" t="s">
        <v>152</v>
      </c>
      <c r="H341" s="709">
        <v>600</v>
      </c>
      <c r="I341" s="710">
        <v>0</v>
      </c>
      <c r="J341" s="710">
        <f>ROUND(I341*H341,2)</f>
        <v>0</v>
      </c>
      <c r="K341" s="830" t="s">
        <v>1</v>
      </c>
    </row>
    <row r="342" spans="2:11" ht="20.25" customHeight="1" x14ac:dyDescent="0.2">
      <c r="B342" s="578"/>
      <c r="C342" s="762"/>
      <c r="D342" s="625" t="s">
        <v>112</v>
      </c>
      <c r="E342" s="763" t="s">
        <v>1</v>
      </c>
      <c r="F342" s="764" t="s">
        <v>938</v>
      </c>
      <c r="G342" s="762"/>
      <c r="H342" s="765">
        <v>270</v>
      </c>
      <c r="I342" s="762"/>
      <c r="J342" s="762"/>
      <c r="K342" s="832"/>
    </row>
    <row r="343" spans="2:11" ht="20.25" customHeight="1" x14ac:dyDescent="0.2">
      <c r="B343" s="578"/>
      <c r="C343" s="762"/>
      <c r="D343" s="625" t="s">
        <v>112</v>
      </c>
      <c r="E343" s="763" t="s">
        <v>1</v>
      </c>
      <c r="F343" s="764" t="s">
        <v>776</v>
      </c>
      <c r="G343" s="762"/>
      <c r="H343" s="765">
        <v>330</v>
      </c>
      <c r="I343" s="762"/>
      <c r="J343" s="762"/>
      <c r="K343" s="832"/>
    </row>
    <row r="344" spans="2:11" ht="20.25" customHeight="1" x14ac:dyDescent="0.2">
      <c r="B344" s="578"/>
      <c r="C344" s="766"/>
      <c r="D344" s="625" t="s">
        <v>112</v>
      </c>
      <c r="E344" s="767" t="s">
        <v>1</v>
      </c>
      <c r="F344" s="768" t="s">
        <v>113</v>
      </c>
      <c r="G344" s="766"/>
      <c r="H344" s="769">
        <v>600</v>
      </c>
      <c r="I344" s="766"/>
      <c r="J344" s="766"/>
      <c r="K344" s="833"/>
    </row>
    <row r="345" spans="2:11" ht="20.25" customHeight="1" x14ac:dyDescent="0.2">
      <c r="B345" s="578"/>
      <c r="C345" s="705" t="s">
        <v>69</v>
      </c>
      <c r="D345" s="705" t="s">
        <v>105</v>
      </c>
      <c r="E345" s="706" t="s">
        <v>939</v>
      </c>
      <c r="F345" s="707" t="s">
        <v>762</v>
      </c>
      <c r="G345" s="708" t="s">
        <v>152</v>
      </c>
      <c r="H345" s="709">
        <v>950</v>
      </c>
      <c r="I345" s="710">
        <v>0</v>
      </c>
      <c r="J345" s="710">
        <f>ROUND(I345*H345,2)</f>
        <v>0</v>
      </c>
      <c r="K345" s="830" t="s">
        <v>1</v>
      </c>
    </row>
    <row r="346" spans="2:11" ht="20.25" customHeight="1" x14ac:dyDescent="0.2">
      <c r="B346" s="578"/>
      <c r="C346" s="711"/>
      <c r="D346" s="712" t="s">
        <v>61</v>
      </c>
      <c r="E346" s="713" t="s">
        <v>105</v>
      </c>
      <c r="F346" s="713" t="s">
        <v>771</v>
      </c>
      <c r="G346" s="711"/>
      <c r="H346" s="711"/>
      <c r="I346" s="711"/>
      <c r="J346" s="714">
        <f>J348</f>
        <v>0</v>
      </c>
      <c r="K346" s="831"/>
    </row>
    <row r="347" spans="2:11" ht="20.25" customHeight="1" x14ac:dyDescent="0.2">
      <c r="B347" s="578"/>
      <c r="C347" s="711"/>
      <c r="D347" s="712" t="s">
        <v>61</v>
      </c>
      <c r="E347" s="727" t="s">
        <v>791</v>
      </c>
      <c r="F347" s="727" t="s">
        <v>792</v>
      </c>
      <c r="G347" s="711"/>
      <c r="H347" s="711"/>
      <c r="I347" s="711"/>
      <c r="J347" s="728">
        <f>J348</f>
        <v>0</v>
      </c>
      <c r="K347" s="831"/>
    </row>
    <row r="348" spans="2:11" ht="20.25" customHeight="1" x14ac:dyDescent="0.2">
      <c r="B348" s="578"/>
      <c r="C348" s="705" t="s">
        <v>226</v>
      </c>
      <c r="D348" s="705" t="s">
        <v>105</v>
      </c>
      <c r="E348" s="706" t="s">
        <v>940</v>
      </c>
      <c r="F348" s="707" t="s">
        <v>941</v>
      </c>
      <c r="G348" s="708" t="s">
        <v>152</v>
      </c>
      <c r="H348" s="709">
        <v>160</v>
      </c>
      <c r="I348" s="710">
        <v>0</v>
      </c>
      <c r="J348" s="710">
        <f>ROUND(I348*H348,2)</f>
        <v>0</v>
      </c>
      <c r="K348" s="830" t="s">
        <v>1</v>
      </c>
    </row>
    <row r="349" spans="2:11" ht="20.25" customHeight="1" x14ac:dyDescent="0.2">
      <c r="B349" s="578"/>
      <c r="C349" s="711"/>
      <c r="D349" s="712" t="s">
        <v>61</v>
      </c>
      <c r="E349" s="713" t="s">
        <v>198</v>
      </c>
      <c r="F349" s="713" t="s">
        <v>176</v>
      </c>
      <c r="G349" s="711"/>
      <c r="H349" s="711"/>
      <c r="I349" s="711"/>
      <c r="J349" s="714">
        <f>SUM(J350:J377)</f>
        <v>0</v>
      </c>
      <c r="K349" s="831"/>
    </row>
    <row r="350" spans="2:11" ht="20.25" customHeight="1" x14ac:dyDescent="0.2">
      <c r="B350" s="578"/>
      <c r="C350" s="715" t="s">
        <v>111</v>
      </c>
      <c r="D350" s="715" t="s">
        <v>137</v>
      </c>
      <c r="E350" s="716" t="s">
        <v>942</v>
      </c>
      <c r="F350" s="717" t="s">
        <v>943</v>
      </c>
      <c r="G350" s="718" t="s">
        <v>118</v>
      </c>
      <c r="H350" s="719">
        <v>4</v>
      </c>
      <c r="I350" s="720">
        <v>0</v>
      </c>
      <c r="J350" s="720">
        <f t="shared" ref="J350:J355" si="16">ROUND(I350*H350,2)</f>
        <v>0</v>
      </c>
      <c r="K350" s="829" t="s">
        <v>263</v>
      </c>
    </row>
    <row r="351" spans="2:11" ht="20.25" customHeight="1" x14ac:dyDescent="0.2">
      <c r="B351" s="578"/>
      <c r="C351" s="715" t="s">
        <v>103</v>
      </c>
      <c r="D351" s="715" t="s">
        <v>137</v>
      </c>
      <c r="E351" s="716" t="s">
        <v>944</v>
      </c>
      <c r="F351" s="717" t="s">
        <v>945</v>
      </c>
      <c r="G351" s="718" t="s">
        <v>118</v>
      </c>
      <c r="H351" s="719">
        <v>14</v>
      </c>
      <c r="I351" s="720">
        <v>0</v>
      </c>
      <c r="J351" s="720">
        <f t="shared" si="16"/>
        <v>0</v>
      </c>
      <c r="K351" s="829" t="s">
        <v>263</v>
      </c>
    </row>
    <row r="352" spans="2:11" ht="20.25" customHeight="1" x14ac:dyDescent="0.2">
      <c r="B352" s="578"/>
      <c r="C352" s="715" t="s">
        <v>117</v>
      </c>
      <c r="D352" s="715" t="s">
        <v>137</v>
      </c>
      <c r="E352" s="716" t="s">
        <v>946</v>
      </c>
      <c r="F352" s="717" t="s">
        <v>947</v>
      </c>
      <c r="G352" s="718" t="s">
        <v>118</v>
      </c>
      <c r="H352" s="719">
        <v>6</v>
      </c>
      <c r="I352" s="720">
        <v>0</v>
      </c>
      <c r="J352" s="720">
        <f t="shared" si="16"/>
        <v>0</v>
      </c>
      <c r="K352" s="829" t="s">
        <v>263</v>
      </c>
    </row>
    <row r="353" spans="2:11" ht="20.25" customHeight="1" x14ac:dyDescent="0.2">
      <c r="B353" s="578"/>
      <c r="C353" s="715" t="s">
        <v>228</v>
      </c>
      <c r="D353" s="715" t="s">
        <v>137</v>
      </c>
      <c r="E353" s="716" t="s">
        <v>948</v>
      </c>
      <c r="F353" s="717" t="s">
        <v>949</v>
      </c>
      <c r="G353" s="718" t="s">
        <v>118</v>
      </c>
      <c r="H353" s="719">
        <v>4</v>
      </c>
      <c r="I353" s="720">
        <v>0</v>
      </c>
      <c r="J353" s="720">
        <f t="shared" si="16"/>
        <v>0</v>
      </c>
      <c r="K353" s="829" t="s">
        <v>263</v>
      </c>
    </row>
    <row r="354" spans="2:11" ht="20.25" customHeight="1" x14ac:dyDescent="0.2">
      <c r="B354" s="578"/>
      <c r="C354" s="715" t="s">
        <v>110</v>
      </c>
      <c r="D354" s="715" t="s">
        <v>137</v>
      </c>
      <c r="E354" s="716" t="s">
        <v>950</v>
      </c>
      <c r="F354" s="717" t="s">
        <v>951</v>
      </c>
      <c r="G354" s="718" t="s">
        <v>142</v>
      </c>
      <c r="H354" s="719">
        <v>0.16</v>
      </c>
      <c r="I354" s="720">
        <v>0</v>
      </c>
      <c r="J354" s="720">
        <f t="shared" si="16"/>
        <v>0</v>
      </c>
      <c r="K354" s="829" t="s">
        <v>263</v>
      </c>
    </row>
    <row r="355" spans="2:11" ht="20.25" customHeight="1" x14ac:dyDescent="0.2">
      <c r="B355" s="578"/>
      <c r="C355" s="705" t="s">
        <v>123</v>
      </c>
      <c r="D355" s="705" t="s">
        <v>105</v>
      </c>
      <c r="E355" s="706" t="s">
        <v>952</v>
      </c>
      <c r="F355" s="707" t="s">
        <v>953</v>
      </c>
      <c r="G355" s="708" t="s">
        <v>152</v>
      </c>
      <c r="H355" s="709">
        <v>641</v>
      </c>
      <c r="I355" s="710">
        <v>0</v>
      </c>
      <c r="J355" s="710">
        <f t="shared" si="16"/>
        <v>0</v>
      </c>
      <c r="K355" s="830" t="s">
        <v>1</v>
      </c>
    </row>
    <row r="356" spans="2:11" ht="15" customHeight="1" x14ac:dyDescent="0.2">
      <c r="B356" s="578"/>
      <c r="C356" s="762"/>
      <c r="D356" s="625" t="s">
        <v>112</v>
      </c>
      <c r="E356" s="763" t="s">
        <v>1</v>
      </c>
      <c r="F356" s="764" t="s">
        <v>125</v>
      </c>
      <c r="G356" s="762"/>
      <c r="H356" s="765">
        <v>20</v>
      </c>
      <c r="I356" s="762"/>
      <c r="J356" s="762"/>
      <c r="K356" s="832"/>
    </row>
    <row r="357" spans="2:11" ht="15" customHeight="1" x14ac:dyDescent="0.2">
      <c r="B357" s="578"/>
      <c r="C357" s="762"/>
      <c r="D357" s="625" t="s">
        <v>112</v>
      </c>
      <c r="E357" s="763" t="s">
        <v>1</v>
      </c>
      <c r="F357" s="764" t="s">
        <v>125</v>
      </c>
      <c r="G357" s="762"/>
      <c r="H357" s="765">
        <v>20</v>
      </c>
      <c r="I357" s="762"/>
      <c r="J357" s="762"/>
      <c r="K357" s="832"/>
    </row>
    <row r="358" spans="2:11" ht="15" customHeight="1" x14ac:dyDescent="0.2">
      <c r="B358" s="578"/>
      <c r="C358" s="762"/>
      <c r="D358" s="625" t="s">
        <v>112</v>
      </c>
      <c r="E358" s="763" t="s">
        <v>1</v>
      </c>
      <c r="F358" s="764" t="s">
        <v>954</v>
      </c>
      <c r="G358" s="762"/>
      <c r="H358" s="765">
        <v>155</v>
      </c>
      <c r="I358" s="762"/>
      <c r="J358" s="762"/>
      <c r="K358" s="832"/>
    </row>
    <row r="359" spans="2:11" ht="15" customHeight="1" x14ac:dyDescent="0.2">
      <c r="B359" s="578"/>
      <c r="C359" s="762"/>
      <c r="D359" s="625" t="s">
        <v>112</v>
      </c>
      <c r="E359" s="763" t="s">
        <v>1</v>
      </c>
      <c r="F359" s="764" t="s">
        <v>955</v>
      </c>
      <c r="G359" s="762"/>
      <c r="H359" s="765">
        <v>166</v>
      </c>
      <c r="I359" s="762"/>
      <c r="J359" s="762"/>
      <c r="K359" s="832"/>
    </row>
    <row r="360" spans="2:11" ht="15" customHeight="1" x14ac:dyDescent="0.2">
      <c r="B360" s="578"/>
      <c r="C360" s="762"/>
      <c r="D360" s="625" t="s">
        <v>112</v>
      </c>
      <c r="E360" s="763" t="s">
        <v>1</v>
      </c>
      <c r="F360" s="764" t="s">
        <v>956</v>
      </c>
      <c r="G360" s="762"/>
      <c r="H360" s="765">
        <v>70</v>
      </c>
      <c r="I360" s="762"/>
      <c r="J360" s="762"/>
      <c r="K360" s="832"/>
    </row>
    <row r="361" spans="2:11" ht="15" customHeight="1" x14ac:dyDescent="0.2">
      <c r="B361" s="578"/>
      <c r="C361" s="762"/>
      <c r="D361" s="625" t="s">
        <v>112</v>
      </c>
      <c r="E361" s="763" t="s">
        <v>1</v>
      </c>
      <c r="F361" s="764" t="s">
        <v>957</v>
      </c>
      <c r="G361" s="762"/>
      <c r="H361" s="765">
        <v>55</v>
      </c>
      <c r="I361" s="762"/>
      <c r="J361" s="762"/>
      <c r="K361" s="832"/>
    </row>
    <row r="362" spans="2:11" ht="15" customHeight="1" x14ac:dyDescent="0.2">
      <c r="B362" s="578"/>
      <c r="C362" s="762"/>
      <c r="D362" s="625" t="s">
        <v>112</v>
      </c>
      <c r="E362" s="763" t="s">
        <v>1</v>
      </c>
      <c r="F362" s="764" t="s">
        <v>954</v>
      </c>
      <c r="G362" s="762"/>
      <c r="H362" s="765">
        <v>155</v>
      </c>
      <c r="I362" s="762"/>
      <c r="J362" s="762"/>
      <c r="K362" s="832"/>
    </row>
    <row r="363" spans="2:11" ht="15" customHeight="1" x14ac:dyDescent="0.2">
      <c r="B363" s="578"/>
      <c r="C363" s="766"/>
      <c r="D363" s="625" t="s">
        <v>112</v>
      </c>
      <c r="E363" s="767" t="s">
        <v>1</v>
      </c>
      <c r="F363" s="768" t="s">
        <v>113</v>
      </c>
      <c r="G363" s="766"/>
      <c r="H363" s="769">
        <v>641</v>
      </c>
      <c r="I363" s="766"/>
      <c r="J363" s="766"/>
      <c r="K363" s="833"/>
    </row>
    <row r="364" spans="2:11" ht="20.25" customHeight="1" x14ac:dyDescent="0.2">
      <c r="B364" s="578"/>
      <c r="C364" s="705" t="s">
        <v>119</v>
      </c>
      <c r="D364" s="705" t="s">
        <v>105</v>
      </c>
      <c r="E364" s="706" t="s">
        <v>958</v>
      </c>
      <c r="F364" s="707" t="s">
        <v>959</v>
      </c>
      <c r="G364" s="708" t="s">
        <v>152</v>
      </c>
      <c r="H364" s="709">
        <v>325</v>
      </c>
      <c r="I364" s="710">
        <v>0</v>
      </c>
      <c r="J364" s="710">
        <f>ROUND(I364*H364,2)</f>
        <v>0</v>
      </c>
      <c r="K364" s="830" t="s">
        <v>1</v>
      </c>
    </row>
    <row r="365" spans="2:11" ht="15" customHeight="1" x14ac:dyDescent="0.2">
      <c r="B365" s="578"/>
      <c r="C365" s="762"/>
      <c r="D365" s="625" t="s">
        <v>112</v>
      </c>
      <c r="E365" s="763" t="s">
        <v>1</v>
      </c>
      <c r="F365" s="764" t="s">
        <v>954</v>
      </c>
      <c r="G365" s="762"/>
      <c r="H365" s="765">
        <v>155</v>
      </c>
      <c r="I365" s="762"/>
      <c r="J365" s="762"/>
      <c r="K365" s="832"/>
    </row>
    <row r="366" spans="2:11" ht="15" customHeight="1" x14ac:dyDescent="0.2">
      <c r="B366" s="578"/>
      <c r="C366" s="762"/>
      <c r="D366" s="625" t="s">
        <v>112</v>
      </c>
      <c r="E366" s="763" t="s">
        <v>1</v>
      </c>
      <c r="F366" s="764" t="s">
        <v>960</v>
      </c>
      <c r="G366" s="762"/>
      <c r="H366" s="765">
        <v>170</v>
      </c>
      <c r="I366" s="762"/>
      <c r="J366" s="762"/>
      <c r="K366" s="832"/>
    </row>
    <row r="367" spans="2:11" ht="15" customHeight="1" x14ac:dyDescent="0.2">
      <c r="B367" s="578"/>
      <c r="C367" s="766"/>
      <c r="D367" s="625" t="s">
        <v>112</v>
      </c>
      <c r="E367" s="767" t="s">
        <v>1</v>
      </c>
      <c r="F367" s="768" t="s">
        <v>113</v>
      </c>
      <c r="G367" s="766"/>
      <c r="H367" s="769">
        <v>325</v>
      </c>
      <c r="I367" s="766"/>
      <c r="J367" s="766"/>
      <c r="K367" s="833"/>
    </row>
    <row r="368" spans="2:11" ht="20.25" customHeight="1" x14ac:dyDescent="0.2">
      <c r="B368" s="578"/>
      <c r="C368" s="705" t="s">
        <v>230</v>
      </c>
      <c r="D368" s="705" t="s">
        <v>105</v>
      </c>
      <c r="E368" s="706" t="s">
        <v>961</v>
      </c>
      <c r="F368" s="707" t="s">
        <v>962</v>
      </c>
      <c r="G368" s="708" t="s">
        <v>152</v>
      </c>
      <c r="H368" s="709">
        <v>305</v>
      </c>
      <c r="I368" s="710">
        <v>0</v>
      </c>
      <c r="J368" s="710">
        <f>ROUND(I368*H368,2)</f>
        <v>0</v>
      </c>
      <c r="K368" s="830" t="s">
        <v>1</v>
      </c>
    </row>
    <row r="369" spans="2:11" ht="15" customHeight="1" x14ac:dyDescent="0.2">
      <c r="B369" s="578"/>
      <c r="C369" s="762"/>
      <c r="D369" s="625" t="s">
        <v>112</v>
      </c>
      <c r="E369" s="763" t="s">
        <v>1</v>
      </c>
      <c r="F369" s="764" t="s">
        <v>125</v>
      </c>
      <c r="G369" s="762"/>
      <c r="H369" s="765">
        <v>20</v>
      </c>
      <c r="I369" s="762"/>
      <c r="J369" s="762"/>
      <c r="K369" s="832"/>
    </row>
    <row r="370" spans="2:11" ht="15" customHeight="1" x14ac:dyDescent="0.2">
      <c r="B370" s="578"/>
      <c r="C370" s="762"/>
      <c r="D370" s="625" t="s">
        <v>112</v>
      </c>
      <c r="E370" s="763" t="s">
        <v>1</v>
      </c>
      <c r="F370" s="764" t="s">
        <v>963</v>
      </c>
      <c r="G370" s="762"/>
      <c r="H370" s="765">
        <v>135</v>
      </c>
      <c r="I370" s="762"/>
      <c r="J370" s="762"/>
      <c r="K370" s="832"/>
    </row>
    <row r="371" spans="2:11" ht="15" customHeight="1" x14ac:dyDescent="0.2">
      <c r="B371" s="578"/>
      <c r="C371" s="762"/>
      <c r="D371" s="625" t="s">
        <v>112</v>
      </c>
      <c r="E371" s="763" t="s">
        <v>1</v>
      </c>
      <c r="F371" s="764" t="s">
        <v>964</v>
      </c>
      <c r="G371" s="762"/>
      <c r="H371" s="765">
        <v>150</v>
      </c>
      <c r="I371" s="762"/>
      <c r="J371" s="762"/>
      <c r="K371" s="832"/>
    </row>
    <row r="372" spans="2:11" ht="15" customHeight="1" x14ac:dyDescent="0.2">
      <c r="B372" s="578"/>
      <c r="C372" s="766"/>
      <c r="D372" s="625" t="s">
        <v>112</v>
      </c>
      <c r="E372" s="767" t="s">
        <v>1</v>
      </c>
      <c r="F372" s="768" t="s">
        <v>113</v>
      </c>
      <c r="G372" s="766"/>
      <c r="H372" s="769">
        <v>305</v>
      </c>
      <c r="I372" s="766"/>
      <c r="J372" s="766"/>
      <c r="K372" s="833"/>
    </row>
    <row r="373" spans="2:11" ht="20.25" customHeight="1" x14ac:dyDescent="0.2">
      <c r="B373" s="578"/>
      <c r="C373" s="705" t="s">
        <v>120</v>
      </c>
      <c r="D373" s="705" t="s">
        <v>105</v>
      </c>
      <c r="E373" s="706" t="s">
        <v>965</v>
      </c>
      <c r="F373" s="707" t="s">
        <v>966</v>
      </c>
      <c r="G373" s="708" t="s">
        <v>152</v>
      </c>
      <c r="H373" s="709">
        <v>375</v>
      </c>
      <c r="I373" s="710">
        <v>0</v>
      </c>
      <c r="J373" s="710">
        <f>ROUND(I373*H373,2)</f>
        <v>0</v>
      </c>
      <c r="K373" s="830" t="s">
        <v>1</v>
      </c>
    </row>
    <row r="374" spans="2:11" ht="15" customHeight="1" x14ac:dyDescent="0.2">
      <c r="B374" s="578"/>
      <c r="C374" s="762"/>
      <c r="D374" s="625" t="s">
        <v>112</v>
      </c>
      <c r="E374" s="763" t="s">
        <v>1</v>
      </c>
      <c r="F374" s="764" t="s">
        <v>960</v>
      </c>
      <c r="G374" s="762"/>
      <c r="H374" s="765">
        <v>170</v>
      </c>
      <c r="I374" s="762"/>
      <c r="J374" s="762"/>
      <c r="K374" s="832"/>
    </row>
    <row r="375" spans="2:11" ht="15" customHeight="1" x14ac:dyDescent="0.2">
      <c r="B375" s="578"/>
      <c r="C375" s="762"/>
      <c r="D375" s="625" t="s">
        <v>112</v>
      </c>
      <c r="E375" s="763" t="s">
        <v>1</v>
      </c>
      <c r="F375" s="764" t="s">
        <v>967</v>
      </c>
      <c r="G375" s="762"/>
      <c r="H375" s="765">
        <v>205</v>
      </c>
      <c r="I375" s="762"/>
      <c r="J375" s="762"/>
      <c r="K375" s="832"/>
    </row>
    <row r="376" spans="2:11" ht="15" customHeight="1" x14ac:dyDescent="0.2">
      <c r="B376" s="578"/>
      <c r="C376" s="766"/>
      <c r="D376" s="625" t="s">
        <v>112</v>
      </c>
      <c r="E376" s="767" t="s">
        <v>1</v>
      </c>
      <c r="F376" s="768" t="s">
        <v>113</v>
      </c>
      <c r="G376" s="766"/>
      <c r="H376" s="769">
        <v>375</v>
      </c>
      <c r="I376" s="766"/>
      <c r="J376" s="766"/>
      <c r="K376" s="833"/>
    </row>
    <row r="377" spans="2:11" ht="20.25" customHeight="1" x14ac:dyDescent="0.2">
      <c r="B377" s="578"/>
      <c r="C377" s="715" t="s">
        <v>231</v>
      </c>
      <c r="D377" s="715" t="s">
        <v>137</v>
      </c>
      <c r="E377" s="716" t="s">
        <v>968</v>
      </c>
      <c r="F377" s="717" t="s">
        <v>969</v>
      </c>
      <c r="G377" s="718" t="s">
        <v>142</v>
      </c>
      <c r="H377" s="719">
        <v>1.4850000000000001</v>
      </c>
      <c r="I377" s="720">
        <v>0</v>
      </c>
      <c r="J377" s="720">
        <f>ROUND(I377*H377,2)</f>
        <v>0</v>
      </c>
      <c r="K377" s="829" t="s">
        <v>263</v>
      </c>
    </row>
    <row r="378" spans="2:11" ht="15" customHeight="1" x14ac:dyDescent="0.2">
      <c r="B378" s="578"/>
      <c r="C378" s="762"/>
      <c r="D378" s="625" t="s">
        <v>112</v>
      </c>
      <c r="E378" s="763" t="s">
        <v>1</v>
      </c>
      <c r="F378" s="764" t="s">
        <v>970</v>
      </c>
      <c r="G378" s="762"/>
      <c r="H378" s="765">
        <v>0.02</v>
      </c>
      <c r="I378" s="762"/>
      <c r="J378" s="762"/>
      <c r="K378" s="832"/>
    </row>
    <row r="379" spans="2:11" ht="15" customHeight="1" x14ac:dyDescent="0.2">
      <c r="B379" s="578"/>
      <c r="C379" s="762"/>
      <c r="D379" s="625" t="s">
        <v>112</v>
      </c>
      <c r="E379" s="763" t="s">
        <v>1</v>
      </c>
      <c r="F379" s="764" t="s">
        <v>970</v>
      </c>
      <c r="G379" s="762"/>
      <c r="H379" s="765">
        <v>0.02</v>
      </c>
      <c r="I379" s="762"/>
      <c r="J379" s="762"/>
      <c r="K379" s="832"/>
    </row>
    <row r="380" spans="2:11" ht="15" customHeight="1" x14ac:dyDescent="0.2">
      <c r="B380" s="578"/>
      <c r="C380" s="762"/>
      <c r="D380" s="625" t="s">
        <v>112</v>
      </c>
      <c r="E380" s="763" t="s">
        <v>1</v>
      </c>
      <c r="F380" s="764" t="s">
        <v>971</v>
      </c>
      <c r="G380" s="762"/>
      <c r="H380" s="765">
        <v>0.155</v>
      </c>
      <c r="I380" s="762"/>
      <c r="J380" s="762"/>
      <c r="K380" s="832"/>
    </row>
    <row r="381" spans="2:11" ht="15" customHeight="1" x14ac:dyDescent="0.2">
      <c r="B381" s="578"/>
      <c r="C381" s="762"/>
      <c r="D381" s="625" t="s">
        <v>112</v>
      </c>
      <c r="E381" s="763" t="s">
        <v>1</v>
      </c>
      <c r="F381" s="764" t="s">
        <v>972</v>
      </c>
      <c r="G381" s="762"/>
      <c r="H381" s="765">
        <v>0.16</v>
      </c>
      <c r="I381" s="762"/>
      <c r="J381" s="762"/>
      <c r="K381" s="832"/>
    </row>
    <row r="382" spans="2:11" ht="15" customHeight="1" x14ac:dyDescent="0.2">
      <c r="B382" s="578"/>
      <c r="C382" s="762"/>
      <c r="D382" s="625" t="s">
        <v>112</v>
      </c>
      <c r="E382" s="763" t="s">
        <v>1</v>
      </c>
      <c r="F382" s="764" t="s">
        <v>973</v>
      </c>
      <c r="G382" s="762"/>
      <c r="H382" s="765">
        <v>7.0000000000000007E-2</v>
      </c>
      <c r="I382" s="762"/>
      <c r="J382" s="762"/>
      <c r="K382" s="832"/>
    </row>
    <row r="383" spans="2:11" ht="15" customHeight="1" x14ac:dyDescent="0.2">
      <c r="B383" s="578"/>
      <c r="C383" s="762"/>
      <c r="D383" s="625" t="s">
        <v>112</v>
      </c>
      <c r="E383" s="763" t="s">
        <v>1</v>
      </c>
      <c r="F383" s="764" t="s">
        <v>974</v>
      </c>
      <c r="G383" s="762"/>
      <c r="H383" s="765">
        <v>5.5E-2</v>
      </c>
      <c r="I383" s="762"/>
      <c r="J383" s="762"/>
      <c r="K383" s="832"/>
    </row>
    <row r="384" spans="2:11" ht="15" customHeight="1" x14ac:dyDescent="0.2">
      <c r="B384" s="578"/>
      <c r="C384" s="762"/>
      <c r="D384" s="625" t="s">
        <v>112</v>
      </c>
      <c r="E384" s="763" t="s">
        <v>1</v>
      </c>
      <c r="F384" s="764" t="s">
        <v>971</v>
      </c>
      <c r="G384" s="762"/>
      <c r="H384" s="765">
        <v>0.155</v>
      </c>
      <c r="I384" s="762"/>
      <c r="J384" s="762"/>
      <c r="K384" s="832"/>
    </row>
    <row r="385" spans="2:11" ht="15" customHeight="1" x14ac:dyDescent="0.2">
      <c r="B385" s="578"/>
      <c r="C385" s="762"/>
      <c r="D385" s="625" t="s">
        <v>112</v>
      </c>
      <c r="E385" s="763" t="s">
        <v>1</v>
      </c>
      <c r="F385" s="764" t="s">
        <v>975</v>
      </c>
      <c r="G385" s="762"/>
      <c r="H385" s="765">
        <v>0.17</v>
      </c>
      <c r="I385" s="762"/>
      <c r="J385" s="762"/>
      <c r="K385" s="832"/>
    </row>
    <row r="386" spans="2:11" ht="15" customHeight="1" x14ac:dyDescent="0.2">
      <c r="B386" s="578"/>
      <c r="C386" s="762"/>
      <c r="D386" s="625" t="s">
        <v>112</v>
      </c>
      <c r="E386" s="763" t="s">
        <v>1</v>
      </c>
      <c r="F386" s="764" t="s">
        <v>970</v>
      </c>
      <c r="G386" s="762"/>
      <c r="H386" s="765">
        <v>0.02</v>
      </c>
      <c r="I386" s="762"/>
      <c r="J386" s="762"/>
      <c r="K386" s="832"/>
    </row>
    <row r="387" spans="2:11" ht="15" customHeight="1" x14ac:dyDescent="0.2">
      <c r="B387" s="578"/>
      <c r="C387" s="762"/>
      <c r="D387" s="625" t="s">
        <v>112</v>
      </c>
      <c r="E387" s="763" t="s">
        <v>1</v>
      </c>
      <c r="F387" s="764" t="s">
        <v>976</v>
      </c>
      <c r="G387" s="762"/>
      <c r="H387" s="765">
        <v>0.13500000000000001</v>
      </c>
      <c r="I387" s="762"/>
      <c r="J387" s="762"/>
      <c r="K387" s="832"/>
    </row>
    <row r="388" spans="2:11" ht="15" customHeight="1" x14ac:dyDescent="0.2">
      <c r="B388" s="578"/>
      <c r="C388" s="762"/>
      <c r="D388" s="625" t="s">
        <v>112</v>
      </c>
      <c r="E388" s="763" t="s">
        <v>1</v>
      </c>
      <c r="F388" s="764" t="s">
        <v>977</v>
      </c>
      <c r="G388" s="762"/>
      <c r="H388" s="765">
        <v>0.15</v>
      </c>
      <c r="I388" s="762"/>
      <c r="J388" s="762"/>
      <c r="K388" s="832"/>
    </row>
    <row r="389" spans="2:11" ht="15" customHeight="1" x14ac:dyDescent="0.2">
      <c r="B389" s="578"/>
      <c r="C389" s="762"/>
      <c r="D389" s="625" t="s">
        <v>112</v>
      </c>
      <c r="E389" s="763" t="s">
        <v>1</v>
      </c>
      <c r="F389" s="764" t="s">
        <v>975</v>
      </c>
      <c r="G389" s="762"/>
      <c r="H389" s="765">
        <v>0.17</v>
      </c>
      <c r="I389" s="762"/>
      <c r="J389" s="762"/>
      <c r="K389" s="832"/>
    </row>
    <row r="390" spans="2:11" ht="15" customHeight="1" x14ac:dyDescent="0.2">
      <c r="B390" s="578"/>
      <c r="C390" s="762"/>
      <c r="D390" s="625" t="s">
        <v>112</v>
      </c>
      <c r="E390" s="763" t="s">
        <v>1</v>
      </c>
      <c r="F390" s="764" t="s">
        <v>978</v>
      </c>
      <c r="G390" s="762"/>
      <c r="H390" s="765">
        <v>0.20499999999999999</v>
      </c>
      <c r="I390" s="762"/>
      <c r="J390" s="762"/>
      <c r="K390" s="832"/>
    </row>
    <row r="391" spans="2:11" ht="15" customHeight="1" x14ac:dyDescent="0.2">
      <c r="B391" s="578"/>
      <c r="C391" s="766"/>
      <c r="D391" s="625" t="s">
        <v>112</v>
      </c>
      <c r="E391" s="767" t="s">
        <v>1</v>
      </c>
      <c r="F391" s="768" t="s">
        <v>113</v>
      </c>
      <c r="G391" s="766"/>
      <c r="H391" s="769">
        <v>1.4850000000000001</v>
      </c>
      <c r="I391" s="766"/>
      <c r="J391" s="766"/>
      <c r="K391" s="833"/>
    </row>
    <row r="392" spans="2:11" ht="20.25" customHeight="1" x14ac:dyDescent="0.2">
      <c r="B392" s="578"/>
      <c r="C392" s="671"/>
      <c r="D392" s="671"/>
      <c r="E392" s="671"/>
      <c r="F392" s="671"/>
      <c r="G392" s="671"/>
      <c r="H392" s="784"/>
      <c r="I392" s="671"/>
      <c r="J392" s="671"/>
      <c r="K392" s="502"/>
    </row>
    <row r="393" spans="2:11" ht="20.25" customHeight="1" x14ac:dyDescent="0.2">
      <c r="B393" s="578"/>
      <c r="C393" s="671"/>
      <c r="D393" s="671"/>
      <c r="E393" s="1291" t="s">
        <v>979</v>
      </c>
      <c r="F393" s="1255"/>
      <c r="G393" s="1255"/>
      <c r="H393" s="1255"/>
      <c r="I393" s="671"/>
      <c r="J393" s="828">
        <f>J394+J399</f>
        <v>0</v>
      </c>
      <c r="K393" s="502"/>
    </row>
    <row r="394" spans="2:11" ht="20.25" customHeight="1" x14ac:dyDescent="0.2">
      <c r="B394" s="578"/>
      <c r="C394" s="711"/>
      <c r="D394" s="712" t="s">
        <v>61</v>
      </c>
      <c r="E394" s="713" t="s">
        <v>198</v>
      </c>
      <c r="F394" s="713" t="s">
        <v>176</v>
      </c>
      <c r="G394" s="711"/>
      <c r="H394" s="711"/>
      <c r="I394" s="711"/>
      <c r="J394" s="714">
        <f>SUM(J395:J398)</f>
        <v>0</v>
      </c>
      <c r="K394" s="831"/>
    </row>
    <row r="395" spans="2:11" ht="22.5" customHeight="1" x14ac:dyDescent="0.2">
      <c r="B395" s="578"/>
      <c r="C395" s="715" t="s">
        <v>67</v>
      </c>
      <c r="D395" s="715" t="s">
        <v>137</v>
      </c>
      <c r="E395" s="716" t="s">
        <v>802</v>
      </c>
      <c r="F395" s="717" t="s">
        <v>803</v>
      </c>
      <c r="G395" s="718" t="s">
        <v>499</v>
      </c>
      <c r="H395" s="719">
        <v>280</v>
      </c>
      <c r="I395" s="720">
        <v>0</v>
      </c>
      <c r="J395" s="720">
        <f>ROUND(I395*H395,2)</f>
        <v>0</v>
      </c>
      <c r="K395" s="829" t="s">
        <v>263</v>
      </c>
    </row>
    <row r="396" spans="2:11" ht="22.5" customHeight="1" x14ac:dyDescent="0.2">
      <c r="B396" s="578"/>
      <c r="C396" s="715" t="s">
        <v>69</v>
      </c>
      <c r="D396" s="715" t="s">
        <v>137</v>
      </c>
      <c r="E396" s="716" t="s">
        <v>804</v>
      </c>
      <c r="F396" s="717" t="s">
        <v>805</v>
      </c>
      <c r="G396" s="718" t="s">
        <v>118</v>
      </c>
      <c r="H396" s="719">
        <v>70</v>
      </c>
      <c r="I396" s="720">
        <v>0</v>
      </c>
      <c r="J396" s="720">
        <f>ROUND(I396*H396,2)</f>
        <v>0</v>
      </c>
      <c r="K396" s="829" t="s">
        <v>263</v>
      </c>
    </row>
    <row r="397" spans="2:11" ht="22.5" customHeight="1" x14ac:dyDescent="0.2">
      <c r="B397" s="578"/>
      <c r="C397" s="715" t="s">
        <v>226</v>
      </c>
      <c r="D397" s="715" t="s">
        <v>137</v>
      </c>
      <c r="E397" s="716" t="s">
        <v>806</v>
      </c>
      <c r="F397" s="717" t="s">
        <v>807</v>
      </c>
      <c r="G397" s="718" t="s">
        <v>118</v>
      </c>
      <c r="H397" s="719">
        <v>1</v>
      </c>
      <c r="I397" s="720">
        <v>0</v>
      </c>
      <c r="J397" s="720">
        <f>ROUND(I397*H397,2)</f>
        <v>0</v>
      </c>
      <c r="K397" s="829" t="s">
        <v>263</v>
      </c>
    </row>
    <row r="398" spans="2:11" ht="22.5" customHeight="1" x14ac:dyDescent="0.2">
      <c r="B398" s="578"/>
      <c r="C398" s="715" t="s">
        <v>111</v>
      </c>
      <c r="D398" s="715" t="s">
        <v>137</v>
      </c>
      <c r="E398" s="716" t="s">
        <v>808</v>
      </c>
      <c r="F398" s="717" t="s">
        <v>809</v>
      </c>
      <c r="G398" s="718" t="s">
        <v>118</v>
      </c>
      <c r="H398" s="719">
        <v>2</v>
      </c>
      <c r="I398" s="720">
        <v>0</v>
      </c>
      <c r="J398" s="720">
        <f>ROUND(I398*H398,2)</f>
        <v>0</v>
      </c>
      <c r="K398" s="829" t="s">
        <v>263</v>
      </c>
    </row>
    <row r="399" spans="2:11" ht="20.25" customHeight="1" x14ac:dyDescent="0.2">
      <c r="B399" s="578"/>
      <c r="C399" s="711"/>
      <c r="D399" s="712" t="s">
        <v>61</v>
      </c>
      <c r="E399" s="713" t="s">
        <v>74</v>
      </c>
      <c r="F399" s="713" t="s">
        <v>810</v>
      </c>
      <c r="G399" s="711"/>
      <c r="H399" s="711"/>
      <c r="I399" s="711"/>
      <c r="J399" s="714">
        <f>J400</f>
        <v>0</v>
      </c>
      <c r="K399" s="831"/>
    </row>
    <row r="400" spans="2:11" ht="20.25" customHeight="1" x14ac:dyDescent="0.2">
      <c r="B400" s="578"/>
      <c r="C400" s="711"/>
      <c r="D400" s="712" t="s">
        <v>61</v>
      </c>
      <c r="E400" s="727" t="s">
        <v>811</v>
      </c>
      <c r="F400" s="727" t="s">
        <v>812</v>
      </c>
      <c r="G400" s="711"/>
      <c r="H400" s="711"/>
      <c r="I400" s="711"/>
      <c r="J400" s="728">
        <f>J401</f>
        <v>0</v>
      </c>
      <c r="K400" s="831"/>
    </row>
    <row r="401" spans="2:11" ht="21.75" customHeight="1" x14ac:dyDescent="0.2">
      <c r="B401" s="578"/>
      <c r="C401" s="715" t="s">
        <v>103</v>
      </c>
      <c r="D401" s="715" t="s">
        <v>137</v>
      </c>
      <c r="E401" s="716" t="s">
        <v>980</v>
      </c>
      <c r="F401" s="717" t="s">
        <v>814</v>
      </c>
      <c r="G401" s="718" t="s">
        <v>815</v>
      </c>
      <c r="H401" s="719">
        <v>1</v>
      </c>
      <c r="I401" s="720">
        <v>0</v>
      </c>
      <c r="J401" s="720">
        <f>ROUND(I401*H401,2)</f>
        <v>0</v>
      </c>
      <c r="K401" s="829" t="s">
        <v>1</v>
      </c>
    </row>
    <row r="402" spans="2:11" ht="20.25" customHeight="1" x14ac:dyDescent="0.2">
      <c r="B402" s="578"/>
      <c r="C402" s="671"/>
      <c r="D402" s="671"/>
      <c r="E402" s="671"/>
      <c r="F402" s="671"/>
      <c r="G402" s="671"/>
      <c r="H402" s="784"/>
      <c r="I402" s="671"/>
      <c r="J402" s="671"/>
      <c r="K402" s="502"/>
    </row>
    <row r="403" spans="2:11" s="844" customFormat="1" ht="20.25" customHeight="1" x14ac:dyDescent="0.2">
      <c r="B403" s="838"/>
      <c r="C403" s="839"/>
      <c r="D403" s="839"/>
      <c r="E403" s="840" t="s">
        <v>981</v>
      </c>
      <c r="F403" s="841" t="s">
        <v>982</v>
      </c>
      <c r="G403" s="839"/>
      <c r="H403" s="842"/>
      <c r="I403" s="839"/>
      <c r="J403" s="846">
        <f>J404+J417+J422+J431+J440+J450+J456+J463</f>
        <v>0</v>
      </c>
      <c r="K403" s="843"/>
    </row>
    <row r="404" spans="2:11" ht="20.25" customHeight="1" x14ac:dyDescent="0.2">
      <c r="B404" s="578"/>
      <c r="C404" s="671"/>
      <c r="D404" s="671"/>
      <c r="E404" s="1291" t="s">
        <v>983</v>
      </c>
      <c r="F404" s="1255"/>
      <c r="G404" s="1255"/>
      <c r="H404" s="1255"/>
      <c r="I404" s="671"/>
      <c r="J404" s="828">
        <f>SUM(J405:J415)</f>
        <v>0</v>
      </c>
      <c r="K404" s="502"/>
    </row>
    <row r="405" spans="2:11" ht="20.25" customHeight="1" x14ac:dyDescent="0.2">
      <c r="B405" s="578"/>
      <c r="C405" s="715" t="s">
        <v>67</v>
      </c>
      <c r="D405" s="715" t="s">
        <v>137</v>
      </c>
      <c r="E405" s="716" t="s">
        <v>984</v>
      </c>
      <c r="F405" s="717" t="s">
        <v>985</v>
      </c>
      <c r="G405" s="718" t="s">
        <v>118</v>
      </c>
      <c r="H405" s="719">
        <v>1</v>
      </c>
      <c r="I405" s="720">
        <v>0</v>
      </c>
      <c r="J405" s="720">
        <f t="shared" ref="J405:J415" si="17">ROUND(I405*H405,2)</f>
        <v>0</v>
      </c>
      <c r="K405" s="829" t="s">
        <v>1</v>
      </c>
    </row>
    <row r="406" spans="2:11" ht="20.25" customHeight="1" x14ac:dyDescent="0.2">
      <c r="B406" s="578"/>
      <c r="C406" s="715" t="s">
        <v>69</v>
      </c>
      <c r="D406" s="715" t="s">
        <v>137</v>
      </c>
      <c r="E406" s="716" t="s">
        <v>986</v>
      </c>
      <c r="F406" s="717" t="s">
        <v>987</v>
      </c>
      <c r="G406" s="718" t="s">
        <v>118</v>
      </c>
      <c r="H406" s="719">
        <v>1</v>
      </c>
      <c r="I406" s="720">
        <v>0</v>
      </c>
      <c r="J406" s="720">
        <f t="shared" si="17"/>
        <v>0</v>
      </c>
      <c r="K406" s="829" t="s">
        <v>1</v>
      </c>
    </row>
    <row r="407" spans="2:11" ht="20.25" customHeight="1" x14ac:dyDescent="0.2">
      <c r="B407" s="578"/>
      <c r="C407" s="705" t="s">
        <v>226</v>
      </c>
      <c r="D407" s="705" t="s">
        <v>105</v>
      </c>
      <c r="E407" s="706" t="s">
        <v>988</v>
      </c>
      <c r="F407" s="707" t="s">
        <v>989</v>
      </c>
      <c r="G407" s="708" t="s">
        <v>118</v>
      </c>
      <c r="H407" s="709">
        <v>1</v>
      </c>
      <c r="I407" s="710">
        <v>0</v>
      </c>
      <c r="J407" s="710">
        <f t="shared" si="17"/>
        <v>0</v>
      </c>
      <c r="K407" s="830" t="s">
        <v>1</v>
      </c>
    </row>
    <row r="408" spans="2:11" ht="20.25" customHeight="1" x14ac:dyDescent="0.2">
      <c r="B408" s="578"/>
      <c r="C408" s="705" t="s">
        <v>111</v>
      </c>
      <c r="D408" s="705" t="s">
        <v>105</v>
      </c>
      <c r="E408" s="706" t="s">
        <v>990</v>
      </c>
      <c r="F408" s="707" t="s">
        <v>991</v>
      </c>
      <c r="G408" s="708" t="s">
        <v>118</v>
      </c>
      <c r="H408" s="709">
        <v>1</v>
      </c>
      <c r="I408" s="710">
        <v>0</v>
      </c>
      <c r="J408" s="710">
        <f t="shared" si="17"/>
        <v>0</v>
      </c>
      <c r="K408" s="830" t="s">
        <v>1</v>
      </c>
    </row>
    <row r="409" spans="2:11" ht="20.25" customHeight="1" x14ac:dyDescent="0.2">
      <c r="B409" s="578"/>
      <c r="C409" s="715" t="s">
        <v>103</v>
      </c>
      <c r="D409" s="715" t="s">
        <v>137</v>
      </c>
      <c r="E409" s="716" t="s">
        <v>992</v>
      </c>
      <c r="F409" s="717" t="s">
        <v>993</v>
      </c>
      <c r="G409" s="718" t="s">
        <v>499</v>
      </c>
      <c r="H409" s="719">
        <v>1</v>
      </c>
      <c r="I409" s="720">
        <v>0</v>
      </c>
      <c r="J409" s="720">
        <f t="shared" si="17"/>
        <v>0</v>
      </c>
      <c r="K409" s="829" t="s">
        <v>1</v>
      </c>
    </row>
    <row r="410" spans="2:11" ht="20.25" customHeight="1" x14ac:dyDescent="0.2">
      <c r="B410" s="578"/>
      <c r="C410" s="715" t="s">
        <v>117</v>
      </c>
      <c r="D410" s="715" t="s">
        <v>137</v>
      </c>
      <c r="E410" s="716" t="s">
        <v>734</v>
      </c>
      <c r="F410" s="717" t="s">
        <v>735</v>
      </c>
      <c r="G410" s="718" t="s">
        <v>118</v>
      </c>
      <c r="H410" s="719">
        <v>80</v>
      </c>
      <c r="I410" s="720">
        <v>0</v>
      </c>
      <c r="J410" s="720">
        <f t="shared" si="17"/>
        <v>0</v>
      </c>
      <c r="K410" s="829" t="s">
        <v>263</v>
      </c>
    </row>
    <row r="411" spans="2:11" ht="20.25" customHeight="1" x14ac:dyDescent="0.2">
      <c r="B411" s="578"/>
      <c r="C411" s="715" t="s">
        <v>228</v>
      </c>
      <c r="D411" s="715" t="s">
        <v>137</v>
      </c>
      <c r="E411" s="716" t="s">
        <v>994</v>
      </c>
      <c r="F411" s="717" t="s">
        <v>995</v>
      </c>
      <c r="G411" s="718" t="s">
        <v>118</v>
      </c>
      <c r="H411" s="719">
        <v>3</v>
      </c>
      <c r="I411" s="720">
        <v>0</v>
      </c>
      <c r="J411" s="720">
        <f t="shared" si="17"/>
        <v>0</v>
      </c>
      <c r="K411" s="829" t="s">
        <v>263</v>
      </c>
    </row>
    <row r="412" spans="2:11" ht="20.25" customHeight="1" x14ac:dyDescent="0.2">
      <c r="B412" s="578"/>
      <c r="C412" s="715" t="s">
        <v>110</v>
      </c>
      <c r="D412" s="715" t="s">
        <v>137</v>
      </c>
      <c r="E412" s="716" t="s">
        <v>996</v>
      </c>
      <c r="F412" s="717" t="s">
        <v>997</v>
      </c>
      <c r="G412" s="718" t="s">
        <v>118</v>
      </c>
      <c r="H412" s="719">
        <v>3</v>
      </c>
      <c r="I412" s="720">
        <v>0</v>
      </c>
      <c r="J412" s="720">
        <f t="shared" si="17"/>
        <v>0</v>
      </c>
      <c r="K412" s="829" t="s">
        <v>263</v>
      </c>
    </row>
    <row r="413" spans="2:11" ht="20.25" customHeight="1" x14ac:dyDescent="0.2">
      <c r="B413" s="578"/>
      <c r="C413" s="705" t="s">
        <v>123</v>
      </c>
      <c r="D413" s="705" t="s">
        <v>105</v>
      </c>
      <c r="E413" s="706" t="s">
        <v>998</v>
      </c>
      <c r="F413" s="707" t="s">
        <v>999</v>
      </c>
      <c r="G413" s="708" t="s">
        <v>118</v>
      </c>
      <c r="H413" s="709">
        <v>3</v>
      </c>
      <c r="I413" s="710">
        <v>0</v>
      </c>
      <c r="J413" s="710">
        <f t="shared" si="17"/>
        <v>0</v>
      </c>
      <c r="K413" s="830" t="s">
        <v>263</v>
      </c>
    </row>
    <row r="414" spans="2:11" ht="20.25" customHeight="1" x14ac:dyDescent="0.2">
      <c r="B414" s="578"/>
      <c r="C414" s="705" t="s">
        <v>119</v>
      </c>
      <c r="D414" s="705" t="s">
        <v>105</v>
      </c>
      <c r="E414" s="706" t="s">
        <v>1000</v>
      </c>
      <c r="F414" s="707" t="s">
        <v>1001</v>
      </c>
      <c r="G414" s="708" t="s">
        <v>118</v>
      </c>
      <c r="H414" s="709">
        <v>3</v>
      </c>
      <c r="I414" s="710">
        <v>0</v>
      </c>
      <c r="J414" s="710">
        <f t="shared" si="17"/>
        <v>0</v>
      </c>
      <c r="K414" s="830" t="s">
        <v>263</v>
      </c>
    </row>
    <row r="415" spans="2:11" ht="20.25" customHeight="1" x14ac:dyDescent="0.2">
      <c r="B415" s="578"/>
      <c r="C415" s="705" t="s">
        <v>230</v>
      </c>
      <c r="D415" s="705" t="s">
        <v>105</v>
      </c>
      <c r="E415" s="706" t="s">
        <v>1002</v>
      </c>
      <c r="F415" s="707" t="s">
        <v>1003</v>
      </c>
      <c r="G415" s="708" t="s">
        <v>118</v>
      </c>
      <c r="H415" s="709">
        <v>1</v>
      </c>
      <c r="I415" s="710">
        <v>0</v>
      </c>
      <c r="J415" s="710">
        <f t="shared" si="17"/>
        <v>0</v>
      </c>
      <c r="K415" s="830" t="s">
        <v>1</v>
      </c>
    </row>
    <row r="416" spans="2:11" ht="20.25" customHeight="1" x14ac:dyDescent="0.2">
      <c r="B416" s="578"/>
      <c r="C416" s="671"/>
      <c r="D416" s="671"/>
      <c r="E416" s="671"/>
      <c r="F416" s="671"/>
      <c r="G416" s="671"/>
      <c r="H416" s="784"/>
      <c r="I416" s="671"/>
      <c r="J416" s="671"/>
      <c r="K416" s="502"/>
    </row>
    <row r="417" spans="2:11" ht="20.25" customHeight="1" x14ac:dyDescent="0.2">
      <c r="B417" s="578"/>
      <c r="C417" s="671"/>
      <c r="D417" s="671"/>
      <c r="E417" s="1291" t="s">
        <v>1004</v>
      </c>
      <c r="F417" s="1255"/>
      <c r="G417" s="1255"/>
      <c r="H417" s="1255"/>
      <c r="I417" s="671"/>
      <c r="J417" s="828">
        <f>SUM(J418:J420)</f>
        <v>0</v>
      </c>
      <c r="K417" s="502"/>
    </row>
    <row r="418" spans="2:11" ht="20.25" customHeight="1" x14ac:dyDescent="0.2">
      <c r="B418" s="578"/>
      <c r="C418" s="715" t="s">
        <v>67</v>
      </c>
      <c r="D418" s="715" t="s">
        <v>137</v>
      </c>
      <c r="E418" s="716" t="s">
        <v>734</v>
      </c>
      <c r="F418" s="717" t="s">
        <v>735</v>
      </c>
      <c r="G418" s="718" t="s">
        <v>118</v>
      </c>
      <c r="H418" s="719">
        <v>40</v>
      </c>
      <c r="I418" s="720">
        <v>0</v>
      </c>
      <c r="J418" s="720">
        <f>ROUND(I418*H418,2)</f>
        <v>0</v>
      </c>
      <c r="K418" s="829" t="s">
        <v>263</v>
      </c>
    </row>
    <row r="419" spans="2:11" ht="20.25" customHeight="1" x14ac:dyDescent="0.2">
      <c r="B419" s="578"/>
      <c r="C419" s="705" t="s">
        <v>69</v>
      </c>
      <c r="D419" s="705" t="s">
        <v>105</v>
      </c>
      <c r="E419" s="706" t="s">
        <v>737</v>
      </c>
      <c r="F419" s="707" t="s">
        <v>738</v>
      </c>
      <c r="G419" s="708" t="s">
        <v>118</v>
      </c>
      <c r="H419" s="709">
        <v>1</v>
      </c>
      <c r="I419" s="710">
        <v>0</v>
      </c>
      <c r="J419" s="710">
        <f>ROUND(I419*H419,2)</f>
        <v>0</v>
      </c>
      <c r="K419" s="830" t="s">
        <v>1</v>
      </c>
    </row>
    <row r="420" spans="2:11" ht="20.25" customHeight="1" x14ac:dyDescent="0.2">
      <c r="B420" s="578"/>
      <c r="C420" s="715" t="s">
        <v>226</v>
      </c>
      <c r="D420" s="715" t="s">
        <v>137</v>
      </c>
      <c r="E420" s="716" t="s">
        <v>739</v>
      </c>
      <c r="F420" s="717" t="s">
        <v>740</v>
      </c>
      <c r="G420" s="718" t="s">
        <v>118</v>
      </c>
      <c r="H420" s="719">
        <v>1</v>
      </c>
      <c r="I420" s="720">
        <v>0</v>
      </c>
      <c r="J420" s="720">
        <f>ROUND(I420*H420,2)</f>
        <v>0</v>
      </c>
      <c r="K420" s="829" t="s">
        <v>1</v>
      </c>
    </row>
    <row r="421" spans="2:11" ht="20.25" customHeight="1" x14ac:dyDescent="0.2">
      <c r="B421" s="578"/>
      <c r="C421" s="671"/>
      <c r="D421" s="671"/>
      <c r="E421" s="671"/>
      <c r="F421" s="671"/>
      <c r="G421" s="671"/>
      <c r="H421" s="784"/>
      <c r="I421" s="671"/>
      <c r="J421" s="671"/>
      <c r="K421" s="502"/>
    </row>
    <row r="422" spans="2:11" ht="20.25" customHeight="1" x14ac:dyDescent="0.2">
      <c r="B422" s="578"/>
      <c r="C422" s="671"/>
      <c r="D422" s="671"/>
      <c r="E422" s="1291" t="s">
        <v>1005</v>
      </c>
      <c r="F422" s="1255"/>
      <c r="G422" s="1255"/>
      <c r="H422" s="1255"/>
      <c r="I422" s="671"/>
      <c r="J422" s="828">
        <f>SUM(J423:J429)</f>
        <v>0</v>
      </c>
      <c r="K422" s="502"/>
    </row>
    <row r="423" spans="2:11" ht="20.25" customHeight="1" x14ac:dyDescent="0.2">
      <c r="B423" s="578"/>
      <c r="C423" s="715" t="s">
        <v>67</v>
      </c>
      <c r="D423" s="715" t="s">
        <v>137</v>
      </c>
      <c r="E423" s="716" t="s">
        <v>742</v>
      </c>
      <c r="F423" s="717" t="s">
        <v>743</v>
      </c>
      <c r="G423" s="718" t="s">
        <v>118</v>
      </c>
      <c r="H423" s="719">
        <v>1</v>
      </c>
      <c r="I423" s="720">
        <v>0</v>
      </c>
      <c r="J423" s="720">
        <f t="shared" ref="J423:J429" si="18">ROUND(I423*H423,2)</f>
        <v>0</v>
      </c>
      <c r="K423" s="829" t="s">
        <v>1</v>
      </c>
    </row>
    <row r="424" spans="2:11" ht="20.25" customHeight="1" x14ac:dyDescent="0.2">
      <c r="B424" s="578"/>
      <c r="C424" s="715" t="s">
        <v>69</v>
      </c>
      <c r="D424" s="715" t="s">
        <v>137</v>
      </c>
      <c r="E424" s="716" t="s">
        <v>744</v>
      </c>
      <c r="F424" s="717" t="s">
        <v>745</v>
      </c>
      <c r="G424" s="718" t="s">
        <v>118</v>
      </c>
      <c r="H424" s="719">
        <v>1</v>
      </c>
      <c r="I424" s="720">
        <v>0</v>
      </c>
      <c r="J424" s="720">
        <f t="shared" si="18"/>
        <v>0</v>
      </c>
      <c r="K424" s="829" t="s">
        <v>1</v>
      </c>
    </row>
    <row r="425" spans="2:11" ht="20.25" customHeight="1" x14ac:dyDescent="0.2">
      <c r="B425" s="578"/>
      <c r="C425" s="715" t="s">
        <v>226</v>
      </c>
      <c r="D425" s="715" t="s">
        <v>137</v>
      </c>
      <c r="E425" s="716" t="s">
        <v>746</v>
      </c>
      <c r="F425" s="717" t="s">
        <v>747</v>
      </c>
      <c r="G425" s="718" t="s">
        <v>499</v>
      </c>
      <c r="H425" s="719">
        <v>160</v>
      </c>
      <c r="I425" s="720">
        <v>0</v>
      </c>
      <c r="J425" s="720">
        <f t="shared" si="18"/>
        <v>0</v>
      </c>
      <c r="K425" s="829" t="s">
        <v>263</v>
      </c>
    </row>
    <row r="426" spans="2:11" ht="20.25" customHeight="1" x14ac:dyDescent="0.2">
      <c r="B426" s="578"/>
      <c r="C426" s="715" t="s">
        <v>111</v>
      </c>
      <c r="D426" s="715" t="s">
        <v>137</v>
      </c>
      <c r="E426" s="716" t="s">
        <v>748</v>
      </c>
      <c r="F426" s="717" t="s">
        <v>749</v>
      </c>
      <c r="G426" s="718" t="s">
        <v>499</v>
      </c>
      <c r="H426" s="719">
        <v>180</v>
      </c>
      <c r="I426" s="720">
        <v>0</v>
      </c>
      <c r="J426" s="720">
        <f t="shared" si="18"/>
        <v>0</v>
      </c>
      <c r="K426" s="829" t="s">
        <v>263</v>
      </c>
    </row>
    <row r="427" spans="2:11" ht="20.25" customHeight="1" x14ac:dyDescent="0.2">
      <c r="B427" s="578"/>
      <c r="C427" s="715" t="s">
        <v>103</v>
      </c>
      <c r="D427" s="715" t="s">
        <v>137</v>
      </c>
      <c r="E427" s="716" t="s">
        <v>1006</v>
      </c>
      <c r="F427" s="717" t="s">
        <v>1007</v>
      </c>
      <c r="G427" s="718" t="s">
        <v>118</v>
      </c>
      <c r="H427" s="719">
        <v>1</v>
      </c>
      <c r="I427" s="720">
        <v>0</v>
      </c>
      <c r="J427" s="720">
        <f t="shared" si="18"/>
        <v>0</v>
      </c>
      <c r="K427" s="829" t="s">
        <v>1</v>
      </c>
    </row>
    <row r="428" spans="2:11" ht="20.25" customHeight="1" x14ac:dyDescent="0.2">
      <c r="B428" s="578"/>
      <c r="C428" s="715" t="s">
        <v>117</v>
      </c>
      <c r="D428" s="715" t="s">
        <v>137</v>
      </c>
      <c r="E428" s="716" t="s">
        <v>752</v>
      </c>
      <c r="F428" s="717" t="s">
        <v>753</v>
      </c>
      <c r="G428" s="718" t="s">
        <v>118</v>
      </c>
      <c r="H428" s="719">
        <v>1</v>
      </c>
      <c r="I428" s="720">
        <v>0</v>
      </c>
      <c r="J428" s="720">
        <f t="shared" si="18"/>
        <v>0</v>
      </c>
      <c r="K428" s="829" t="s">
        <v>263</v>
      </c>
    </row>
    <row r="429" spans="2:11" ht="20.25" customHeight="1" x14ac:dyDescent="0.2">
      <c r="B429" s="578"/>
      <c r="C429" s="715" t="s">
        <v>228</v>
      </c>
      <c r="D429" s="715" t="s">
        <v>137</v>
      </c>
      <c r="E429" s="716" t="s">
        <v>754</v>
      </c>
      <c r="F429" s="717" t="s">
        <v>755</v>
      </c>
      <c r="G429" s="718" t="s">
        <v>118</v>
      </c>
      <c r="H429" s="719">
        <v>1</v>
      </c>
      <c r="I429" s="720">
        <v>0</v>
      </c>
      <c r="J429" s="720">
        <f t="shared" si="18"/>
        <v>0</v>
      </c>
      <c r="K429" s="829" t="s">
        <v>263</v>
      </c>
    </row>
    <row r="430" spans="2:11" ht="20.25" customHeight="1" x14ac:dyDescent="0.2">
      <c r="B430" s="578"/>
      <c r="C430" s="671"/>
      <c r="D430" s="671"/>
      <c r="E430" s="671"/>
      <c r="F430" s="671"/>
      <c r="G430" s="671"/>
      <c r="H430" s="784"/>
      <c r="I430" s="671"/>
      <c r="J430" s="671"/>
      <c r="K430" s="845"/>
    </row>
    <row r="431" spans="2:11" ht="20.25" customHeight="1" x14ac:dyDescent="0.2">
      <c r="B431" s="578"/>
      <c r="C431" s="671"/>
      <c r="D431" s="671"/>
      <c r="E431" s="1291" t="s">
        <v>1008</v>
      </c>
      <c r="F431" s="1255"/>
      <c r="G431" s="1255"/>
      <c r="H431" s="1255"/>
      <c r="I431" s="671"/>
      <c r="J431" s="828">
        <f>SUM(J432:J438)</f>
        <v>0</v>
      </c>
      <c r="K431" s="502"/>
    </row>
    <row r="432" spans="2:11" ht="20.25" customHeight="1" x14ac:dyDescent="0.2">
      <c r="B432" s="578"/>
      <c r="C432" s="715" t="s">
        <v>67</v>
      </c>
      <c r="D432" s="715" t="s">
        <v>137</v>
      </c>
      <c r="E432" s="716" t="s">
        <v>1009</v>
      </c>
      <c r="F432" s="717" t="s">
        <v>1010</v>
      </c>
      <c r="G432" s="718" t="s">
        <v>118</v>
      </c>
      <c r="H432" s="719">
        <v>2</v>
      </c>
      <c r="I432" s="720">
        <v>0</v>
      </c>
      <c r="J432" s="720">
        <f t="shared" ref="J432:J438" si="19">ROUND(I432*H432,2)</f>
        <v>0</v>
      </c>
      <c r="K432" s="829" t="s">
        <v>263</v>
      </c>
    </row>
    <row r="433" spans="2:11" ht="20.25" customHeight="1" x14ac:dyDescent="0.2">
      <c r="B433" s="578"/>
      <c r="C433" s="715" t="s">
        <v>69</v>
      </c>
      <c r="D433" s="715" t="s">
        <v>137</v>
      </c>
      <c r="E433" s="716" t="s">
        <v>843</v>
      </c>
      <c r="F433" s="717" t="s">
        <v>844</v>
      </c>
      <c r="G433" s="718" t="s">
        <v>118</v>
      </c>
      <c r="H433" s="719">
        <v>1</v>
      </c>
      <c r="I433" s="720">
        <v>0</v>
      </c>
      <c r="J433" s="720">
        <f t="shared" si="19"/>
        <v>0</v>
      </c>
      <c r="K433" s="829" t="s">
        <v>263</v>
      </c>
    </row>
    <row r="434" spans="2:11" ht="20.25" customHeight="1" x14ac:dyDescent="0.2">
      <c r="B434" s="578"/>
      <c r="C434" s="715" t="s">
        <v>226</v>
      </c>
      <c r="D434" s="715" t="s">
        <v>137</v>
      </c>
      <c r="E434" s="716" t="s">
        <v>845</v>
      </c>
      <c r="F434" s="717" t="s">
        <v>846</v>
      </c>
      <c r="G434" s="718" t="s">
        <v>118</v>
      </c>
      <c r="H434" s="719">
        <v>1</v>
      </c>
      <c r="I434" s="720">
        <v>0</v>
      </c>
      <c r="J434" s="720">
        <f t="shared" si="19"/>
        <v>0</v>
      </c>
      <c r="K434" s="829" t="s">
        <v>263</v>
      </c>
    </row>
    <row r="435" spans="2:11" ht="20.25" customHeight="1" x14ac:dyDescent="0.2">
      <c r="B435" s="578"/>
      <c r="C435" s="715" t="s">
        <v>111</v>
      </c>
      <c r="D435" s="715" t="s">
        <v>137</v>
      </c>
      <c r="E435" s="716" t="s">
        <v>1011</v>
      </c>
      <c r="F435" s="717" t="s">
        <v>1012</v>
      </c>
      <c r="G435" s="718" t="s">
        <v>118</v>
      </c>
      <c r="H435" s="719">
        <v>3</v>
      </c>
      <c r="I435" s="720">
        <v>0</v>
      </c>
      <c r="J435" s="720">
        <f t="shared" si="19"/>
        <v>0</v>
      </c>
      <c r="K435" s="829" t="s">
        <v>263</v>
      </c>
    </row>
    <row r="436" spans="2:11" ht="20.25" customHeight="1" x14ac:dyDescent="0.2">
      <c r="B436" s="578"/>
      <c r="C436" s="715" t="s">
        <v>103</v>
      </c>
      <c r="D436" s="715" t="s">
        <v>137</v>
      </c>
      <c r="E436" s="716" t="s">
        <v>1013</v>
      </c>
      <c r="F436" s="717" t="s">
        <v>1014</v>
      </c>
      <c r="G436" s="718" t="s">
        <v>118</v>
      </c>
      <c r="H436" s="719">
        <v>1</v>
      </c>
      <c r="I436" s="720">
        <v>0</v>
      </c>
      <c r="J436" s="720">
        <f t="shared" si="19"/>
        <v>0</v>
      </c>
      <c r="K436" s="829" t="s">
        <v>263</v>
      </c>
    </row>
    <row r="437" spans="2:11" ht="20.25" customHeight="1" x14ac:dyDescent="0.2">
      <c r="B437" s="578"/>
      <c r="C437" s="715" t="s">
        <v>117</v>
      </c>
      <c r="D437" s="715" t="s">
        <v>137</v>
      </c>
      <c r="E437" s="716" t="s">
        <v>1015</v>
      </c>
      <c r="F437" s="717" t="s">
        <v>1016</v>
      </c>
      <c r="G437" s="718" t="s">
        <v>118</v>
      </c>
      <c r="H437" s="719">
        <v>3</v>
      </c>
      <c r="I437" s="720">
        <v>0</v>
      </c>
      <c r="J437" s="720">
        <f t="shared" si="19"/>
        <v>0</v>
      </c>
      <c r="K437" s="829" t="s">
        <v>263</v>
      </c>
    </row>
    <row r="438" spans="2:11" ht="20.25" customHeight="1" x14ac:dyDescent="0.2">
      <c r="B438" s="578"/>
      <c r="C438" s="715" t="s">
        <v>228</v>
      </c>
      <c r="D438" s="715" t="s">
        <v>137</v>
      </c>
      <c r="E438" s="716" t="s">
        <v>1017</v>
      </c>
      <c r="F438" s="717" t="s">
        <v>1018</v>
      </c>
      <c r="G438" s="718" t="s">
        <v>118</v>
      </c>
      <c r="H438" s="719">
        <v>3</v>
      </c>
      <c r="I438" s="720">
        <v>0</v>
      </c>
      <c r="J438" s="720">
        <f t="shared" si="19"/>
        <v>0</v>
      </c>
      <c r="K438" s="829" t="s">
        <v>263</v>
      </c>
    </row>
    <row r="439" spans="2:11" ht="20.25" customHeight="1" x14ac:dyDescent="0.2">
      <c r="B439" s="578"/>
      <c r="C439" s="671"/>
      <c r="D439" s="671"/>
      <c r="E439" s="671"/>
      <c r="F439" s="671"/>
      <c r="G439" s="671"/>
      <c r="H439" s="784"/>
      <c r="I439" s="671"/>
      <c r="J439" s="671"/>
      <c r="K439" s="502"/>
    </row>
    <row r="440" spans="2:11" ht="20.25" customHeight="1" x14ac:dyDescent="0.2">
      <c r="B440" s="578"/>
      <c r="C440" s="671"/>
      <c r="D440" s="671"/>
      <c r="E440" s="1291" t="s">
        <v>1019</v>
      </c>
      <c r="F440" s="1255"/>
      <c r="G440" s="1255"/>
      <c r="H440" s="1255"/>
      <c r="I440" s="827"/>
      <c r="J440" s="828">
        <f>SUM(J441:J448)</f>
        <v>0</v>
      </c>
      <c r="K440" s="502"/>
    </row>
    <row r="441" spans="2:11" ht="20.25" customHeight="1" x14ac:dyDescent="0.2">
      <c r="B441" s="578"/>
      <c r="C441" s="705" t="s">
        <v>67</v>
      </c>
      <c r="D441" s="705" t="s">
        <v>105</v>
      </c>
      <c r="E441" s="706" t="s">
        <v>1020</v>
      </c>
      <c r="F441" s="707" t="s">
        <v>1021</v>
      </c>
      <c r="G441" s="708" t="s">
        <v>118</v>
      </c>
      <c r="H441" s="709">
        <v>1</v>
      </c>
      <c r="I441" s="710">
        <v>0</v>
      </c>
      <c r="J441" s="710">
        <f t="shared" ref="J441:J448" si="20">ROUND(I441*H441,2)</f>
        <v>0</v>
      </c>
      <c r="K441" s="830" t="s">
        <v>263</v>
      </c>
    </row>
    <row r="442" spans="2:11" ht="24" customHeight="1" x14ac:dyDescent="0.2">
      <c r="B442" s="578"/>
      <c r="C442" s="705" t="s">
        <v>69</v>
      </c>
      <c r="D442" s="705" t="s">
        <v>105</v>
      </c>
      <c r="E442" s="706" t="s">
        <v>1022</v>
      </c>
      <c r="F442" s="707" t="s">
        <v>1023</v>
      </c>
      <c r="G442" s="708" t="s">
        <v>118</v>
      </c>
      <c r="H442" s="709">
        <v>1</v>
      </c>
      <c r="I442" s="710">
        <v>0</v>
      </c>
      <c r="J442" s="710">
        <f t="shared" si="20"/>
        <v>0</v>
      </c>
      <c r="K442" s="830" t="s">
        <v>263</v>
      </c>
    </row>
    <row r="443" spans="2:11" ht="24" customHeight="1" x14ac:dyDescent="0.2">
      <c r="B443" s="578"/>
      <c r="C443" s="705" t="s">
        <v>226</v>
      </c>
      <c r="D443" s="705" t="s">
        <v>105</v>
      </c>
      <c r="E443" s="706" t="s">
        <v>884</v>
      </c>
      <c r="F443" s="707" t="s">
        <v>885</v>
      </c>
      <c r="G443" s="708" t="s">
        <v>118</v>
      </c>
      <c r="H443" s="709">
        <v>1</v>
      </c>
      <c r="I443" s="710">
        <v>0</v>
      </c>
      <c r="J443" s="710">
        <f t="shared" si="20"/>
        <v>0</v>
      </c>
      <c r="K443" s="830" t="s">
        <v>263</v>
      </c>
    </row>
    <row r="444" spans="2:11" ht="24" customHeight="1" x14ac:dyDescent="0.2">
      <c r="B444" s="578"/>
      <c r="C444" s="705" t="s">
        <v>111</v>
      </c>
      <c r="D444" s="705" t="s">
        <v>105</v>
      </c>
      <c r="E444" s="706" t="s">
        <v>886</v>
      </c>
      <c r="F444" s="707" t="s">
        <v>887</v>
      </c>
      <c r="G444" s="708" t="s">
        <v>118</v>
      </c>
      <c r="H444" s="709">
        <v>1</v>
      </c>
      <c r="I444" s="710">
        <v>0</v>
      </c>
      <c r="J444" s="710">
        <f t="shared" si="20"/>
        <v>0</v>
      </c>
      <c r="K444" s="830" t="s">
        <v>263</v>
      </c>
    </row>
    <row r="445" spans="2:11" ht="24" customHeight="1" x14ac:dyDescent="0.2">
      <c r="B445" s="578"/>
      <c r="C445" s="705" t="s">
        <v>103</v>
      </c>
      <c r="D445" s="705" t="s">
        <v>105</v>
      </c>
      <c r="E445" s="706" t="s">
        <v>880</v>
      </c>
      <c r="F445" s="707" t="s">
        <v>881</v>
      </c>
      <c r="G445" s="708" t="s">
        <v>118</v>
      </c>
      <c r="H445" s="709">
        <v>1</v>
      </c>
      <c r="I445" s="710">
        <v>0</v>
      </c>
      <c r="J445" s="710">
        <f t="shared" si="20"/>
        <v>0</v>
      </c>
      <c r="K445" s="830" t="s">
        <v>263</v>
      </c>
    </row>
    <row r="446" spans="2:11" ht="20.25" customHeight="1" x14ac:dyDescent="0.2">
      <c r="B446" s="578"/>
      <c r="C446" s="705" t="s">
        <v>117</v>
      </c>
      <c r="D446" s="705" t="s">
        <v>105</v>
      </c>
      <c r="E446" s="706" t="s">
        <v>1024</v>
      </c>
      <c r="F446" s="707" t="s">
        <v>1025</v>
      </c>
      <c r="G446" s="708" t="s">
        <v>118</v>
      </c>
      <c r="H446" s="709">
        <v>1</v>
      </c>
      <c r="I446" s="710">
        <v>0</v>
      </c>
      <c r="J446" s="710">
        <f t="shared" si="20"/>
        <v>0</v>
      </c>
      <c r="K446" s="830" t="s">
        <v>263</v>
      </c>
    </row>
    <row r="447" spans="2:11" ht="20.25" customHeight="1" x14ac:dyDescent="0.2">
      <c r="B447" s="578"/>
      <c r="C447" s="705" t="s">
        <v>228</v>
      </c>
      <c r="D447" s="705" t="s">
        <v>105</v>
      </c>
      <c r="E447" s="706" t="s">
        <v>1026</v>
      </c>
      <c r="F447" s="707" t="s">
        <v>1027</v>
      </c>
      <c r="G447" s="708" t="s">
        <v>118</v>
      </c>
      <c r="H447" s="709">
        <v>1</v>
      </c>
      <c r="I447" s="710">
        <v>0</v>
      </c>
      <c r="J447" s="710">
        <f t="shared" si="20"/>
        <v>0</v>
      </c>
      <c r="K447" s="830" t="s">
        <v>263</v>
      </c>
    </row>
    <row r="448" spans="2:11" ht="20.25" customHeight="1" x14ac:dyDescent="0.2">
      <c r="B448" s="578"/>
      <c r="C448" s="705" t="s">
        <v>110</v>
      </c>
      <c r="D448" s="705" t="s">
        <v>105</v>
      </c>
      <c r="E448" s="706" t="s">
        <v>1028</v>
      </c>
      <c r="F448" s="707" t="s">
        <v>1029</v>
      </c>
      <c r="G448" s="708" t="s">
        <v>118</v>
      </c>
      <c r="H448" s="709">
        <v>1</v>
      </c>
      <c r="I448" s="710">
        <v>0</v>
      </c>
      <c r="J448" s="710">
        <f t="shared" si="20"/>
        <v>0</v>
      </c>
      <c r="K448" s="830" t="s">
        <v>263</v>
      </c>
    </row>
    <row r="449" spans="2:11" ht="20.25" customHeight="1" x14ac:dyDescent="0.2">
      <c r="B449" s="578"/>
      <c r="C449" s="671"/>
      <c r="D449" s="671"/>
      <c r="E449" s="671"/>
      <c r="F449" s="671"/>
      <c r="G449" s="671"/>
      <c r="H449" s="784"/>
      <c r="I449" s="671"/>
      <c r="J449" s="671"/>
      <c r="K449" s="502"/>
    </row>
    <row r="450" spans="2:11" ht="20.25" customHeight="1" x14ac:dyDescent="0.2">
      <c r="B450" s="578"/>
      <c r="C450" s="671"/>
      <c r="D450" s="671"/>
      <c r="E450" s="1291" t="s">
        <v>1030</v>
      </c>
      <c r="F450" s="1255"/>
      <c r="G450" s="1255"/>
      <c r="H450" s="1255"/>
      <c r="I450" s="828"/>
      <c r="J450" s="828">
        <f>SUM(J451:J454)</f>
        <v>0</v>
      </c>
      <c r="K450" s="502"/>
    </row>
    <row r="451" spans="2:11" ht="20.25" customHeight="1" x14ac:dyDescent="0.2">
      <c r="B451" s="578"/>
      <c r="C451" s="715" t="s">
        <v>67</v>
      </c>
      <c r="D451" s="715" t="s">
        <v>137</v>
      </c>
      <c r="E451" s="716" t="s">
        <v>1031</v>
      </c>
      <c r="F451" s="717" t="s">
        <v>1032</v>
      </c>
      <c r="G451" s="718" t="s">
        <v>118</v>
      </c>
      <c r="H451" s="719">
        <v>1</v>
      </c>
      <c r="I451" s="720">
        <v>0</v>
      </c>
      <c r="J451" s="720">
        <f>ROUND(I451*H451,2)</f>
        <v>0</v>
      </c>
      <c r="K451" s="829" t="s">
        <v>263</v>
      </c>
    </row>
    <row r="452" spans="2:11" ht="20.25" customHeight="1" x14ac:dyDescent="0.2">
      <c r="B452" s="578"/>
      <c r="C452" s="715" t="s">
        <v>69</v>
      </c>
      <c r="D452" s="715" t="s">
        <v>137</v>
      </c>
      <c r="E452" s="716" t="s">
        <v>1033</v>
      </c>
      <c r="F452" s="717" t="s">
        <v>1034</v>
      </c>
      <c r="G452" s="718" t="s">
        <v>118</v>
      </c>
      <c r="H452" s="719">
        <v>1</v>
      </c>
      <c r="I452" s="720">
        <v>0</v>
      </c>
      <c r="J452" s="720">
        <f>ROUND(I452*H452,2)</f>
        <v>0</v>
      </c>
      <c r="K452" s="829" t="s">
        <v>263</v>
      </c>
    </row>
    <row r="453" spans="2:11" ht="20.25" customHeight="1" x14ac:dyDescent="0.2">
      <c r="B453" s="578"/>
      <c r="C453" s="715" t="s">
        <v>226</v>
      </c>
      <c r="D453" s="715" t="s">
        <v>137</v>
      </c>
      <c r="E453" s="716" t="s">
        <v>1035</v>
      </c>
      <c r="F453" s="717" t="s">
        <v>1036</v>
      </c>
      <c r="G453" s="718" t="s">
        <v>118</v>
      </c>
      <c r="H453" s="719">
        <v>1</v>
      </c>
      <c r="I453" s="720">
        <v>0</v>
      </c>
      <c r="J453" s="720">
        <f>ROUND(I453*H453,2)</f>
        <v>0</v>
      </c>
      <c r="K453" s="829" t="s">
        <v>263</v>
      </c>
    </row>
    <row r="454" spans="2:11" ht="20.25" customHeight="1" x14ac:dyDescent="0.2">
      <c r="B454" s="578"/>
      <c r="C454" s="715" t="s">
        <v>111</v>
      </c>
      <c r="D454" s="715" t="s">
        <v>137</v>
      </c>
      <c r="E454" s="716" t="s">
        <v>910</v>
      </c>
      <c r="F454" s="717" t="s">
        <v>911</v>
      </c>
      <c r="G454" s="718" t="s">
        <v>118</v>
      </c>
      <c r="H454" s="719">
        <v>1</v>
      </c>
      <c r="I454" s="720">
        <v>0</v>
      </c>
      <c r="J454" s="720">
        <f>ROUND(I454*H454,2)</f>
        <v>0</v>
      </c>
      <c r="K454" s="829" t="s">
        <v>263</v>
      </c>
    </row>
    <row r="455" spans="2:11" ht="20.25" customHeight="1" x14ac:dyDescent="0.2">
      <c r="B455" s="578"/>
      <c r="C455" s="671"/>
      <c r="D455" s="671"/>
      <c r="E455" s="671"/>
      <c r="F455" s="671"/>
      <c r="G455" s="671"/>
      <c r="H455" s="784"/>
      <c r="I455" s="671"/>
      <c r="J455" s="671"/>
      <c r="K455" s="502"/>
    </row>
    <row r="456" spans="2:11" ht="20.25" customHeight="1" x14ac:dyDescent="0.2">
      <c r="B456" s="578"/>
      <c r="C456" s="671"/>
      <c r="D456" s="671"/>
      <c r="E456" s="1291" t="s">
        <v>1037</v>
      </c>
      <c r="F456" s="1255"/>
      <c r="G456" s="1255"/>
      <c r="H456" s="1255"/>
      <c r="I456" s="671"/>
      <c r="J456" s="828">
        <f>J457</f>
        <v>0</v>
      </c>
      <c r="K456" s="502"/>
    </row>
    <row r="457" spans="2:11" ht="20.25" customHeight="1" x14ac:dyDescent="0.2">
      <c r="B457" s="578"/>
      <c r="C457" s="711"/>
      <c r="D457" s="712" t="s">
        <v>61</v>
      </c>
      <c r="E457" s="727" t="s">
        <v>772</v>
      </c>
      <c r="F457" s="727" t="s">
        <v>773</v>
      </c>
      <c r="G457" s="711"/>
      <c r="H457" s="711"/>
      <c r="I457" s="711"/>
      <c r="J457" s="728">
        <f>J458</f>
        <v>0</v>
      </c>
      <c r="K457" s="831"/>
    </row>
    <row r="458" spans="2:11" ht="20.25" customHeight="1" x14ac:dyDescent="0.2">
      <c r="B458" s="578"/>
      <c r="C458" s="715" t="s">
        <v>67</v>
      </c>
      <c r="D458" s="715" t="s">
        <v>137</v>
      </c>
      <c r="E458" s="716" t="s">
        <v>926</v>
      </c>
      <c r="F458" s="717" t="s">
        <v>927</v>
      </c>
      <c r="G458" s="718" t="s">
        <v>677</v>
      </c>
      <c r="H458" s="719">
        <v>46</v>
      </c>
      <c r="I458" s="720">
        <v>0</v>
      </c>
      <c r="J458" s="720">
        <f>ROUND(I458*H458,2)</f>
        <v>0</v>
      </c>
      <c r="K458" s="829" t="s">
        <v>759</v>
      </c>
    </row>
    <row r="459" spans="2:11" ht="16.5" customHeight="1" x14ac:dyDescent="0.2">
      <c r="B459" s="578"/>
      <c r="C459" s="762"/>
      <c r="D459" s="625" t="s">
        <v>112</v>
      </c>
      <c r="E459" s="763" t="s">
        <v>1</v>
      </c>
      <c r="F459" s="764" t="s">
        <v>1038</v>
      </c>
      <c r="G459" s="762"/>
      <c r="H459" s="765">
        <v>18</v>
      </c>
      <c r="I459" s="762"/>
      <c r="J459" s="762"/>
      <c r="K459" s="832"/>
    </row>
    <row r="460" spans="2:11" ht="16.5" customHeight="1" x14ac:dyDescent="0.2">
      <c r="B460" s="578"/>
      <c r="C460" s="762"/>
      <c r="D460" s="625" t="s">
        <v>112</v>
      </c>
      <c r="E460" s="763" t="s">
        <v>1</v>
      </c>
      <c r="F460" s="764" t="s">
        <v>1039</v>
      </c>
      <c r="G460" s="762"/>
      <c r="H460" s="765">
        <v>28</v>
      </c>
      <c r="I460" s="762"/>
      <c r="J460" s="762"/>
      <c r="K460" s="832"/>
    </row>
    <row r="461" spans="2:11" ht="16.5" customHeight="1" x14ac:dyDescent="0.2">
      <c r="B461" s="578"/>
      <c r="C461" s="766"/>
      <c r="D461" s="625" t="s">
        <v>112</v>
      </c>
      <c r="E461" s="767" t="s">
        <v>1</v>
      </c>
      <c r="F461" s="768" t="s">
        <v>113</v>
      </c>
      <c r="G461" s="766"/>
      <c r="H461" s="769">
        <v>46</v>
      </c>
      <c r="I461" s="766"/>
      <c r="J461" s="766"/>
      <c r="K461" s="833"/>
    </row>
    <row r="462" spans="2:11" ht="20.25" customHeight="1" x14ac:dyDescent="0.2">
      <c r="B462" s="578"/>
      <c r="C462" s="671"/>
      <c r="D462" s="671"/>
      <c r="E462" s="671"/>
      <c r="F462" s="671"/>
      <c r="G462" s="671"/>
      <c r="H462" s="784"/>
      <c r="I462" s="671"/>
      <c r="J462" s="671"/>
      <c r="K462" s="502"/>
    </row>
    <row r="463" spans="2:11" ht="20.25" customHeight="1" x14ac:dyDescent="0.2">
      <c r="B463" s="578"/>
      <c r="C463" s="671"/>
      <c r="D463" s="671"/>
      <c r="E463" s="1291" t="s">
        <v>1040</v>
      </c>
      <c r="F463" s="1255"/>
      <c r="G463" s="1255"/>
      <c r="H463" s="1255"/>
      <c r="I463" s="671"/>
      <c r="J463" s="828">
        <f>J464+J469</f>
        <v>0</v>
      </c>
      <c r="K463" s="502"/>
    </row>
    <row r="464" spans="2:11" ht="20.25" customHeight="1" x14ac:dyDescent="0.2">
      <c r="B464" s="578"/>
      <c r="C464" s="711"/>
      <c r="D464" s="712" t="s">
        <v>61</v>
      </c>
      <c r="E464" s="713" t="s">
        <v>198</v>
      </c>
      <c r="F464" s="713" t="s">
        <v>176</v>
      </c>
      <c r="G464" s="711"/>
      <c r="H464" s="711"/>
      <c r="I464" s="711"/>
      <c r="J464" s="714">
        <f>SUM(J465:J468)</f>
        <v>0</v>
      </c>
      <c r="K464" s="831"/>
    </row>
    <row r="465" spans="2:11" ht="20.25" customHeight="1" x14ac:dyDescent="0.2">
      <c r="B465" s="578"/>
      <c r="C465" s="715" t="s">
        <v>67</v>
      </c>
      <c r="D465" s="715" t="s">
        <v>137</v>
      </c>
      <c r="E465" s="716" t="s">
        <v>802</v>
      </c>
      <c r="F465" s="717" t="s">
        <v>803</v>
      </c>
      <c r="G465" s="718" t="s">
        <v>499</v>
      </c>
      <c r="H465" s="719">
        <v>395</v>
      </c>
      <c r="I465" s="720">
        <v>0</v>
      </c>
      <c r="J465" s="720">
        <f>ROUND(I465*H465,2)</f>
        <v>0</v>
      </c>
      <c r="K465" s="829" t="s">
        <v>263</v>
      </c>
    </row>
    <row r="466" spans="2:11" ht="20.25" customHeight="1" x14ac:dyDescent="0.2">
      <c r="B466" s="578"/>
      <c r="C466" s="715" t="s">
        <v>69</v>
      </c>
      <c r="D466" s="715" t="s">
        <v>137</v>
      </c>
      <c r="E466" s="716" t="s">
        <v>804</v>
      </c>
      <c r="F466" s="717" t="s">
        <v>805</v>
      </c>
      <c r="G466" s="718" t="s">
        <v>118</v>
      </c>
      <c r="H466" s="719">
        <v>85</v>
      </c>
      <c r="I466" s="720">
        <v>0</v>
      </c>
      <c r="J466" s="720">
        <f>ROUND(I466*H466,2)</f>
        <v>0</v>
      </c>
      <c r="K466" s="829" t="s">
        <v>263</v>
      </c>
    </row>
    <row r="467" spans="2:11" ht="20.25" customHeight="1" x14ac:dyDescent="0.2">
      <c r="B467" s="578"/>
      <c r="C467" s="715" t="s">
        <v>226</v>
      </c>
      <c r="D467" s="715" t="s">
        <v>137</v>
      </c>
      <c r="E467" s="716" t="s">
        <v>806</v>
      </c>
      <c r="F467" s="717" t="s">
        <v>807</v>
      </c>
      <c r="G467" s="718" t="s">
        <v>118</v>
      </c>
      <c r="H467" s="719">
        <v>1</v>
      </c>
      <c r="I467" s="720">
        <v>0</v>
      </c>
      <c r="J467" s="720">
        <f>ROUND(I467*H467,2)</f>
        <v>0</v>
      </c>
      <c r="K467" s="829" t="s">
        <v>263</v>
      </c>
    </row>
    <row r="468" spans="2:11" ht="20.25" customHeight="1" x14ac:dyDescent="0.2">
      <c r="B468" s="578"/>
      <c r="C468" s="715" t="s">
        <v>111</v>
      </c>
      <c r="D468" s="715" t="s">
        <v>137</v>
      </c>
      <c r="E468" s="716" t="s">
        <v>808</v>
      </c>
      <c r="F468" s="717" t="s">
        <v>809</v>
      </c>
      <c r="G468" s="718" t="s">
        <v>118</v>
      </c>
      <c r="H468" s="719">
        <v>2</v>
      </c>
      <c r="I468" s="720">
        <v>0</v>
      </c>
      <c r="J468" s="720">
        <f>ROUND(I468*H468,2)</f>
        <v>0</v>
      </c>
      <c r="K468" s="829" t="s">
        <v>263</v>
      </c>
    </row>
    <row r="469" spans="2:11" ht="20.25" customHeight="1" x14ac:dyDescent="0.2">
      <c r="B469" s="578"/>
      <c r="C469" s="711"/>
      <c r="D469" s="712" t="s">
        <v>61</v>
      </c>
      <c r="E469" s="713" t="s">
        <v>74</v>
      </c>
      <c r="F469" s="713" t="s">
        <v>810</v>
      </c>
      <c r="G469" s="711"/>
      <c r="H469" s="711"/>
      <c r="I469" s="711"/>
      <c r="J469" s="714">
        <f>J470</f>
        <v>0</v>
      </c>
      <c r="K469" s="831"/>
    </row>
    <row r="470" spans="2:11" ht="20.25" customHeight="1" x14ac:dyDescent="0.2">
      <c r="B470" s="578"/>
      <c r="C470" s="711"/>
      <c r="D470" s="712" t="s">
        <v>61</v>
      </c>
      <c r="E470" s="727" t="s">
        <v>811</v>
      </c>
      <c r="F470" s="727" t="s">
        <v>812</v>
      </c>
      <c r="G470" s="711"/>
      <c r="H470" s="711"/>
      <c r="I470" s="711"/>
      <c r="J470" s="728">
        <f>J471</f>
        <v>0</v>
      </c>
      <c r="K470" s="831"/>
    </row>
    <row r="471" spans="2:11" ht="20.25" customHeight="1" x14ac:dyDescent="0.2">
      <c r="B471" s="578"/>
      <c r="C471" s="715" t="s">
        <v>103</v>
      </c>
      <c r="D471" s="715" t="s">
        <v>137</v>
      </c>
      <c r="E471" s="716" t="s">
        <v>1041</v>
      </c>
      <c r="F471" s="717" t="s">
        <v>814</v>
      </c>
      <c r="G471" s="718" t="s">
        <v>815</v>
      </c>
      <c r="H471" s="719">
        <v>1</v>
      </c>
      <c r="I471" s="720">
        <v>0</v>
      </c>
      <c r="J471" s="720">
        <f>ROUND(I471*H471,2)</f>
        <v>0</v>
      </c>
      <c r="K471" s="829" t="s">
        <v>1</v>
      </c>
    </row>
    <row r="472" spans="2:11" ht="20.25" customHeight="1" x14ac:dyDescent="0.2">
      <c r="B472" s="589"/>
      <c r="C472" s="420"/>
      <c r="D472" s="420"/>
      <c r="E472" s="420"/>
      <c r="F472" s="420"/>
      <c r="G472" s="420"/>
      <c r="H472" s="656"/>
      <c r="I472" s="420"/>
      <c r="J472" s="420"/>
      <c r="K472" s="785"/>
    </row>
  </sheetData>
  <mergeCells count="77">
    <mergeCell ref="E48:H48"/>
    <mergeCell ref="E61:I61"/>
    <mergeCell ref="E69:I69"/>
    <mergeCell ref="E77:I77"/>
    <mergeCell ref="L2:V2"/>
    <mergeCell ref="E7:H7"/>
    <mergeCell ref="E9:H9"/>
    <mergeCell ref="E18:H18"/>
    <mergeCell ref="E27:H27"/>
    <mergeCell ref="AG61:AM61"/>
    <mergeCell ref="AN61:AP61"/>
    <mergeCell ref="AG62:AM62"/>
    <mergeCell ref="AN62:AP62"/>
    <mergeCell ref="E50:H50"/>
    <mergeCell ref="AG65:AM65"/>
    <mergeCell ref="AN65:AP65"/>
    <mergeCell ref="AG66:AM66"/>
    <mergeCell ref="AN66:AP66"/>
    <mergeCell ref="AG63:AM63"/>
    <mergeCell ref="AN63:AP63"/>
    <mergeCell ref="AG64:AM64"/>
    <mergeCell ref="AN64:AP64"/>
    <mergeCell ref="AG70:AM70"/>
    <mergeCell ref="AN70:AP70"/>
    <mergeCell ref="AG71:AM71"/>
    <mergeCell ref="AN71:AP71"/>
    <mergeCell ref="AG67:AM67"/>
    <mergeCell ref="AN67:AP67"/>
    <mergeCell ref="AG69:AM69"/>
    <mergeCell ref="AN69:AP69"/>
    <mergeCell ref="AG74:AM74"/>
    <mergeCell ref="AN74:AP74"/>
    <mergeCell ref="AG75:AM75"/>
    <mergeCell ref="AN75:AP75"/>
    <mergeCell ref="AG72:AM72"/>
    <mergeCell ref="AN72:AP72"/>
    <mergeCell ref="AG73:AM73"/>
    <mergeCell ref="AN73:AP73"/>
    <mergeCell ref="AG77:AM77"/>
    <mergeCell ref="AN77:AP77"/>
    <mergeCell ref="AG78:AM78"/>
    <mergeCell ref="AN78:AP78"/>
    <mergeCell ref="AG81:AM81"/>
    <mergeCell ref="AN81:AP81"/>
    <mergeCell ref="AG82:AM82"/>
    <mergeCell ref="AN82:AP82"/>
    <mergeCell ref="AG79:AM79"/>
    <mergeCell ref="AN79:AP79"/>
    <mergeCell ref="AG80:AM80"/>
    <mergeCell ref="AN80:AP80"/>
    <mergeCell ref="AG85:AM85"/>
    <mergeCell ref="AN85:AP85"/>
    <mergeCell ref="E107:H107"/>
    <mergeCell ref="E106:I106"/>
    <mergeCell ref="AG83:AM83"/>
    <mergeCell ref="AN83:AP83"/>
    <mergeCell ref="AG84:AM84"/>
    <mergeCell ref="AN84:AP84"/>
    <mergeCell ref="E94:H94"/>
    <mergeCell ref="E96:H96"/>
    <mergeCell ref="E245:H245"/>
    <mergeCell ref="E139:H139"/>
    <mergeCell ref="E151:H151"/>
    <mergeCell ref="E160:F160"/>
    <mergeCell ref="E210:H210"/>
    <mergeCell ref="E264:H264"/>
    <mergeCell ref="E289:H289"/>
    <mergeCell ref="E338:H338"/>
    <mergeCell ref="E393:H393"/>
    <mergeCell ref="E404:H404"/>
    <mergeCell ref="E456:H456"/>
    <mergeCell ref="E463:H463"/>
    <mergeCell ref="E417:H417"/>
    <mergeCell ref="E422:H422"/>
    <mergeCell ref="E431:H431"/>
    <mergeCell ref="E440:H440"/>
    <mergeCell ref="E450:H450"/>
  </mergeCells>
  <conditionalFormatting sqref="F182">
    <cfRule type="duplicateValues" dxfId="16" priority="14" stopIfTrue="1"/>
  </conditionalFormatting>
  <conditionalFormatting sqref="F185:F186">
    <cfRule type="duplicateValues" dxfId="15" priority="13" stopIfTrue="1"/>
  </conditionalFormatting>
  <conditionalFormatting sqref="F189">
    <cfRule type="duplicateValues" dxfId="14" priority="12" stopIfTrue="1"/>
  </conditionalFormatting>
  <conditionalFormatting sqref="L201">
    <cfRule type="duplicateValues" dxfId="13" priority="11" stopIfTrue="1"/>
  </conditionalFormatting>
  <conditionalFormatting sqref="F188">
    <cfRule type="duplicateValues" dxfId="12" priority="15" stopIfTrue="1"/>
  </conditionalFormatting>
  <pageMargins left="0.70866141732283472" right="0.70866141732283472" top="0.78740157480314965" bottom="0.78740157480314965" header="0.31496062992125984" footer="0.31496062992125984"/>
  <pageSetup paperSize="9" scale="63" orientation="landscape" horizontalDpi="4294967293" r:id="rId1"/>
  <rowBreaks count="7" manualBreakCount="7">
    <brk id="41" max="16383" man="1"/>
    <brk id="88" max="16383" man="1"/>
    <brk id="143" max="16383" man="1"/>
    <brk id="168" max="10" man="1"/>
    <brk id="195" max="10" man="1"/>
    <brk id="420" max="10" man="1"/>
    <brk id="461" max="10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05"/>
  <sheetViews>
    <sheetView showGridLines="0" view="pageBreakPreview" topLeftCell="A182" zoomScale="110" zoomScaleNormal="110" zoomScaleSheetLayoutView="110" workbookViewId="0">
      <selection activeCell="I210" sqref="I210"/>
    </sheetView>
  </sheetViews>
  <sheetFormatPr defaultRowHeight="11.25" x14ac:dyDescent="0.2"/>
  <cols>
    <col min="1" max="1" width="3.33203125" customWidth="1"/>
    <col min="2" max="2" width="1.6640625" customWidth="1"/>
    <col min="3" max="3" width="4.1640625" customWidth="1"/>
    <col min="4" max="4" width="4.33203125" customWidth="1"/>
    <col min="5" max="5" width="17.1640625" style="183" customWidth="1"/>
    <col min="6" max="6" width="79.1640625" style="183" customWidth="1"/>
    <col min="7" max="7" width="7" style="183" customWidth="1"/>
    <col min="8" max="8" width="14.5" style="158" customWidth="1"/>
    <col min="9" max="9" width="20.1640625" customWidth="1"/>
    <col min="10" max="10" width="21" customWidth="1"/>
    <col min="11" max="11" width="21.6640625" customWidth="1"/>
    <col min="12" max="12" width="4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55"/>
    </row>
    <row r="2" spans="1:46" ht="36.950000000000003" customHeight="1" x14ac:dyDescent="0.2">
      <c r="L2" s="1310" t="s">
        <v>5</v>
      </c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AT2" s="15" t="s">
        <v>68</v>
      </c>
    </row>
    <row r="3" spans="1:46" ht="6.95" customHeight="1" x14ac:dyDescent="0.2">
      <c r="B3" s="355"/>
      <c r="C3" s="355"/>
      <c r="D3" s="355"/>
      <c r="E3" s="356"/>
      <c r="F3" s="356"/>
      <c r="G3" s="356"/>
      <c r="H3" s="356"/>
      <c r="I3" s="356"/>
      <c r="J3" s="356"/>
      <c r="K3" s="356"/>
      <c r="L3" s="18"/>
      <c r="AT3" s="15" t="s">
        <v>69</v>
      </c>
    </row>
    <row r="4" spans="1:46" ht="24.95" customHeight="1" x14ac:dyDescent="0.2">
      <c r="B4" s="347"/>
      <c r="C4" s="427"/>
      <c r="D4" s="192" t="s">
        <v>77</v>
      </c>
      <c r="E4" s="427"/>
      <c r="F4" s="427"/>
      <c r="G4" s="427"/>
      <c r="H4" s="427"/>
      <c r="I4" s="427"/>
      <c r="J4" s="427"/>
      <c r="K4" s="427"/>
      <c r="L4" s="18"/>
      <c r="M4" s="56" t="s">
        <v>10</v>
      </c>
      <c r="AT4" s="15" t="s">
        <v>3</v>
      </c>
    </row>
    <row r="5" spans="1:46" ht="6.95" customHeight="1" x14ac:dyDescent="0.2">
      <c r="B5" s="347"/>
      <c r="C5" s="427"/>
      <c r="D5" s="427"/>
      <c r="E5" s="427"/>
      <c r="F5" s="427"/>
      <c r="G5" s="427"/>
      <c r="H5" s="427"/>
      <c r="I5" s="427"/>
      <c r="J5" s="427"/>
      <c r="K5" s="427"/>
      <c r="L5" s="18"/>
    </row>
    <row r="6" spans="1:46" ht="12" customHeight="1" x14ac:dyDescent="0.2">
      <c r="B6" s="347"/>
      <c r="C6" s="427"/>
      <c r="D6" s="431" t="s">
        <v>14</v>
      </c>
      <c r="E6" s="427"/>
      <c r="F6" s="427"/>
      <c r="G6" s="427"/>
      <c r="H6" s="427"/>
      <c r="I6" s="427"/>
      <c r="J6" s="427"/>
      <c r="K6" s="427"/>
      <c r="L6" s="18"/>
    </row>
    <row r="7" spans="1:46" ht="16.5" customHeight="1" x14ac:dyDescent="0.2">
      <c r="B7" s="347"/>
      <c r="C7" s="427"/>
      <c r="D7" s="427"/>
      <c r="E7" s="1304" t="str">
        <f>'[2]Rekapitulace zakázky'!K6</f>
        <v>Oprava výhybek v uzlu Ústí n.L. hl.n.</v>
      </c>
      <c r="F7" s="1304"/>
      <c r="G7" s="1304"/>
      <c r="H7" s="1304"/>
      <c r="I7" s="427"/>
      <c r="J7" s="427"/>
      <c r="K7" s="427"/>
      <c r="L7" s="18"/>
    </row>
    <row r="8" spans="1:46" s="1" customFormat="1" ht="12" customHeight="1" x14ac:dyDescent="0.2">
      <c r="B8" s="419"/>
      <c r="C8" s="432"/>
      <c r="D8" s="431" t="s">
        <v>78</v>
      </c>
      <c r="E8" s="432"/>
      <c r="F8" s="432"/>
      <c r="G8" s="432"/>
      <c r="H8" s="432"/>
      <c r="I8" s="432"/>
      <c r="J8" s="432"/>
      <c r="K8" s="432"/>
      <c r="L8" s="25"/>
    </row>
    <row r="9" spans="1:46" s="1" customFormat="1" ht="36.950000000000003" customHeight="1" x14ac:dyDescent="0.2">
      <c r="B9" s="419"/>
      <c r="C9" s="432"/>
      <c r="D9" s="432"/>
      <c r="E9" s="1305" t="s">
        <v>1051</v>
      </c>
      <c r="F9" s="1305"/>
      <c r="G9" s="1305"/>
      <c r="H9" s="1305"/>
      <c r="I9" s="432"/>
      <c r="J9" s="432"/>
      <c r="K9" s="432"/>
      <c r="L9" s="25"/>
    </row>
    <row r="10" spans="1:46" s="1" customFormat="1" x14ac:dyDescent="0.2">
      <c r="B10" s="419"/>
      <c r="C10" s="432"/>
      <c r="D10" s="432"/>
      <c r="E10" s="432"/>
      <c r="F10" s="432"/>
      <c r="G10" s="432"/>
      <c r="H10" s="432"/>
      <c r="I10" s="432"/>
      <c r="J10" s="432"/>
      <c r="K10" s="432"/>
      <c r="L10" s="25"/>
    </row>
    <row r="11" spans="1:46" s="1" customFormat="1" ht="12" customHeight="1" x14ac:dyDescent="0.2">
      <c r="B11" s="419"/>
      <c r="C11" s="432"/>
      <c r="D11" s="431" t="s">
        <v>15</v>
      </c>
      <c r="E11" s="432"/>
      <c r="F11" s="429" t="s">
        <v>1</v>
      </c>
      <c r="G11" s="432"/>
      <c r="H11" s="432"/>
      <c r="I11" s="431" t="s">
        <v>16</v>
      </c>
      <c r="J11" s="429" t="s">
        <v>1</v>
      </c>
      <c r="K11" s="432"/>
      <c r="L11" s="25"/>
    </row>
    <row r="12" spans="1:46" s="1" customFormat="1" ht="12" customHeight="1" x14ac:dyDescent="0.2">
      <c r="B12" s="419"/>
      <c r="C12" s="432"/>
      <c r="D12" s="431" t="s">
        <v>17</v>
      </c>
      <c r="E12" s="432"/>
      <c r="F12" s="429" t="s">
        <v>18</v>
      </c>
      <c r="G12" s="432"/>
      <c r="H12" s="432"/>
      <c r="I12" s="431" t="s">
        <v>19</v>
      </c>
      <c r="J12" s="325">
        <v>44058</v>
      </c>
      <c r="K12" s="432"/>
      <c r="L12" s="25"/>
    </row>
    <row r="13" spans="1:46" s="1" customFormat="1" ht="10.9" customHeight="1" x14ac:dyDescent="0.2">
      <c r="B13" s="419"/>
      <c r="C13" s="432"/>
      <c r="D13" s="432"/>
      <c r="E13" s="432"/>
      <c r="F13" s="432"/>
      <c r="G13" s="432"/>
      <c r="H13" s="432"/>
      <c r="I13" s="432"/>
      <c r="J13" s="432"/>
      <c r="K13" s="432"/>
      <c r="L13" s="25"/>
    </row>
    <row r="14" spans="1:46" s="1" customFormat="1" ht="12" customHeight="1" x14ac:dyDescent="0.2">
      <c r="B14" s="419"/>
      <c r="C14" s="432"/>
      <c r="D14" s="431" t="s">
        <v>20</v>
      </c>
      <c r="E14" s="432"/>
      <c r="F14" s="432"/>
      <c r="G14" s="432"/>
      <c r="H14" s="432"/>
      <c r="I14" s="431" t="s">
        <v>21</v>
      </c>
      <c r="J14" s="429" t="str">
        <f>IF('[2]Rekapitulace zakázky'!AN10="","",'[2]Rekapitulace zakázky'!AN10)</f>
        <v/>
      </c>
      <c r="K14" s="432"/>
      <c r="L14" s="25"/>
    </row>
    <row r="15" spans="1:46" s="1" customFormat="1" ht="18" customHeight="1" x14ac:dyDescent="0.2">
      <c r="B15" s="419"/>
      <c r="C15" s="432"/>
      <c r="D15" s="432"/>
      <c r="E15" s="429" t="str">
        <f>IF('[2]Rekapitulace zakázky'!E11="","",'[2]Rekapitulace zakázky'!E11)</f>
        <v xml:space="preserve"> </v>
      </c>
      <c r="F15" s="432"/>
      <c r="G15" s="432"/>
      <c r="H15" s="432"/>
      <c r="I15" s="431" t="s">
        <v>22</v>
      </c>
      <c r="J15" s="429" t="str">
        <f>IF('[2]Rekapitulace zakázky'!AN11="","",'[2]Rekapitulace zakázky'!AN11)</f>
        <v/>
      </c>
      <c r="K15" s="432"/>
      <c r="L15" s="25"/>
    </row>
    <row r="16" spans="1:46" s="1" customFormat="1" ht="6.95" customHeight="1" x14ac:dyDescent="0.2">
      <c r="B16" s="419"/>
      <c r="C16" s="432"/>
      <c r="D16" s="432"/>
      <c r="E16" s="432"/>
      <c r="F16" s="432"/>
      <c r="G16" s="432"/>
      <c r="H16" s="432"/>
      <c r="I16" s="432"/>
      <c r="J16" s="432"/>
      <c r="K16" s="432"/>
      <c r="L16" s="25"/>
    </row>
    <row r="17" spans="2:12" s="1" customFormat="1" ht="12" customHeight="1" x14ac:dyDescent="0.2">
      <c r="B17" s="419"/>
      <c r="C17" s="432"/>
      <c r="D17" s="431" t="s">
        <v>23</v>
      </c>
      <c r="E17" s="432"/>
      <c r="F17" s="432"/>
      <c r="G17" s="432"/>
      <c r="H17" s="432"/>
      <c r="I17" s="431" t="s">
        <v>21</v>
      </c>
      <c r="J17" s="429" t="str">
        <f>'[2]Rekapitulace zakázky'!AN13</f>
        <v/>
      </c>
      <c r="K17" s="432"/>
      <c r="L17" s="25"/>
    </row>
    <row r="18" spans="2:12" s="1" customFormat="1" ht="18" customHeight="1" x14ac:dyDescent="0.2">
      <c r="B18" s="419"/>
      <c r="C18" s="432"/>
      <c r="D18" s="432"/>
      <c r="E18" s="1311" t="str">
        <f>'[2]Rekapitulace zakázky'!E14</f>
        <v xml:space="preserve"> </v>
      </c>
      <c r="F18" s="1311"/>
      <c r="G18" s="1311"/>
      <c r="H18" s="1311"/>
      <c r="I18" s="431" t="s">
        <v>22</v>
      </c>
      <c r="J18" s="429" t="str">
        <f>'[2]Rekapitulace zakázky'!AN14</f>
        <v/>
      </c>
      <c r="K18" s="432"/>
      <c r="L18" s="25"/>
    </row>
    <row r="19" spans="2:12" s="1" customFormat="1" ht="6.95" customHeight="1" x14ac:dyDescent="0.2">
      <c r="B19" s="419"/>
      <c r="C19" s="432"/>
      <c r="D19" s="432"/>
      <c r="E19" s="432"/>
      <c r="F19" s="432"/>
      <c r="G19" s="432"/>
      <c r="H19" s="432"/>
      <c r="I19" s="432"/>
      <c r="J19" s="432"/>
      <c r="K19" s="432"/>
      <c r="L19" s="25"/>
    </row>
    <row r="20" spans="2:12" s="1" customFormat="1" ht="12" customHeight="1" x14ac:dyDescent="0.2">
      <c r="B20" s="419"/>
      <c r="C20" s="432"/>
      <c r="D20" s="431" t="s">
        <v>24</v>
      </c>
      <c r="E20" s="432"/>
      <c r="F20" s="432"/>
      <c r="G20" s="432"/>
      <c r="H20" s="432"/>
      <c r="I20" s="431" t="s">
        <v>21</v>
      </c>
      <c r="J20" s="429" t="str">
        <f>IF('[2]Rekapitulace zakázky'!AN16="","",'[2]Rekapitulace zakázky'!AN16)</f>
        <v/>
      </c>
      <c r="K20" s="432"/>
      <c r="L20" s="25"/>
    </row>
    <row r="21" spans="2:12" s="1" customFormat="1" ht="18" customHeight="1" x14ac:dyDescent="0.2">
      <c r="B21" s="419"/>
      <c r="C21" s="432"/>
      <c r="D21" s="432"/>
      <c r="E21" s="429" t="str">
        <f>IF('[2]Rekapitulace zakázky'!E17="","",'[2]Rekapitulace zakázky'!E17)</f>
        <v xml:space="preserve"> </v>
      </c>
      <c r="F21" s="432"/>
      <c r="G21" s="432"/>
      <c r="H21" s="432"/>
      <c r="I21" s="431" t="s">
        <v>22</v>
      </c>
      <c r="J21" s="429" t="str">
        <f>IF('[2]Rekapitulace zakázky'!AN17="","",'[2]Rekapitulace zakázky'!AN17)</f>
        <v/>
      </c>
      <c r="K21" s="432"/>
      <c r="L21" s="25"/>
    </row>
    <row r="22" spans="2:12" s="1" customFormat="1" ht="6.95" customHeight="1" x14ac:dyDescent="0.2">
      <c r="B22" s="419"/>
      <c r="C22" s="432"/>
      <c r="D22" s="432"/>
      <c r="E22" s="432"/>
      <c r="F22" s="432"/>
      <c r="G22" s="432"/>
      <c r="H22" s="432"/>
      <c r="I22" s="432"/>
      <c r="J22" s="432"/>
      <c r="K22" s="432"/>
      <c r="L22" s="25"/>
    </row>
    <row r="23" spans="2:12" s="1" customFormat="1" ht="12" customHeight="1" x14ac:dyDescent="0.2">
      <c r="B23" s="419"/>
      <c r="C23" s="432"/>
      <c r="D23" s="431" t="s">
        <v>26</v>
      </c>
      <c r="E23" s="432"/>
      <c r="F23" s="432"/>
      <c r="G23" s="432"/>
      <c r="H23" s="432"/>
      <c r="I23" s="431" t="s">
        <v>21</v>
      </c>
      <c r="J23" s="429" t="str">
        <f>IF('[2]Rekapitulace zakázky'!AN19="","",'[2]Rekapitulace zakázky'!AN19)</f>
        <v/>
      </c>
      <c r="K23" s="432"/>
      <c r="L23" s="25"/>
    </row>
    <row r="24" spans="2:12" s="1" customFormat="1" ht="18" customHeight="1" x14ac:dyDescent="0.2">
      <c r="B24" s="419"/>
      <c r="C24" s="432"/>
      <c r="D24" s="432"/>
      <c r="E24" s="429" t="str">
        <f>IF('[2]Rekapitulace zakázky'!E20="","",'[2]Rekapitulace zakázky'!E20)</f>
        <v xml:space="preserve"> </v>
      </c>
      <c r="F24" s="432"/>
      <c r="G24" s="432"/>
      <c r="H24" s="432"/>
      <c r="I24" s="431" t="s">
        <v>22</v>
      </c>
      <c r="J24" s="429" t="str">
        <f>IF('[2]Rekapitulace zakázky'!AN20="","",'[2]Rekapitulace zakázky'!AN20)</f>
        <v/>
      </c>
      <c r="K24" s="432"/>
      <c r="L24" s="25"/>
    </row>
    <row r="25" spans="2:12" s="1" customFormat="1" ht="6.95" customHeight="1" x14ac:dyDescent="0.2">
      <c r="B25" s="419"/>
      <c r="C25" s="432"/>
      <c r="D25" s="432"/>
      <c r="E25" s="432"/>
      <c r="F25" s="432"/>
      <c r="G25" s="432"/>
      <c r="H25" s="432"/>
      <c r="I25" s="432"/>
      <c r="J25" s="432"/>
      <c r="K25" s="432"/>
      <c r="L25" s="25"/>
    </row>
    <row r="26" spans="2:12" s="1" customFormat="1" ht="12" customHeight="1" x14ac:dyDescent="0.2">
      <c r="B26" s="419"/>
      <c r="C26" s="432"/>
      <c r="D26" s="431" t="s">
        <v>27</v>
      </c>
      <c r="E26" s="432"/>
      <c r="F26" s="432"/>
      <c r="G26" s="432"/>
      <c r="H26" s="432"/>
      <c r="I26" s="432"/>
      <c r="J26" s="432"/>
      <c r="K26" s="432"/>
      <c r="L26" s="25"/>
    </row>
    <row r="27" spans="2:12" s="7" customFormat="1" ht="16.5" customHeight="1" x14ac:dyDescent="0.2">
      <c r="B27" s="440"/>
      <c r="C27" s="441"/>
      <c r="D27" s="441"/>
      <c r="E27" s="1312" t="s">
        <v>1</v>
      </c>
      <c r="F27" s="1312"/>
      <c r="G27" s="1312"/>
      <c r="H27" s="1312"/>
      <c r="I27" s="441"/>
      <c r="J27" s="441"/>
      <c r="K27" s="441"/>
      <c r="L27" s="57"/>
    </row>
    <row r="28" spans="2:12" s="1" customFormat="1" ht="6.95" customHeight="1" x14ac:dyDescent="0.2">
      <c r="B28" s="419"/>
      <c r="C28" s="432"/>
      <c r="D28" s="432"/>
      <c r="E28" s="432"/>
      <c r="F28" s="432"/>
      <c r="G28" s="432"/>
      <c r="H28" s="432"/>
      <c r="I28" s="432"/>
      <c r="J28" s="432"/>
      <c r="K28" s="432"/>
      <c r="L28" s="25"/>
    </row>
    <row r="29" spans="2:12" s="1" customFormat="1" ht="6.95" customHeight="1" x14ac:dyDescent="0.2">
      <c r="B29" s="419"/>
      <c r="C29" s="432"/>
      <c r="D29" s="442"/>
      <c r="E29" s="442"/>
      <c r="F29" s="442"/>
      <c r="G29" s="442"/>
      <c r="H29" s="442"/>
      <c r="I29" s="442"/>
      <c r="J29" s="442"/>
      <c r="K29" s="442"/>
      <c r="L29" s="25"/>
    </row>
    <row r="30" spans="2:12" s="1" customFormat="1" ht="25.35" customHeight="1" x14ac:dyDescent="0.2">
      <c r="B30" s="419"/>
      <c r="C30" s="432"/>
      <c r="D30" s="202" t="s">
        <v>28</v>
      </c>
      <c r="E30" s="432"/>
      <c r="F30" s="432"/>
      <c r="G30" s="432"/>
      <c r="H30" s="432"/>
      <c r="I30" s="432"/>
      <c r="J30" s="326">
        <f>ROUND(J83, 2)</f>
        <v>0</v>
      </c>
      <c r="K30" s="432"/>
      <c r="L30" s="25"/>
    </row>
    <row r="31" spans="2:12" s="1" customFormat="1" ht="6.95" customHeight="1" x14ac:dyDescent="0.2">
      <c r="B31" s="419"/>
      <c r="C31" s="432"/>
      <c r="D31" s="442"/>
      <c r="E31" s="442"/>
      <c r="F31" s="442"/>
      <c r="G31" s="442"/>
      <c r="H31" s="442"/>
      <c r="I31" s="442"/>
      <c r="J31" s="442"/>
      <c r="K31" s="442"/>
      <c r="L31" s="25"/>
    </row>
    <row r="32" spans="2:12" s="1" customFormat="1" ht="14.45" customHeight="1" x14ac:dyDescent="0.2">
      <c r="B32" s="419"/>
      <c r="C32" s="432"/>
      <c r="D32" s="432"/>
      <c r="E32" s="432"/>
      <c r="F32" s="323" t="s">
        <v>30</v>
      </c>
      <c r="G32" s="432"/>
      <c r="H32" s="432"/>
      <c r="I32" s="323" t="s">
        <v>29</v>
      </c>
      <c r="J32" s="323" t="s">
        <v>31</v>
      </c>
      <c r="K32" s="432"/>
      <c r="L32" s="25"/>
    </row>
    <row r="33" spans="2:63" s="1" customFormat="1" ht="14.45" customHeight="1" x14ac:dyDescent="0.2">
      <c r="B33" s="419"/>
      <c r="C33" s="432"/>
      <c r="D33" s="203" t="s">
        <v>32</v>
      </c>
      <c r="E33" s="431" t="s">
        <v>33</v>
      </c>
      <c r="F33" s="204">
        <f>J30</f>
        <v>0</v>
      </c>
      <c r="G33" s="432"/>
      <c r="H33" s="432"/>
      <c r="I33" s="205">
        <v>0.21</v>
      </c>
      <c r="J33" s="204">
        <f>F33*I33</f>
        <v>0</v>
      </c>
      <c r="K33" s="432"/>
      <c r="L33" s="25"/>
    </row>
    <row r="34" spans="2:63" s="1" customFormat="1" ht="14.45" customHeight="1" x14ac:dyDescent="0.2">
      <c r="B34" s="419"/>
      <c r="C34" s="432"/>
      <c r="D34" s="432"/>
      <c r="E34" s="431" t="s">
        <v>34</v>
      </c>
      <c r="F34" s="204">
        <f>ROUND((SUM(BF83:BF201)),  2)</f>
        <v>0</v>
      </c>
      <c r="G34" s="432"/>
      <c r="H34" s="432"/>
      <c r="I34" s="205">
        <v>0.15</v>
      </c>
      <c r="J34" s="204">
        <f>ROUND(((SUM(BF83:BF201))*I34),  2)</f>
        <v>0</v>
      </c>
      <c r="K34" s="432"/>
      <c r="L34" s="25"/>
    </row>
    <row r="35" spans="2:63" s="1" customFormat="1" ht="14.45" hidden="1" customHeight="1" x14ac:dyDescent="0.2">
      <c r="B35" s="419"/>
      <c r="C35" s="432"/>
      <c r="D35" s="432"/>
      <c r="E35" s="431" t="s">
        <v>35</v>
      </c>
      <c r="F35" s="204">
        <f>ROUND((SUM(BG83:BG201)),  2)</f>
        <v>0</v>
      </c>
      <c r="G35" s="432"/>
      <c r="H35" s="432"/>
      <c r="I35" s="205">
        <v>0.21</v>
      </c>
      <c r="J35" s="204">
        <v>0</v>
      </c>
      <c r="K35" s="432"/>
      <c r="L35" s="25"/>
    </row>
    <row r="36" spans="2:63" s="1" customFormat="1" ht="14.45" hidden="1" customHeight="1" x14ac:dyDescent="0.2">
      <c r="B36" s="419"/>
      <c r="C36" s="432"/>
      <c r="D36" s="432"/>
      <c r="E36" s="431" t="s">
        <v>36</v>
      </c>
      <c r="F36" s="204">
        <f>ROUND((SUM(BH83:BH201)),  2)</f>
        <v>0</v>
      </c>
      <c r="G36" s="432"/>
      <c r="H36" s="432"/>
      <c r="I36" s="205">
        <v>0.15</v>
      </c>
      <c r="J36" s="204">
        <f>0</f>
        <v>0</v>
      </c>
      <c r="K36" s="432"/>
      <c r="L36" s="25"/>
    </row>
    <row r="37" spans="2:63" s="1" customFormat="1" ht="14.45" hidden="1" customHeight="1" x14ac:dyDescent="0.2">
      <c r="B37" s="419"/>
      <c r="C37" s="432"/>
      <c r="D37" s="432"/>
      <c r="E37" s="431" t="s">
        <v>37</v>
      </c>
      <c r="F37" s="204">
        <f>ROUND((SUM(BI83:BI201)),  2)</f>
        <v>0</v>
      </c>
      <c r="G37" s="432"/>
      <c r="H37" s="432"/>
      <c r="I37" s="205">
        <v>0</v>
      </c>
      <c r="J37" s="204">
        <f>0</f>
        <v>0</v>
      </c>
      <c r="K37" s="432"/>
      <c r="L37" s="25"/>
    </row>
    <row r="38" spans="2:63" s="1" customFormat="1" ht="6.95" customHeight="1" x14ac:dyDescent="0.2">
      <c r="B38" s="419"/>
      <c r="C38" s="432"/>
      <c r="D38" s="432"/>
      <c r="E38" s="432"/>
      <c r="F38" s="432"/>
      <c r="G38" s="432"/>
      <c r="H38" s="432"/>
      <c r="I38" s="432"/>
      <c r="J38" s="432"/>
      <c r="K38" s="432"/>
      <c r="L38" s="25"/>
    </row>
    <row r="39" spans="2:63" s="1" customFormat="1" ht="25.35" customHeight="1" x14ac:dyDescent="0.2">
      <c r="B39" s="419"/>
      <c r="C39" s="443"/>
      <c r="D39" s="206" t="s">
        <v>38</v>
      </c>
      <c r="E39" s="444"/>
      <c r="F39" s="444"/>
      <c r="G39" s="207" t="s">
        <v>39</v>
      </c>
      <c r="H39" s="182" t="s">
        <v>40</v>
      </c>
      <c r="I39" s="444"/>
      <c r="J39" s="209">
        <f>SUM(J30:J37)</f>
        <v>0</v>
      </c>
      <c r="K39" s="445"/>
      <c r="L39" s="25"/>
    </row>
    <row r="40" spans="2:63" s="1" customFormat="1" ht="14.45" customHeight="1" x14ac:dyDescent="0.2">
      <c r="B40" s="419"/>
      <c r="C40" s="432"/>
      <c r="D40" s="432"/>
      <c r="E40" s="432"/>
      <c r="F40" s="432"/>
      <c r="G40" s="432"/>
      <c r="H40" s="432"/>
      <c r="I40" s="432"/>
      <c r="J40" s="432"/>
      <c r="K40" s="432"/>
      <c r="L40" s="25"/>
    </row>
    <row r="41" spans="2:63" x14ac:dyDescent="0.2">
      <c r="B41" s="400"/>
      <c r="C41" s="398"/>
      <c r="D41" s="398"/>
      <c r="E41" s="398"/>
      <c r="F41" s="398"/>
      <c r="G41" s="398"/>
      <c r="H41" s="398"/>
      <c r="I41" s="398"/>
      <c r="J41" s="398"/>
      <c r="K41" s="398"/>
    </row>
    <row r="42" spans="2:63" s="682" customFormat="1" ht="15.75" customHeight="1" x14ac:dyDescent="0.2"/>
    <row r="43" spans="2:63" s="1" customFormat="1" ht="15.2" customHeight="1" x14ac:dyDescent="0.2">
      <c r="B43" s="427"/>
      <c r="C43" s="427"/>
      <c r="D43" s="427"/>
      <c r="E43" s="427"/>
      <c r="F43" s="427"/>
      <c r="G43" s="427"/>
      <c r="H43" s="427"/>
      <c r="I43" s="427"/>
      <c r="J43" s="427"/>
      <c r="K43" s="427"/>
      <c r="L43" s="25"/>
    </row>
    <row r="44" spans="2:63" s="1" customFormat="1" ht="10.35" customHeight="1" x14ac:dyDescent="0.2">
      <c r="B44" s="427"/>
      <c r="C44" s="427"/>
      <c r="D44" s="427"/>
      <c r="E44" s="427"/>
      <c r="F44" s="427"/>
      <c r="G44" s="427"/>
      <c r="H44" s="427"/>
      <c r="I44" s="427"/>
      <c r="J44" s="427"/>
      <c r="K44" s="427"/>
      <c r="L44" s="25"/>
    </row>
    <row r="45" spans="2:63" s="9" customFormat="1" ht="29.25" customHeight="1" x14ac:dyDescent="0.2">
      <c r="B45" s="417"/>
      <c r="C45" s="418"/>
      <c r="D45" s="418"/>
      <c r="E45" s="418"/>
      <c r="F45" s="418"/>
      <c r="G45" s="418"/>
      <c r="H45" s="418"/>
      <c r="I45" s="418"/>
      <c r="J45" s="418"/>
      <c r="K45" s="418"/>
      <c r="L45" s="75"/>
      <c r="M45" s="40" t="s">
        <v>1</v>
      </c>
      <c r="N45" s="41" t="s">
        <v>32</v>
      </c>
      <c r="O45" s="41" t="s">
        <v>93</v>
      </c>
      <c r="P45" s="41" t="s">
        <v>94</v>
      </c>
      <c r="Q45" s="41" t="s">
        <v>95</v>
      </c>
      <c r="R45" s="41" t="s">
        <v>96</v>
      </c>
      <c r="S45" s="41" t="s">
        <v>97</v>
      </c>
      <c r="T45" s="42" t="s">
        <v>98</v>
      </c>
    </row>
    <row r="46" spans="2:63" s="1" customFormat="1" ht="22.9" customHeight="1" x14ac:dyDescent="0.2">
      <c r="B46" s="419"/>
      <c r="C46" s="192" t="s">
        <v>79</v>
      </c>
      <c r="D46" s="432"/>
      <c r="E46" s="432"/>
      <c r="F46" s="432"/>
      <c r="G46" s="432"/>
      <c r="H46" s="432"/>
      <c r="I46" s="432"/>
      <c r="J46" s="432"/>
      <c r="K46" s="432"/>
      <c r="L46" s="25"/>
      <c r="M46" s="43"/>
      <c r="N46" s="35"/>
      <c r="O46" s="35"/>
      <c r="P46" s="80">
        <f>P47</f>
        <v>0</v>
      </c>
      <c r="Q46" s="35"/>
      <c r="R46" s="80">
        <f>R47</f>
        <v>0</v>
      </c>
      <c r="S46" s="35"/>
      <c r="T46" s="81">
        <f>T47</f>
        <v>0</v>
      </c>
      <c r="AT46" s="15" t="s">
        <v>61</v>
      </c>
      <c r="AU46" s="15" t="s">
        <v>83</v>
      </c>
      <c r="BK46" s="82" t="e">
        <f>BK47</f>
        <v>#VALUE!</v>
      </c>
    </row>
    <row r="47" spans="2:63" s="10" customFormat="1" ht="25.9" customHeight="1" x14ac:dyDescent="0.2">
      <c r="B47" s="419"/>
      <c r="C47" s="432"/>
      <c r="D47" s="432"/>
      <c r="E47" s="432"/>
      <c r="F47" s="432"/>
      <c r="G47" s="432"/>
      <c r="H47" s="432"/>
      <c r="I47" s="432"/>
      <c r="J47" s="432"/>
      <c r="K47" s="432"/>
      <c r="L47" s="83"/>
      <c r="M47" s="87"/>
      <c r="N47" s="88"/>
      <c r="O47" s="88"/>
      <c r="P47" s="89">
        <f>P48+P187</f>
        <v>0</v>
      </c>
      <c r="Q47" s="88"/>
      <c r="R47" s="89">
        <f>R48+R187</f>
        <v>0</v>
      </c>
      <c r="S47" s="88"/>
      <c r="T47" s="90">
        <f>T48+T187</f>
        <v>0</v>
      </c>
      <c r="AR47" s="84" t="s">
        <v>67</v>
      </c>
      <c r="AT47" s="91" t="s">
        <v>61</v>
      </c>
      <c r="AU47" s="91" t="s">
        <v>13</v>
      </c>
      <c r="AY47" s="84" t="s">
        <v>102</v>
      </c>
      <c r="BK47" s="92" t="e">
        <f>BK48+BK187</f>
        <v>#VALUE!</v>
      </c>
    </row>
    <row r="48" spans="2:63" s="10" customFormat="1" ht="22.9" customHeight="1" x14ac:dyDescent="0.2">
      <c r="B48" s="419"/>
      <c r="C48" s="431" t="s">
        <v>14</v>
      </c>
      <c r="D48" s="432"/>
      <c r="E48" s="432"/>
      <c r="F48" s="432"/>
      <c r="G48" s="432"/>
      <c r="H48" s="432"/>
      <c r="I48" s="432"/>
      <c r="J48" s="432"/>
      <c r="K48" s="432"/>
      <c r="L48" s="83"/>
      <c r="M48" s="87"/>
      <c r="N48" s="88"/>
      <c r="O48" s="88"/>
      <c r="P48" s="89">
        <f>SUM(P49:P186)</f>
        <v>0</v>
      </c>
      <c r="Q48" s="88"/>
      <c r="R48" s="89">
        <f>SUM(R49:R186)</f>
        <v>0</v>
      </c>
      <c r="S48" s="88"/>
      <c r="T48" s="90">
        <f>SUM(T49:T186)</f>
        <v>0</v>
      </c>
      <c r="AR48" s="84" t="s">
        <v>67</v>
      </c>
      <c r="AT48" s="91" t="s">
        <v>61</v>
      </c>
      <c r="AU48" s="91" t="s">
        <v>67</v>
      </c>
      <c r="AY48" s="84" t="s">
        <v>102</v>
      </c>
      <c r="BK48" s="92" t="e">
        <f>SUM(BK49:BK186)</f>
        <v>#VALUE!</v>
      </c>
    </row>
    <row r="49" spans="2:65" s="1" customFormat="1" ht="24" customHeight="1" x14ac:dyDescent="0.2">
      <c r="B49" s="419"/>
      <c r="C49" s="432"/>
      <c r="D49" s="432"/>
      <c r="E49" s="1304" t="str">
        <f>E7</f>
        <v>Oprava výhybek v uzlu Ústí n.L. hl.n.</v>
      </c>
      <c r="F49" s="1304"/>
      <c r="G49" s="1304"/>
      <c r="H49" s="1304"/>
      <c r="I49" s="432"/>
      <c r="J49" s="432"/>
      <c r="K49" s="432"/>
      <c r="L49" s="94"/>
      <c r="M49" s="95" t="s">
        <v>1</v>
      </c>
      <c r="N49" s="96" t="s">
        <v>33</v>
      </c>
      <c r="O49" s="97">
        <v>0</v>
      </c>
      <c r="P49" s="97">
        <f>O49*H49</f>
        <v>0</v>
      </c>
      <c r="Q49" s="97">
        <v>0</v>
      </c>
      <c r="R49" s="97">
        <f>Q49*H49</f>
        <v>0</v>
      </c>
      <c r="S49" s="97">
        <v>0</v>
      </c>
      <c r="T49" s="98">
        <f>S49*H49</f>
        <v>0</v>
      </c>
      <c r="AR49" s="99" t="s">
        <v>110</v>
      </c>
      <c r="AT49" s="99" t="s">
        <v>105</v>
      </c>
      <c r="AU49" s="99" t="s">
        <v>69</v>
      </c>
      <c r="AY49" s="15" t="s">
        <v>102</v>
      </c>
      <c r="BE49" s="100">
        <f>IF(N49="základní",J49,0)</f>
        <v>0</v>
      </c>
      <c r="BF49" s="100">
        <f>IF(N49="snížená",J49,0)</f>
        <v>0</v>
      </c>
      <c r="BG49" s="100">
        <f>IF(N49="zákl. přenesená",J49,0)</f>
        <v>0</v>
      </c>
      <c r="BH49" s="100">
        <f>IF(N49="sníž. přenesená",J49,0)</f>
        <v>0</v>
      </c>
      <c r="BI49" s="100">
        <f>IF(N49="nulová",J49,0)</f>
        <v>0</v>
      </c>
      <c r="BJ49" s="15" t="s">
        <v>67</v>
      </c>
      <c r="BK49" s="100">
        <f>ROUND(I49*H49,2)</f>
        <v>0</v>
      </c>
      <c r="BL49" s="15" t="s">
        <v>111</v>
      </c>
      <c r="BM49" s="99" t="s">
        <v>69</v>
      </c>
    </row>
    <row r="50" spans="2:65" s="284" customFormat="1" ht="12" customHeight="1" x14ac:dyDescent="0.2">
      <c r="B50" s="419"/>
      <c r="C50" s="431" t="s">
        <v>78</v>
      </c>
      <c r="D50" s="432"/>
      <c r="E50" s="432"/>
      <c r="F50" s="432"/>
      <c r="G50" s="432"/>
      <c r="H50" s="432"/>
      <c r="I50" s="432"/>
      <c r="J50" s="432"/>
      <c r="K50" s="432"/>
      <c r="L50" s="264"/>
      <c r="M50" s="265"/>
      <c r="N50" s="266"/>
      <c r="O50" s="244"/>
      <c r="P50" s="244"/>
      <c r="Q50" s="244"/>
      <c r="R50" s="244"/>
      <c r="S50" s="244"/>
      <c r="T50" s="245"/>
      <c r="AR50" s="275"/>
      <c r="AT50" s="275"/>
      <c r="AU50" s="275"/>
      <c r="AY50" s="274"/>
      <c r="BE50" s="276"/>
      <c r="BF50" s="276"/>
      <c r="BG50" s="276"/>
      <c r="BH50" s="276"/>
      <c r="BI50" s="276"/>
      <c r="BJ50" s="274"/>
      <c r="BK50" s="276"/>
      <c r="BL50" s="274"/>
      <c r="BM50" s="275"/>
    </row>
    <row r="51" spans="2:65" s="12" customFormat="1" ht="15" customHeight="1" x14ac:dyDescent="0.2">
      <c r="B51" s="419"/>
      <c r="C51" s="432"/>
      <c r="D51" s="432"/>
      <c r="E51" s="1305" t="str">
        <f>E9</f>
        <v>SO 101 - Železniční svršek  - kolejová spojka</v>
      </c>
      <c r="F51" s="1305"/>
      <c r="G51" s="1305"/>
      <c r="H51" s="1305"/>
      <c r="I51" s="432"/>
      <c r="J51" s="432"/>
      <c r="K51" s="432"/>
      <c r="L51" s="106"/>
      <c r="M51" s="108"/>
      <c r="N51" s="109"/>
      <c r="O51" s="109"/>
      <c r="P51" s="109"/>
      <c r="Q51" s="109"/>
      <c r="R51" s="109"/>
      <c r="S51" s="109"/>
      <c r="T51" s="110"/>
      <c r="AT51" s="107" t="s">
        <v>112</v>
      </c>
      <c r="AU51" s="107" t="s">
        <v>69</v>
      </c>
      <c r="AV51" s="12" t="s">
        <v>69</v>
      </c>
      <c r="AW51" s="12" t="s">
        <v>25</v>
      </c>
      <c r="AX51" s="12" t="s">
        <v>13</v>
      </c>
      <c r="AY51" s="107" t="s">
        <v>102</v>
      </c>
    </row>
    <row r="52" spans="2:65" s="13" customFormat="1" x14ac:dyDescent="0.2">
      <c r="B52" s="419"/>
      <c r="C52" s="432"/>
      <c r="D52" s="432"/>
      <c r="E52" s="432"/>
      <c r="F52" s="432"/>
      <c r="G52" s="432"/>
      <c r="H52" s="432"/>
      <c r="I52" s="432"/>
      <c r="J52" s="432"/>
      <c r="K52" s="432"/>
      <c r="L52" s="111"/>
      <c r="M52" s="113"/>
      <c r="N52" s="114"/>
      <c r="O52" s="114"/>
      <c r="P52" s="114"/>
      <c r="Q52" s="114"/>
      <c r="R52" s="114"/>
      <c r="S52" s="114"/>
      <c r="T52" s="115"/>
      <c r="AT52" s="112" t="s">
        <v>112</v>
      </c>
      <c r="AU52" s="112" t="s">
        <v>69</v>
      </c>
      <c r="AV52" s="13" t="s">
        <v>111</v>
      </c>
      <c r="AW52" s="13" t="s">
        <v>25</v>
      </c>
      <c r="AX52" s="13" t="s">
        <v>67</v>
      </c>
      <c r="AY52" s="112" t="s">
        <v>102</v>
      </c>
    </row>
    <row r="53" spans="2:65" s="1" customFormat="1" ht="24" customHeight="1" x14ac:dyDescent="0.2">
      <c r="B53" s="419"/>
      <c r="C53" s="431" t="s">
        <v>17</v>
      </c>
      <c r="D53" s="432"/>
      <c r="E53" s="432"/>
      <c r="F53" s="429" t="str">
        <f>F12</f>
        <v xml:space="preserve"> </v>
      </c>
      <c r="G53" s="432"/>
      <c r="H53" s="432"/>
      <c r="I53" s="431" t="s">
        <v>19</v>
      </c>
      <c r="J53" s="325">
        <f>IF(J12="","",J12)</f>
        <v>44058</v>
      </c>
      <c r="K53" s="432"/>
      <c r="L53" s="94"/>
      <c r="M53" s="95" t="s">
        <v>1</v>
      </c>
      <c r="N53" s="96" t="s">
        <v>33</v>
      </c>
      <c r="O53" s="97">
        <v>0</v>
      </c>
      <c r="P53" s="97">
        <f>O53*H53</f>
        <v>0</v>
      </c>
      <c r="Q53" s="97">
        <v>0</v>
      </c>
      <c r="R53" s="97">
        <f>Q53*H53</f>
        <v>0</v>
      </c>
      <c r="S53" s="97">
        <v>0</v>
      </c>
      <c r="T53" s="98">
        <f>S53*H53</f>
        <v>0</v>
      </c>
      <c r="AR53" s="99" t="s">
        <v>110</v>
      </c>
      <c r="AT53" s="99" t="s">
        <v>105</v>
      </c>
      <c r="AU53" s="99" t="s">
        <v>69</v>
      </c>
      <c r="AY53" s="15" t="s">
        <v>102</v>
      </c>
      <c r="BE53" s="100">
        <f>IF(N53="základní",J53,0)</f>
        <v>44058</v>
      </c>
      <c r="BF53" s="100">
        <f>IF(N53="snížená",J53,0)</f>
        <v>0</v>
      </c>
      <c r="BG53" s="100">
        <f>IF(N53="zákl. přenesená",J53,0)</f>
        <v>0</v>
      </c>
      <c r="BH53" s="100">
        <f>IF(N53="sníž. přenesená",J53,0)</f>
        <v>0</v>
      </c>
      <c r="BI53" s="100">
        <f>IF(N53="nulová",J53,0)</f>
        <v>0</v>
      </c>
      <c r="BJ53" s="15" t="s">
        <v>67</v>
      </c>
      <c r="BK53" s="100" t="e">
        <f>ROUND(I53*H53,2)</f>
        <v>#VALUE!</v>
      </c>
      <c r="BL53" s="15" t="s">
        <v>111</v>
      </c>
      <c r="BM53" s="99" t="s">
        <v>111</v>
      </c>
    </row>
    <row r="54" spans="2:65" s="284" customFormat="1" ht="14.25" customHeight="1" x14ac:dyDescent="0.2">
      <c r="B54" s="419"/>
      <c r="C54" s="432"/>
      <c r="D54" s="432"/>
      <c r="E54" s="432"/>
      <c r="F54" s="432"/>
      <c r="G54" s="432"/>
      <c r="H54" s="432"/>
      <c r="I54" s="432"/>
      <c r="J54" s="432"/>
      <c r="K54" s="432"/>
      <c r="L54" s="264"/>
      <c r="M54" s="265"/>
      <c r="N54" s="266"/>
      <c r="O54" s="244"/>
      <c r="P54" s="244"/>
      <c r="Q54" s="244"/>
      <c r="R54" s="244"/>
      <c r="S54" s="244"/>
      <c r="T54" s="245"/>
      <c r="AR54" s="275"/>
      <c r="AT54" s="275"/>
      <c r="AU54" s="275"/>
      <c r="AY54" s="274"/>
      <c r="BE54" s="276"/>
      <c r="BF54" s="276"/>
      <c r="BG54" s="276"/>
      <c r="BH54" s="276"/>
      <c r="BI54" s="276"/>
      <c r="BJ54" s="274"/>
      <c r="BK54" s="276"/>
      <c r="BL54" s="274"/>
      <c r="BM54" s="275"/>
    </row>
    <row r="55" spans="2:65" s="284" customFormat="1" ht="12.75" customHeight="1" x14ac:dyDescent="0.2">
      <c r="B55" s="419"/>
      <c r="C55" s="431" t="s">
        <v>20</v>
      </c>
      <c r="D55" s="432"/>
      <c r="E55" s="432"/>
      <c r="F55" s="429" t="str">
        <f>E15</f>
        <v xml:space="preserve"> </v>
      </c>
      <c r="G55" s="432"/>
      <c r="H55" s="432"/>
      <c r="I55" s="431" t="s">
        <v>24</v>
      </c>
      <c r="J55" s="430" t="str">
        <f>E21</f>
        <v xml:space="preserve"> </v>
      </c>
      <c r="K55" s="432"/>
      <c r="L55" s="264"/>
      <c r="M55" s="265"/>
      <c r="N55" s="266"/>
      <c r="O55" s="244"/>
      <c r="P55" s="244"/>
      <c r="Q55" s="244"/>
      <c r="R55" s="244"/>
      <c r="S55" s="244"/>
      <c r="T55" s="245"/>
      <c r="AR55" s="275"/>
      <c r="AT55" s="275"/>
      <c r="AU55" s="275"/>
      <c r="AY55" s="274"/>
      <c r="BE55" s="276"/>
      <c r="BF55" s="276"/>
      <c r="BG55" s="276"/>
      <c r="BH55" s="276"/>
      <c r="BI55" s="276"/>
      <c r="BJ55" s="274"/>
      <c r="BK55" s="276"/>
      <c r="BL55" s="274"/>
      <c r="BM55" s="275"/>
    </row>
    <row r="56" spans="2:65" s="284" customFormat="1" ht="12.75" customHeight="1" x14ac:dyDescent="0.2">
      <c r="B56" s="419"/>
      <c r="C56" s="431" t="s">
        <v>23</v>
      </c>
      <c r="D56" s="432"/>
      <c r="E56" s="432"/>
      <c r="F56" s="429" t="str">
        <f>IF(E18="","",E18)</f>
        <v xml:space="preserve"> </v>
      </c>
      <c r="G56" s="432"/>
      <c r="H56" s="432"/>
      <c r="I56" s="431" t="s">
        <v>26</v>
      </c>
      <c r="J56" s="430" t="str">
        <f>E24</f>
        <v xml:space="preserve"> </v>
      </c>
      <c r="K56" s="432"/>
      <c r="L56" s="264"/>
      <c r="M56" s="265"/>
      <c r="N56" s="266"/>
      <c r="O56" s="244"/>
      <c r="P56" s="244"/>
      <c r="Q56" s="244"/>
      <c r="R56" s="244"/>
      <c r="S56" s="244"/>
      <c r="T56" s="245"/>
      <c r="AR56" s="275"/>
      <c r="AT56" s="275"/>
      <c r="AU56" s="275"/>
      <c r="AY56" s="274"/>
      <c r="BE56" s="276"/>
      <c r="BF56" s="276"/>
      <c r="BG56" s="276"/>
      <c r="BH56" s="276"/>
      <c r="BI56" s="276"/>
      <c r="BJ56" s="274"/>
      <c r="BK56" s="276"/>
      <c r="BL56" s="274"/>
      <c r="BM56" s="275"/>
    </row>
    <row r="57" spans="2:65" s="1" customFormat="1" ht="24" customHeight="1" x14ac:dyDescent="0.2">
      <c r="B57" s="419"/>
      <c r="C57" s="432"/>
      <c r="D57" s="432"/>
      <c r="E57" s="432"/>
      <c r="F57" s="432"/>
      <c r="G57" s="432"/>
      <c r="H57" s="432"/>
      <c r="I57" s="432"/>
      <c r="J57" s="432"/>
      <c r="K57" s="432"/>
      <c r="L57" s="94"/>
      <c r="M57" s="95" t="s">
        <v>1</v>
      </c>
      <c r="N57" s="96" t="s">
        <v>33</v>
      </c>
      <c r="O57" s="97">
        <v>0</v>
      </c>
      <c r="P57" s="97">
        <f t="shared" ref="P57:P63" si="0">O57*H57</f>
        <v>0</v>
      </c>
      <c r="Q57" s="97">
        <v>0</v>
      </c>
      <c r="R57" s="97">
        <f t="shared" ref="R57:R63" si="1">Q57*H57</f>
        <v>0</v>
      </c>
      <c r="S57" s="97">
        <v>0</v>
      </c>
      <c r="T57" s="98">
        <f t="shared" ref="T57:T63" si="2">S57*H57</f>
        <v>0</v>
      </c>
      <c r="AR57" s="99" t="s">
        <v>110</v>
      </c>
      <c r="AT57" s="99" t="s">
        <v>105</v>
      </c>
      <c r="AU57" s="99" t="s">
        <v>69</v>
      </c>
      <c r="AY57" s="15" t="s">
        <v>102</v>
      </c>
      <c r="BE57" s="100">
        <f t="shared" ref="BE57:BE63" si="3">IF(N57="základní",J57,0)</f>
        <v>0</v>
      </c>
      <c r="BF57" s="100">
        <f t="shared" ref="BF57:BF63" si="4">IF(N57="snížená",J57,0)</f>
        <v>0</v>
      </c>
      <c r="BG57" s="100">
        <f t="shared" ref="BG57:BG63" si="5">IF(N57="zákl. přenesená",J57,0)</f>
        <v>0</v>
      </c>
      <c r="BH57" s="100">
        <f t="shared" ref="BH57:BH63" si="6">IF(N57="sníž. přenesená",J57,0)</f>
        <v>0</v>
      </c>
      <c r="BI57" s="100">
        <f t="shared" ref="BI57:BI63" si="7">IF(N57="nulová",J57,0)</f>
        <v>0</v>
      </c>
      <c r="BJ57" s="15" t="s">
        <v>67</v>
      </c>
      <c r="BK57" s="100">
        <f t="shared" ref="BK57:BK63" si="8">ROUND(I57*H57,2)</f>
        <v>0</v>
      </c>
      <c r="BL57" s="15" t="s">
        <v>111</v>
      </c>
      <c r="BM57" s="99" t="s">
        <v>120</v>
      </c>
    </row>
    <row r="58" spans="2:65" s="277" customFormat="1" ht="14.25" customHeight="1" x14ac:dyDescent="0.2">
      <c r="B58" s="419"/>
      <c r="C58" s="210" t="s">
        <v>80</v>
      </c>
      <c r="D58" s="443"/>
      <c r="E58" s="443"/>
      <c r="F58" s="443"/>
      <c r="G58" s="443"/>
      <c r="H58" s="503"/>
      <c r="I58" s="443"/>
      <c r="J58" s="211" t="s">
        <v>81</v>
      </c>
      <c r="K58" s="443"/>
      <c r="L58" s="264"/>
      <c r="M58" s="265"/>
      <c r="N58" s="266"/>
      <c r="O58" s="244"/>
      <c r="P58" s="244"/>
      <c r="Q58" s="244"/>
      <c r="R58" s="244"/>
      <c r="S58" s="244"/>
      <c r="T58" s="245"/>
      <c r="AR58" s="275"/>
      <c r="AT58" s="275"/>
      <c r="AU58" s="275"/>
      <c r="AY58" s="274"/>
      <c r="BE58" s="276"/>
      <c r="BF58" s="276"/>
      <c r="BG58" s="276"/>
      <c r="BH58" s="276"/>
      <c r="BI58" s="276"/>
      <c r="BJ58" s="274"/>
      <c r="BK58" s="276"/>
      <c r="BL58" s="274"/>
      <c r="BM58" s="275"/>
    </row>
    <row r="59" spans="2:65" s="277" customFormat="1" ht="14.25" customHeight="1" x14ac:dyDescent="0.2">
      <c r="B59" s="419"/>
      <c r="C59" s="432"/>
      <c r="D59" s="432"/>
      <c r="E59" s="432"/>
      <c r="F59" s="432"/>
      <c r="G59" s="432"/>
      <c r="H59" s="432"/>
      <c r="I59" s="432"/>
      <c r="J59" s="432"/>
      <c r="K59" s="432"/>
      <c r="L59" s="264"/>
      <c r="M59" s="265"/>
      <c r="N59" s="266"/>
      <c r="O59" s="244"/>
      <c r="P59" s="244"/>
      <c r="Q59" s="244"/>
      <c r="R59" s="244"/>
      <c r="S59" s="244"/>
      <c r="T59" s="245"/>
      <c r="AR59" s="275"/>
      <c r="AT59" s="275"/>
      <c r="AU59" s="275"/>
      <c r="AY59" s="274"/>
      <c r="BE59" s="276"/>
      <c r="BF59" s="276"/>
      <c r="BG59" s="276"/>
      <c r="BH59" s="276"/>
      <c r="BI59" s="276"/>
      <c r="BJ59" s="274"/>
      <c r="BK59" s="276"/>
      <c r="BL59" s="274"/>
      <c r="BM59" s="275"/>
    </row>
    <row r="60" spans="2:65" s="157" customFormat="1" ht="24" customHeight="1" x14ac:dyDescent="0.2">
      <c r="B60" s="419"/>
      <c r="C60" s="212" t="s">
        <v>82</v>
      </c>
      <c r="D60" s="432"/>
      <c r="E60" s="432"/>
      <c r="F60" s="432"/>
      <c r="G60" s="432"/>
      <c r="H60" s="432"/>
      <c r="I60" s="432"/>
      <c r="J60" s="326">
        <f>J83</f>
        <v>0</v>
      </c>
      <c r="K60" s="432"/>
      <c r="L60" s="94"/>
      <c r="M60" s="95"/>
      <c r="N60" s="96"/>
      <c r="O60" s="97"/>
      <c r="P60" s="97"/>
      <c r="Q60" s="97"/>
      <c r="R60" s="97"/>
      <c r="S60" s="97"/>
      <c r="T60" s="98"/>
      <c r="AR60" s="99"/>
      <c r="AT60" s="99"/>
      <c r="AU60" s="99"/>
      <c r="AY60" s="15"/>
      <c r="BE60" s="100"/>
      <c r="BF60" s="100"/>
      <c r="BG60" s="100"/>
      <c r="BH60" s="100"/>
      <c r="BI60" s="100"/>
      <c r="BJ60" s="15"/>
      <c r="BK60" s="100"/>
      <c r="BL60" s="15"/>
      <c r="BM60" s="99"/>
    </row>
    <row r="61" spans="2:65" s="284" customFormat="1" ht="11.25" customHeight="1" x14ac:dyDescent="0.2">
      <c r="B61" s="213"/>
      <c r="C61" s="184"/>
      <c r="D61" s="214" t="s">
        <v>84</v>
      </c>
      <c r="E61" s="215"/>
      <c r="F61" s="215"/>
      <c r="G61" s="215"/>
      <c r="H61" s="215"/>
      <c r="I61" s="215"/>
      <c r="J61" s="216">
        <f>J84</f>
        <v>0</v>
      </c>
      <c r="K61" s="184"/>
      <c r="L61" s="264"/>
      <c r="M61" s="265"/>
      <c r="N61" s="266"/>
      <c r="O61" s="244"/>
      <c r="P61" s="244"/>
      <c r="Q61" s="244"/>
      <c r="R61" s="244"/>
      <c r="S61" s="244"/>
      <c r="T61" s="245"/>
      <c r="AR61" s="275"/>
      <c r="AT61" s="275"/>
      <c r="AU61" s="275"/>
      <c r="AY61" s="274"/>
      <c r="BE61" s="276"/>
      <c r="BF61" s="276"/>
      <c r="BG61" s="276"/>
      <c r="BH61" s="276"/>
      <c r="BI61" s="276"/>
      <c r="BJ61" s="274"/>
      <c r="BK61" s="276"/>
      <c r="BL61" s="274"/>
      <c r="BM61" s="275"/>
    </row>
    <row r="62" spans="2:65" s="284" customFormat="1" ht="22.5" customHeight="1" x14ac:dyDescent="0.2">
      <c r="B62" s="217"/>
      <c r="C62" s="185"/>
      <c r="D62" s="218" t="s">
        <v>85</v>
      </c>
      <c r="E62" s="219"/>
      <c r="F62" s="219"/>
      <c r="G62" s="219"/>
      <c r="H62" s="219"/>
      <c r="I62" s="219"/>
      <c r="J62" s="220">
        <f>J85</f>
        <v>0</v>
      </c>
      <c r="K62" s="185"/>
      <c r="L62" s="264"/>
      <c r="M62" s="265"/>
      <c r="N62" s="266"/>
      <c r="O62" s="244"/>
      <c r="P62" s="244"/>
      <c r="Q62" s="244"/>
      <c r="R62" s="244"/>
      <c r="S62" s="244"/>
      <c r="T62" s="245"/>
      <c r="AR62" s="275"/>
      <c r="AT62" s="275"/>
      <c r="AU62" s="275"/>
      <c r="AY62" s="274"/>
      <c r="BE62" s="276"/>
      <c r="BF62" s="276"/>
      <c r="BG62" s="276"/>
      <c r="BH62" s="276"/>
      <c r="BI62" s="276"/>
      <c r="BJ62" s="274"/>
      <c r="BK62" s="276"/>
      <c r="BL62" s="274"/>
      <c r="BM62" s="275"/>
    </row>
    <row r="63" spans="2:65" s="1" customFormat="1" ht="24" customHeight="1" x14ac:dyDescent="0.2">
      <c r="B63" s="217"/>
      <c r="C63" s="185"/>
      <c r="D63" s="218" t="s">
        <v>86</v>
      </c>
      <c r="E63" s="219"/>
      <c r="F63" s="219"/>
      <c r="G63" s="219"/>
      <c r="H63" s="219"/>
      <c r="I63" s="219"/>
      <c r="J63" s="220">
        <f>J177</f>
        <v>0</v>
      </c>
      <c r="K63" s="185"/>
      <c r="L63" s="94"/>
      <c r="M63" s="95" t="s">
        <v>1</v>
      </c>
      <c r="N63" s="96" t="s">
        <v>33</v>
      </c>
      <c r="O63" s="97">
        <v>0</v>
      </c>
      <c r="P63" s="97">
        <f t="shared" si="0"/>
        <v>0</v>
      </c>
      <c r="Q63" s="97">
        <v>0</v>
      </c>
      <c r="R63" s="97">
        <f t="shared" si="1"/>
        <v>0</v>
      </c>
      <c r="S63" s="97">
        <v>0</v>
      </c>
      <c r="T63" s="98">
        <f t="shared" si="2"/>
        <v>0</v>
      </c>
      <c r="AR63" s="99" t="s">
        <v>110</v>
      </c>
      <c r="AT63" s="99" t="s">
        <v>105</v>
      </c>
      <c r="AU63" s="99" t="s">
        <v>69</v>
      </c>
      <c r="AY63" s="15" t="s">
        <v>102</v>
      </c>
      <c r="BE63" s="100">
        <f t="shared" si="3"/>
        <v>0</v>
      </c>
      <c r="BF63" s="100">
        <f t="shared" si="4"/>
        <v>0</v>
      </c>
      <c r="BG63" s="100">
        <f t="shared" si="5"/>
        <v>0</v>
      </c>
      <c r="BH63" s="100">
        <f t="shared" si="6"/>
        <v>0</v>
      </c>
      <c r="BI63" s="100">
        <f t="shared" si="7"/>
        <v>0</v>
      </c>
      <c r="BJ63" s="15" t="s">
        <v>67</v>
      </c>
      <c r="BK63" s="100">
        <f t="shared" si="8"/>
        <v>0</v>
      </c>
      <c r="BL63" s="15" t="s">
        <v>111</v>
      </c>
      <c r="BM63" s="99" t="s">
        <v>125</v>
      </c>
    </row>
    <row r="64" spans="2:65" s="1" customFormat="1" ht="24" customHeight="1" x14ac:dyDescent="0.2">
      <c r="B64" s="419"/>
      <c r="C64" s="432"/>
      <c r="D64" s="432"/>
      <c r="E64" s="432"/>
      <c r="F64" s="432"/>
      <c r="G64" s="432"/>
      <c r="H64" s="432"/>
      <c r="I64" s="432"/>
      <c r="J64" s="432"/>
      <c r="K64" s="432"/>
      <c r="L64" s="94"/>
      <c r="M64" s="95" t="s">
        <v>1</v>
      </c>
      <c r="N64" s="96" t="s">
        <v>33</v>
      </c>
      <c r="O64" s="97">
        <v>0</v>
      </c>
      <c r="P64" s="97">
        <f>O64*H64</f>
        <v>0</v>
      </c>
      <c r="Q64" s="97">
        <v>0</v>
      </c>
      <c r="R64" s="97">
        <f>Q64*H64</f>
        <v>0</v>
      </c>
      <c r="S64" s="97">
        <v>0</v>
      </c>
      <c r="T64" s="98">
        <f>S64*H64</f>
        <v>0</v>
      </c>
      <c r="AR64" s="99" t="s">
        <v>110</v>
      </c>
      <c r="AT64" s="99" t="s">
        <v>105</v>
      </c>
      <c r="AU64" s="99" t="s">
        <v>69</v>
      </c>
      <c r="AY64" s="15" t="s">
        <v>102</v>
      </c>
      <c r="BE64" s="100">
        <f>IF(N64="základní",J64,0)</f>
        <v>0</v>
      </c>
      <c r="BF64" s="100">
        <f>IF(N64="snížená",J64,0)</f>
        <v>0</v>
      </c>
      <c r="BG64" s="100">
        <f>IF(N64="zákl. přenesená",J64,0)</f>
        <v>0</v>
      </c>
      <c r="BH64" s="100">
        <f>IF(N64="sníž. přenesená",J64,0)</f>
        <v>0</v>
      </c>
      <c r="BI64" s="100">
        <f>IF(N64="nulová",J64,0)</f>
        <v>0</v>
      </c>
      <c r="BJ64" s="15" t="s">
        <v>67</v>
      </c>
      <c r="BK64" s="100">
        <f>ROUND(I64*H64,2)</f>
        <v>0</v>
      </c>
      <c r="BL64" s="15" t="s">
        <v>111</v>
      </c>
      <c r="BM64" s="99" t="s">
        <v>131</v>
      </c>
    </row>
    <row r="65" spans="2:65" s="284" customFormat="1" ht="12" customHeight="1" x14ac:dyDescent="0.2">
      <c r="B65" s="446"/>
      <c r="C65" s="447"/>
      <c r="D65" s="447"/>
      <c r="E65" s="447"/>
      <c r="F65" s="447"/>
      <c r="G65" s="447"/>
      <c r="H65" s="447"/>
      <c r="I65" s="447"/>
      <c r="J65" s="447"/>
      <c r="K65" s="447"/>
      <c r="L65" s="264"/>
      <c r="M65" s="265"/>
      <c r="N65" s="266"/>
      <c r="O65" s="244"/>
      <c r="P65" s="244"/>
      <c r="Q65" s="244"/>
      <c r="R65" s="244"/>
      <c r="S65" s="244"/>
      <c r="T65" s="245"/>
      <c r="AR65" s="275"/>
      <c r="AT65" s="275"/>
      <c r="AU65" s="275"/>
      <c r="AY65" s="274"/>
      <c r="BE65" s="276"/>
      <c r="BF65" s="276"/>
      <c r="BG65" s="276"/>
      <c r="BH65" s="276"/>
      <c r="BI65" s="276"/>
      <c r="BJ65" s="274"/>
      <c r="BK65" s="276"/>
      <c r="BL65" s="274"/>
      <c r="BM65" s="275"/>
    </row>
    <row r="66" spans="2:65" s="277" customFormat="1" ht="12" customHeight="1" x14ac:dyDescent="0.2">
      <c r="B66" s="427"/>
      <c r="C66" s="427"/>
      <c r="D66" s="427"/>
      <c r="E66" s="427"/>
      <c r="F66" s="427"/>
      <c r="G66" s="427"/>
      <c r="H66" s="427"/>
      <c r="I66" s="427"/>
      <c r="J66" s="427"/>
      <c r="K66" s="682"/>
      <c r="L66" s="878"/>
      <c r="M66" s="877"/>
      <c r="N66" s="266"/>
      <c r="O66" s="244"/>
      <c r="P66" s="244"/>
      <c r="Q66" s="244"/>
      <c r="R66" s="244"/>
      <c r="S66" s="244"/>
      <c r="T66" s="245"/>
      <c r="AR66" s="275"/>
      <c r="AT66" s="275"/>
      <c r="AU66" s="275"/>
      <c r="AY66" s="274"/>
      <c r="BE66" s="276"/>
      <c r="BF66" s="276"/>
      <c r="BG66" s="276"/>
      <c r="BH66" s="276"/>
      <c r="BI66" s="276"/>
      <c r="BJ66" s="274"/>
      <c r="BK66" s="276"/>
      <c r="BL66" s="274"/>
      <c r="BM66" s="275"/>
    </row>
    <row r="67" spans="2:65" s="277" customFormat="1" ht="12" customHeight="1" x14ac:dyDescent="0.2">
      <c r="B67" s="427"/>
      <c r="C67" s="427"/>
      <c r="D67" s="427"/>
      <c r="E67" s="427"/>
      <c r="F67" s="427"/>
      <c r="G67" s="427"/>
      <c r="H67" s="427"/>
      <c r="I67" s="427"/>
      <c r="J67" s="427"/>
      <c r="K67" s="682"/>
      <c r="L67" s="878"/>
      <c r="M67" s="877"/>
      <c r="N67" s="266"/>
      <c r="O67" s="244"/>
      <c r="P67" s="244"/>
      <c r="Q67" s="244"/>
      <c r="R67" s="244"/>
      <c r="S67" s="244"/>
      <c r="T67" s="245"/>
      <c r="V67" s="286"/>
      <c r="AR67" s="275"/>
      <c r="AT67" s="275"/>
      <c r="AU67" s="275"/>
      <c r="AY67" s="274"/>
      <c r="BE67" s="276"/>
      <c r="BF67" s="276"/>
      <c r="BG67" s="276"/>
      <c r="BH67" s="276"/>
      <c r="BI67" s="276"/>
      <c r="BJ67" s="274"/>
      <c r="BK67" s="276"/>
      <c r="BL67" s="274"/>
      <c r="BM67" s="275"/>
    </row>
    <row r="68" spans="2:65" s="284" customFormat="1" ht="21" customHeight="1" x14ac:dyDescent="0.2">
      <c r="B68" s="427"/>
      <c r="C68" s="427"/>
      <c r="D68" s="427"/>
      <c r="E68" s="427"/>
      <c r="F68" s="427"/>
      <c r="G68" s="427"/>
      <c r="H68" s="427"/>
      <c r="I68" s="427"/>
      <c r="J68" s="427"/>
      <c r="K68" s="682"/>
      <c r="L68" s="878"/>
      <c r="M68" s="877"/>
      <c r="N68" s="266"/>
      <c r="O68" s="244"/>
      <c r="P68" s="244"/>
      <c r="Q68" s="244"/>
      <c r="R68" s="244"/>
      <c r="S68" s="244"/>
      <c r="T68" s="245"/>
      <c r="AR68" s="275"/>
      <c r="AT68" s="275"/>
      <c r="AU68" s="275"/>
      <c r="AY68" s="274"/>
      <c r="BE68" s="276"/>
      <c r="BF68" s="276"/>
      <c r="BG68" s="276"/>
      <c r="BH68" s="276"/>
      <c r="BI68" s="276"/>
      <c r="BJ68" s="274"/>
      <c r="BK68" s="276"/>
      <c r="BL68" s="274"/>
      <c r="BM68" s="275"/>
    </row>
    <row r="69" spans="2:65" s="284" customFormat="1" ht="15.75" customHeight="1" x14ac:dyDescent="0.2">
      <c r="B69" s="417"/>
      <c r="C69" s="418"/>
      <c r="D69" s="418"/>
      <c r="E69" s="418"/>
      <c r="F69" s="418"/>
      <c r="G69" s="418"/>
      <c r="H69" s="418"/>
      <c r="I69" s="418"/>
      <c r="J69" s="418"/>
      <c r="K69" s="418"/>
      <c r="L69" s="264"/>
      <c r="M69" s="265"/>
      <c r="N69" s="266"/>
      <c r="O69" s="244"/>
      <c r="P69" s="244"/>
      <c r="Q69" s="244"/>
      <c r="R69" s="244"/>
      <c r="S69" s="244"/>
      <c r="T69" s="245"/>
      <c r="AR69" s="275"/>
      <c r="AT69" s="275"/>
      <c r="AU69" s="275"/>
      <c r="AY69" s="274"/>
      <c r="BE69" s="276"/>
      <c r="BF69" s="276"/>
      <c r="BG69" s="276"/>
      <c r="BH69" s="276"/>
      <c r="BI69" s="276"/>
      <c r="BJ69" s="274"/>
      <c r="BK69" s="276"/>
      <c r="BL69" s="274"/>
      <c r="BM69" s="275"/>
    </row>
    <row r="70" spans="2:65" s="284" customFormat="1" ht="15.75" customHeight="1" x14ac:dyDescent="0.2">
      <c r="B70" s="419"/>
      <c r="C70" s="192" t="s">
        <v>87</v>
      </c>
      <c r="D70" s="432"/>
      <c r="E70" s="432"/>
      <c r="F70" s="432"/>
      <c r="G70" s="432"/>
      <c r="H70" s="432"/>
      <c r="I70" s="432"/>
      <c r="J70" s="432"/>
      <c r="K70" s="432"/>
      <c r="L70" s="264"/>
      <c r="M70" s="265"/>
      <c r="N70" s="266"/>
      <c r="O70" s="244"/>
      <c r="P70" s="244"/>
      <c r="Q70" s="244"/>
      <c r="R70" s="244"/>
      <c r="S70" s="244"/>
      <c r="T70" s="245"/>
      <c r="AR70" s="275"/>
      <c r="AT70" s="275"/>
      <c r="AU70" s="275"/>
      <c r="AY70" s="274"/>
      <c r="BE70" s="276"/>
      <c r="BF70" s="276"/>
      <c r="BG70" s="276"/>
      <c r="BH70" s="276"/>
      <c r="BI70" s="276"/>
      <c r="BJ70" s="274"/>
      <c r="BK70" s="276"/>
      <c r="BL70" s="274"/>
      <c r="BM70" s="275"/>
    </row>
    <row r="71" spans="2:65" s="284" customFormat="1" ht="21" customHeight="1" x14ac:dyDescent="0.2">
      <c r="B71" s="419"/>
      <c r="C71" s="432"/>
      <c r="D71" s="432"/>
      <c r="E71" s="432"/>
      <c r="F71" s="432"/>
      <c r="G71" s="432"/>
      <c r="H71" s="432"/>
      <c r="I71" s="432"/>
      <c r="J71" s="432"/>
      <c r="K71" s="432"/>
      <c r="L71" s="264"/>
      <c r="M71" s="265"/>
      <c r="N71" s="266"/>
      <c r="O71" s="244"/>
      <c r="P71" s="244"/>
      <c r="Q71" s="244"/>
      <c r="R71" s="244"/>
      <c r="S71" s="244"/>
      <c r="T71" s="245"/>
      <c r="AR71" s="275"/>
      <c r="AT71" s="275"/>
      <c r="AU71" s="275"/>
      <c r="AY71" s="274"/>
      <c r="BE71" s="276"/>
      <c r="BF71" s="276"/>
      <c r="BG71" s="276"/>
      <c r="BH71" s="276"/>
      <c r="BI71" s="276"/>
      <c r="BJ71" s="274"/>
      <c r="BK71" s="276"/>
      <c r="BL71" s="274"/>
      <c r="BM71" s="275"/>
    </row>
    <row r="72" spans="2:65" s="284" customFormat="1" ht="15.75" customHeight="1" x14ac:dyDescent="0.2">
      <c r="B72" s="419"/>
      <c r="C72" s="431" t="s">
        <v>14</v>
      </c>
      <c r="D72" s="432"/>
      <c r="E72" s="432"/>
      <c r="F72" s="432"/>
      <c r="G72" s="432"/>
      <c r="H72" s="432"/>
      <c r="I72" s="432"/>
      <c r="J72" s="432"/>
      <c r="K72" s="432"/>
      <c r="L72" s="264"/>
      <c r="M72" s="265"/>
      <c r="N72" s="266"/>
      <c r="O72" s="244"/>
      <c r="P72" s="244"/>
      <c r="Q72" s="244"/>
      <c r="R72" s="244"/>
      <c r="S72" s="244"/>
      <c r="T72" s="245"/>
      <c r="AR72" s="275"/>
      <c r="AT72" s="275"/>
      <c r="AU72" s="275"/>
      <c r="AY72" s="274"/>
      <c r="BE72" s="276"/>
      <c r="BF72" s="276"/>
      <c r="BG72" s="276"/>
      <c r="BH72" s="276"/>
      <c r="BI72" s="276"/>
      <c r="BJ72" s="274"/>
      <c r="BK72" s="276"/>
      <c r="BL72" s="274"/>
      <c r="BM72" s="275"/>
    </row>
    <row r="73" spans="2:65" s="284" customFormat="1" ht="15.75" customHeight="1" x14ac:dyDescent="0.2">
      <c r="B73" s="419"/>
      <c r="C73" s="432"/>
      <c r="D73" s="432"/>
      <c r="E73" s="1304" t="str">
        <f>E7</f>
        <v>Oprava výhybek v uzlu Ústí n.L. hl.n.</v>
      </c>
      <c r="F73" s="1304"/>
      <c r="G73" s="1304"/>
      <c r="H73" s="1304"/>
      <c r="I73" s="432"/>
      <c r="J73" s="432"/>
      <c r="K73" s="432"/>
      <c r="L73" s="264"/>
      <c r="M73" s="265"/>
      <c r="N73" s="266"/>
      <c r="O73" s="244"/>
      <c r="P73" s="244"/>
      <c r="Q73" s="244"/>
      <c r="R73" s="244"/>
      <c r="S73" s="244"/>
      <c r="T73" s="245"/>
      <c r="AR73" s="275"/>
      <c r="AT73" s="275"/>
      <c r="AU73" s="275"/>
      <c r="AY73" s="274"/>
      <c r="BE73" s="276"/>
      <c r="BF73" s="276"/>
      <c r="BG73" s="276"/>
      <c r="BH73" s="276"/>
      <c r="BI73" s="276"/>
      <c r="BJ73" s="274"/>
      <c r="BK73" s="276"/>
      <c r="BL73" s="274"/>
      <c r="BM73" s="275"/>
    </row>
    <row r="74" spans="2:65" s="284" customFormat="1" ht="20.25" customHeight="1" x14ac:dyDescent="0.2">
      <c r="B74" s="419"/>
      <c r="C74" s="431" t="s">
        <v>78</v>
      </c>
      <c r="D74" s="432"/>
      <c r="E74" s="432"/>
      <c r="F74" s="432"/>
      <c r="G74" s="432"/>
      <c r="H74" s="432"/>
      <c r="I74" s="432"/>
      <c r="J74" s="432"/>
      <c r="K74" s="432"/>
      <c r="L74" s="264"/>
      <c r="M74" s="265"/>
      <c r="N74" s="266"/>
      <c r="O74" s="244"/>
      <c r="P74" s="244"/>
      <c r="Q74" s="244"/>
      <c r="R74" s="244"/>
      <c r="S74" s="244"/>
      <c r="T74" s="245"/>
      <c r="AR74" s="275"/>
      <c r="AT74" s="275"/>
      <c r="AU74" s="275"/>
      <c r="AY74" s="274"/>
      <c r="BE74" s="276"/>
      <c r="BF74" s="276"/>
      <c r="BG74" s="276"/>
      <c r="BH74" s="276"/>
      <c r="BI74" s="276"/>
      <c r="BJ74" s="274"/>
      <c r="BK74" s="276"/>
      <c r="BL74" s="274"/>
      <c r="BM74" s="275"/>
    </row>
    <row r="75" spans="2:65" s="284" customFormat="1" ht="11.25" customHeight="1" x14ac:dyDescent="0.2">
      <c r="B75" s="419"/>
      <c r="C75" s="432"/>
      <c r="D75" s="432"/>
      <c r="E75" s="1305" t="str">
        <f>E9</f>
        <v>SO 101 - Železniční svršek  - kolejová spojka</v>
      </c>
      <c r="F75" s="1305"/>
      <c r="G75" s="1305"/>
      <c r="H75" s="1305"/>
      <c r="I75" s="432"/>
      <c r="J75" s="432"/>
      <c r="K75" s="432"/>
      <c r="L75" s="264"/>
      <c r="M75" s="265"/>
      <c r="N75" s="266"/>
      <c r="O75" s="244"/>
      <c r="P75" s="244"/>
      <c r="Q75" s="244"/>
      <c r="R75" s="244"/>
      <c r="S75" s="244"/>
      <c r="T75" s="245"/>
      <c r="AR75" s="275"/>
      <c r="AT75" s="275"/>
      <c r="AU75" s="275"/>
      <c r="AY75" s="274"/>
      <c r="BE75" s="276"/>
      <c r="BF75" s="276"/>
      <c r="BG75" s="276"/>
      <c r="BH75" s="276"/>
      <c r="BI75" s="276"/>
      <c r="BJ75" s="274"/>
      <c r="BK75" s="276"/>
      <c r="BL75" s="274"/>
      <c r="BM75" s="275"/>
    </row>
    <row r="76" spans="2:65" s="284" customFormat="1" ht="11.25" customHeight="1" x14ac:dyDescent="0.2">
      <c r="B76" s="419"/>
      <c r="C76" s="432"/>
      <c r="D76" s="432"/>
      <c r="E76" s="432"/>
      <c r="F76" s="432"/>
      <c r="G76" s="432"/>
      <c r="H76" s="432"/>
      <c r="I76" s="432"/>
      <c r="J76" s="432"/>
      <c r="K76" s="432"/>
      <c r="L76" s="264"/>
      <c r="M76" s="265"/>
      <c r="N76" s="266"/>
      <c r="O76" s="244"/>
      <c r="P76" s="244"/>
      <c r="Q76" s="244"/>
      <c r="R76" s="244"/>
      <c r="S76" s="244"/>
      <c r="T76" s="245"/>
      <c r="AR76" s="275"/>
      <c r="AT76" s="275"/>
      <c r="AU76" s="275"/>
      <c r="AY76" s="274"/>
      <c r="BE76" s="276"/>
      <c r="BF76" s="276"/>
      <c r="BG76" s="276"/>
      <c r="BH76" s="276"/>
      <c r="BI76" s="276"/>
      <c r="BJ76" s="274"/>
      <c r="BK76" s="276"/>
      <c r="BL76" s="274"/>
      <c r="BM76" s="275"/>
    </row>
    <row r="77" spans="2:65" s="284" customFormat="1" ht="11.25" customHeight="1" x14ac:dyDescent="0.2">
      <c r="B77" s="419"/>
      <c r="C77" s="431" t="s">
        <v>17</v>
      </c>
      <c r="D77" s="432"/>
      <c r="E77" s="432"/>
      <c r="F77" s="429" t="str">
        <f>F12</f>
        <v xml:space="preserve"> </v>
      </c>
      <c r="G77" s="432"/>
      <c r="H77" s="432"/>
      <c r="I77" s="431" t="s">
        <v>19</v>
      </c>
      <c r="J77" s="325">
        <f>IF(J12="","",J12)</f>
        <v>44058</v>
      </c>
      <c r="K77" s="432"/>
      <c r="L77" s="264"/>
      <c r="M77" s="265"/>
      <c r="N77" s="266"/>
      <c r="O77" s="244"/>
      <c r="P77" s="244"/>
      <c r="Q77" s="244"/>
      <c r="R77" s="244"/>
      <c r="S77" s="244"/>
      <c r="T77" s="245"/>
      <c r="AR77" s="275"/>
      <c r="AT77" s="275"/>
      <c r="AU77" s="275"/>
      <c r="AY77" s="274"/>
      <c r="BE77" s="276"/>
      <c r="BF77" s="276"/>
      <c r="BG77" s="276"/>
      <c r="BH77" s="276"/>
      <c r="BI77" s="276"/>
      <c r="BJ77" s="274"/>
      <c r="BK77" s="276"/>
      <c r="BL77" s="274"/>
      <c r="BM77" s="275"/>
    </row>
    <row r="78" spans="2:65" s="1" customFormat="1" ht="24" customHeight="1" x14ac:dyDescent="0.2">
      <c r="B78" s="419"/>
      <c r="C78" s="432"/>
      <c r="D78" s="432"/>
      <c r="E78" s="432"/>
      <c r="F78" s="432"/>
      <c r="G78" s="432"/>
      <c r="H78" s="432"/>
      <c r="I78" s="432"/>
      <c r="J78" s="432"/>
      <c r="K78" s="432"/>
      <c r="L78" s="25"/>
      <c r="M78" s="122" t="s">
        <v>1</v>
      </c>
      <c r="N78" s="123" t="s">
        <v>33</v>
      </c>
      <c r="O78" s="97">
        <v>0</v>
      </c>
      <c r="P78" s="97">
        <f>O78*H78</f>
        <v>0</v>
      </c>
      <c r="Q78" s="97">
        <v>0</v>
      </c>
      <c r="R78" s="97">
        <f>Q78*H78</f>
        <v>0</v>
      </c>
      <c r="S78" s="97">
        <v>0</v>
      </c>
      <c r="T78" s="98">
        <f>S78*H78</f>
        <v>0</v>
      </c>
      <c r="AR78" s="99" t="s">
        <v>111</v>
      </c>
      <c r="AT78" s="99" t="s">
        <v>137</v>
      </c>
      <c r="AU78" s="99" t="s">
        <v>69</v>
      </c>
      <c r="AY78" s="15" t="s">
        <v>102</v>
      </c>
      <c r="BE78" s="100">
        <f>IF(N78="základní",J78,0)</f>
        <v>0</v>
      </c>
      <c r="BF78" s="100">
        <f>IF(N78="snížená",J78,0)</f>
        <v>0</v>
      </c>
      <c r="BG78" s="100">
        <f>IF(N78="zákl. přenesená",J78,0)</f>
        <v>0</v>
      </c>
      <c r="BH78" s="100">
        <f>IF(N78="sníž. přenesená",J78,0)</f>
        <v>0</v>
      </c>
      <c r="BI78" s="100">
        <f>IF(N78="nulová",J78,0)</f>
        <v>0</v>
      </c>
      <c r="BJ78" s="15" t="s">
        <v>67</v>
      </c>
      <c r="BK78" s="100">
        <f>ROUND(I78*H78,2)</f>
        <v>0</v>
      </c>
      <c r="BL78" s="15" t="s">
        <v>111</v>
      </c>
      <c r="BM78" s="99" t="s">
        <v>140</v>
      </c>
    </row>
    <row r="79" spans="2:65" s="1" customFormat="1" ht="12.75" x14ac:dyDescent="0.2">
      <c r="B79" s="419"/>
      <c r="C79" s="431" t="s">
        <v>20</v>
      </c>
      <c r="D79" s="432"/>
      <c r="E79" s="432"/>
      <c r="F79" s="429" t="str">
        <f>E15</f>
        <v xml:space="preserve"> </v>
      </c>
      <c r="G79" s="432"/>
      <c r="H79" s="432"/>
      <c r="I79" s="431" t="s">
        <v>24</v>
      </c>
      <c r="J79" s="430" t="str">
        <f>E21</f>
        <v xml:space="preserve"> </v>
      </c>
      <c r="K79" s="432"/>
      <c r="L79" s="25"/>
      <c r="M79" s="124"/>
      <c r="N79" s="37"/>
      <c r="O79" s="37"/>
      <c r="P79" s="37"/>
      <c r="Q79" s="37"/>
      <c r="R79" s="37"/>
      <c r="S79" s="37"/>
      <c r="T79" s="38"/>
      <c r="AT79" s="15" t="s">
        <v>141</v>
      </c>
      <c r="AU79" s="15" t="s">
        <v>69</v>
      </c>
    </row>
    <row r="80" spans="2:65" s="145" customFormat="1" ht="16.5" customHeight="1" x14ac:dyDescent="0.2">
      <c r="B80" s="419"/>
      <c r="C80" s="431" t="s">
        <v>23</v>
      </c>
      <c r="D80" s="432"/>
      <c r="E80" s="432"/>
      <c r="F80" s="429" t="str">
        <f>IF(E18="","",E18)</f>
        <v xml:space="preserve"> </v>
      </c>
      <c r="G80" s="432"/>
      <c r="H80" s="432"/>
      <c r="I80" s="431" t="s">
        <v>26</v>
      </c>
      <c r="J80" s="430" t="str">
        <f>E24</f>
        <v xml:space="preserve"> </v>
      </c>
      <c r="K80" s="432"/>
      <c r="L80" s="25"/>
      <c r="M80" s="124"/>
      <c r="N80" s="37"/>
      <c r="O80" s="37"/>
      <c r="P80" s="37"/>
      <c r="Q80" s="37"/>
      <c r="R80" s="37"/>
      <c r="S80" s="37"/>
      <c r="T80" s="38"/>
      <c r="AT80" s="15"/>
      <c r="AU80" s="15"/>
    </row>
    <row r="81" spans="1:65" s="284" customFormat="1" ht="24" customHeight="1" x14ac:dyDescent="0.2">
      <c r="B81" s="419"/>
      <c r="C81" s="432"/>
      <c r="D81" s="432"/>
      <c r="E81" s="432"/>
      <c r="F81" s="432"/>
      <c r="G81" s="432"/>
      <c r="H81" s="432"/>
      <c r="I81" s="432"/>
      <c r="J81" s="432"/>
      <c r="K81" s="432"/>
      <c r="L81" s="193"/>
      <c r="M81" s="242" t="s">
        <v>1</v>
      </c>
      <c r="N81" s="243" t="s">
        <v>33</v>
      </c>
      <c r="O81" s="244">
        <v>0</v>
      </c>
      <c r="P81" s="244">
        <f>O81*H81</f>
        <v>0</v>
      </c>
      <c r="Q81" s="244">
        <v>0</v>
      </c>
      <c r="R81" s="244">
        <f>Q81*H81</f>
        <v>0</v>
      </c>
      <c r="S81" s="244">
        <v>0</v>
      </c>
      <c r="T81" s="245">
        <f>S81*H81</f>
        <v>0</v>
      </c>
      <c r="AR81" s="275" t="s">
        <v>111</v>
      </c>
      <c r="AT81" s="275" t="s">
        <v>137</v>
      </c>
      <c r="AU81" s="275" t="s">
        <v>69</v>
      </c>
      <c r="AY81" s="274" t="s">
        <v>102</v>
      </c>
      <c r="BE81" s="276">
        <f>IF(N81="základní",J81,0)</f>
        <v>0</v>
      </c>
      <c r="BF81" s="276">
        <f>IF(N81="snížená",J81,0)</f>
        <v>0</v>
      </c>
      <c r="BG81" s="276">
        <f>IF(N81="zákl. přenesená",J81,0)</f>
        <v>0</v>
      </c>
      <c r="BH81" s="276">
        <f>IF(N81="sníž. přenesená",J81,0)</f>
        <v>0</v>
      </c>
      <c r="BI81" s="276">
        <f>IF(N81="nulová",J81,0)</f>
        <v>0</v>
      </c>
      <c r="BJ81" s="274" t="s">
        <v>67</v>
      </c>
      <c r="BK81" s="276">
        <f>ROUND(I81*H81,2)</f>
        <v>0</v>
      </c>
      <c r="BL81" s="274" t="s">
        <v>111</v>
      </c>
      <c r="BM81" s="275" t="s">
        <v>147</v>
      </c>
    </row>
    <row r="82" spans="1:65" s="188" customFormat="1" ht="12" x14ac:dyDescent="0.2">
      <c r="B82" s="448"/>
      <c r="C82" s="222" t="s">
        <v>88</v>
      </c>
      <c r="D82" s="223" t="s">
        <v>47</v>
      </c>
      <c r="E82" s="223" t="s">
        <v>43</v>
      </c>
      <c r="F82" s="223" t="s">
        <v>44</v>
      </c>
      <c r="G82" s="223" t="s">
        <v>89</v>
      </c>
      <c r="H82" s="177" t="s">
        <v>90</v>
      </c>
      <c r="I82" s="223" t="s">
        <v>91</v>
      </c>
      <c r="J82" s="223" t="s">
        <v>81</v>
      </c>
      <c r="K82" s="224" t="s">
        <v>92</v>
      </c>
      <c r="L82" s="252"/>
      <c r="M82" s="254"/>
      <c r="N82" s="255"/>
      <c r="O82" s="255"/>
      <c r="P82" s="255"/>
      <c r="Q82" s="255"/>
      <c r="R82" s="255"/>
      <c r="S82" s="255"/>
      <c r="T82" s="256"/>
      <c r="AT82" s="253" t="s">
        <v>112</v>
      </c>
      <c r="AU82" s="253" t="s">
        <v>69</v>
      </c>
      <c r="AV82" s="188" t="s">
        <v>69</v>
      </c>
      <c r="AW82" s="188" t="s">
        <v>25</v>
      </c>
      <c r="AX82" s="188" t="s">
        <v>13</v>
      </c>
      <c r="AY82" s="253" t="s">
        <v>102</v>
      </c>
    </row>
    <row r="83" spans="1:65" s="1" customFormat="1" ht="24" customHeight="1" x14ac:dyDescent="0.25">
      <c r="B83" s="419"/>
      <c r="C83" s="199" t="s">
        <v>99</v>
      </c>
      <c r="D83" s="432"/>
      <c r="E83" s="432"/>
      <c r="F83" s="598"/>
      <c r="G83" s="432"/>
      <c r="H83" s="432"/>
      <c r="I83" s="432"/>
      <c r="J83" s="449">
        <f>J84+J177</f>
        <v>0</v>
      </c>
      <c r="K83" s="432"/>
      <c r="L83" s="25"/>
      <c r="M83" s="122" t="s">
        <v>1</v>
      </c>
      <c r="N83" s="123" t="s">
        <v>33</v>
      </c>
      <c r="O83" s="97">
        <v>0</v>
      </c>
      <c r="P83" s="97">
        <f>O83*H83</f>
        <v>0</v>
      </c>
      <c r="Q83" s="97">
        <v>0</v>
      </c>
      <c r="R83" s="97">
        <f>Q83*H83</f>
        <v>0</v>
      </c>
      <c r="S83" s="97">
        <v>0</v>
      </c>
      <c r="T83" s="98">
        <f>S83*H83</f>
        <v>0</v>
      </c>
      <c r="AR83" s="99" t="s">
        <v>111</v>
      </c>
      <c r="AT83" s="99" t="s">
        <v>137</v>
      </c>
      <c r="AU83" s="99" t="s">
        <v>69</v>
      </c>
      <c r="AY83" s="15" t="s">
        <v>102</v>
      </c>
      <c r="BE83" s="100">
        <f>IF(N83="základní",J83,0)</f>
        <v>0</v>
      </c>
      <c r="BF83" s="100">
        <f>IF(N83="snížená",J83,0)</f>
        <v>0</v>
      </c>
      <c r="BG83" s="100">
        <f>IF(N83="zákl. přenesená",J83,0)</f>
        <v>0</v>
      </c>
      <c r="BH83" s="100">
        <f>IF(N83="sníž. přenesená",J83,0)</f>
        <v>0</v>
      </c>
      <c r="BI83" s="100">
        <f>IF(N83="nulová",J83,0)</f>
        <v>0</v>
      </c>
      <c r="BJ83" s="15" t="s">
        <v>67</v>
      </c>
      <c r="BK83" s="100">
        <f>ROUND(I83*H83,2)</f>
        <v>0</v>
      </c>
      <c r="BL83" s="15" t="s">
        <v>111</v>
      </c>
      <c r="BM83" s="99" t="s">
        <v>147</v>
      </c>
    </row>
    <row r="84" spans="1:65" s="12" customFormat="1" ht="15" x14ac:dyDescent="0.2">
      <c r="B84" s="450"/>
      <c r="C84" s="451"/>
      <c r="D84" s="227" t="s">
        <v>61</v>
      </c>
      <c r="E84" s="228" t="s">
        <v>100</v>
      </c>
      <c r="F84" s="228" t="s">
        <v>101</v>
      </c>
      <c r="G84" s="451"/>
      <c r="H84" s="451"/>
      <c r="I84" s="451"/>
      <c r="J84" s="452">
        <f>J85</f>
        <v>0</v>
      </c>
      <c r="K84" s="451"/>
      <c r="L84" s="106"/>
      <c r="M84" s="108"/>
      <c r="N84" s="109"/>
      <c r="O84" s="109"/>
      <c r="P84" s="109"/>
      <c r="Q84" s="109"/>
      <c r="R84" s="109"/>
      <c r="S84" s="109"/>
      <c r="T84" s="110"/>
      <c r="AT84" s="107" t="s">
        <v>112</v>
      </c>
      <c r="AU84" s="107" t="s">
        <v>69</v>
      </c>
      <c r="AV84" s="12" t="s">
        <v>69</v>
      </c>
      <c r="AW84" s="12" t="s">
        <v>25</v>
      </c>
      <c r="AX84" s="12" t="s">
        <v>13</v>
      </c>
      <c r="AY84" s="107" t="s">
        <v>102</v>
      </c>
    </row>
    <row r="85" spans="1:65" s="284" customFormat="1" ht="25.5" customHeight="1" x14ac:dyDescent="0.2">
      <c r="B85" s="450"/>
      <c r="C85" s="451"/>
      <c r="D85" s="227" t="s">
        <v>61</v>
      </c>
      <c r="E85" s="235" t="s">
        <v>103</v>
      </c>
      <c r="F85" s="1159" t="s">
        <v>104</v>
      </c>
      <c r="G85" s="451"/>
      <c r="H85" s="451"/>
      <c r="I85" s="451"/>
      <c r="J85" s="453">
        <f>SUM(J86:J165)</f>
        <v>0</v>
      </c>
      <c r="K85" s="451"/>
      <c r="L85" s="193"/>
      <c r="M85" s="242"/>
      <c r="N85" s="243"/>
      <c r="O85" s="244"/>
      <c r="P85" s="244"/>
      <c r="Q85" s="244"/>
      <c r="R85" s="244"/>
      <c r="S85" s="244"/>
      <c r="T85" s="245"/>
      <c r="AR85" s="275"/>
      <c r="AT85" s="275"/>
      <c r="AU85" s="275"/>
      <c r="AY85" s="274"/>
      <c r="BE85" s="276"/>
      <c r="BF85" s="276"/>
      <c r="BG85" s="276"/>
      <c r="BH85" s="276"/>
      <c r="BI85" s="276"/>
      <c r="BJ85" s="274"/>
      <c r="BK85" s="276"/>
      <c r="BL85" s="274"/>
      <c r="BM85" s="275"/>
    </row>
    <row r="86" spans="1:65" s="284" customFormat="1" ht="18" customHeight="1" x14ac:dyDescent="0.2">
      <c r="B86" s="454"/>
      <c r="C86" s="279">
        <f>MAX(C79:C85)+1</f>
        <v>1</v>
      </c>
      <c r="D86" s="279" t="s">
        <v>105</v>
      </c>
      <c r="E86" s="280" t="s">
        <v>106</v>
      </c>
      <c r="F86" s="455" t="s">
        <v>107</v>
      </c>
      <c r="G86" s="282" t="s">
        <v>108</v>
      </c>
      <c r="H86" s="1162">
        <v>883.19</v>
      </c>
      <c r="I86" s="283">
        <v>0</v>
      </c>
      <c r="J86" s="283">
        <f>ROUND(I86*H86,2)</f>
        <v>0</v>
      </c>
      <c r="K86" s="281" t="s">
        <v>263</v>
      </c>
      <c r="L86" s="193"/>
      <c r="M86" s="242"/>
      <c r="N86" s="243"/>
      <c r="O86" s="244"/>
      <c r="P86" s="244"/>
      <c r="Q86" s="244"/>
      <c r="R86" s="244"/>
      <c r="S86" s="244"/>
      <c r="T86" s="245"/>
      <c r="AR86" s="275"/>
      <c r="AT86" s="275"/>
      <c r="AU86" s="275"/>
      <c r="AY86" s="274"/>
      <c r="BE86" s="276"/>
      <c r="BF86" s="276"/>
      <c r="BG86" s="276"/>
      <c r="BH86" s="276"/>
      <c r="BI86" s="276"/>
      <c r="BJ86" s="274"/>
      <c r="BK86" s="276"/>
      <c r="BL86" s="274"/>
      <c r="BM86" s="275"/>
    </row>
    <row r="87" spans="1:65" s="284" customFormat="1" ht="12" customHeight="1" x14ac:dyDescent="0.2">
      <c r="B87" s="252"/>
      <c r="C87" s="188"/>
      <c r="D87" s="248" t="s">
        <v>112</v>
      </c>
      <c r="E87" s="253" t="s">
        <v>1</v>
      </c>
      <c r="F87" s="433" t="s">
        <v>1643</v>
      </c>
      <c r="G87" s="188"/>
      <c r="H87" s="1192"/>
      <c r="I87" s="188"/>
      <c r="J87" s="188"/>
      <c r="K87" s="188"/>
      <c r="L87" s="193"/>
      <c r="M87" s="166"/>
      <c r="N87" s="167"/>
      <c r="O87" s="168"/>
      <c r="P87" s="168"/>
      <c r="Q87" s="168"/>
      <c r="R87" s="168"/>
      <c r="S87" s="168"/>
      <c r="T87" s="169"/>
      <c r="AR87" s="274"/>
      <c r="AT87" s="274"/>
      <c r="AU87" s="274"/>
      <c r="AY87" s="274"/>
      <c r="BE87" s="276"/>
      <c r="BF87" s="276"/>
      <c r="BG87" s="276"/>
      <c r="BH87" s="276"/>
      <c r="BI87" s="276"/>
      <c r="BJ87" s="274"/>
      <c r="BK87" s="276"/>
      <c r="BL87" s="274"/>
      <c r="BM87" s="274"/>
    </row>
    <row r="88" spans="1:65" s="284" customFormat="1" ht="12" customHeight="1" x14ac:dyDescent="0.2">
      <c r="A88" s="284" t="s">
        <v>216</v>
      </c>
      <c r="B88" s="257"/>
      <c r="C88" s="189"/>
      <c r="D88" s="248" t="s">
        <v>112</v>
      </c>
      <c r="E88" s="258" t="s">
        <v>1</v>
      </c>
      <c r="F88" s="259" t="s">
        <v>113</v>
      </c>
      <c r="G88" s="189"/>
      <c r="H88" s="1192"/>
      <c r="I88" s="189"/>
      <c r="J88" s="189"/>
      <c r="K88" s="189"/>
      <c r="L88" s="193"/>
      <c r="M88" s="166"/>
      <c r="N88" s="167"/>
      <c r="O88" s="168"/>
      <c r="P88" s="168"/>
      <c r="Q88" s="168"/>
      <c r="R88" s="168"/>
      <c r="S88" s="168"/>
      <c r="T88" s="169"/>
      <c r="AR88" s="274"/>
      <c r="AT88" s="274"/>
      <c r="AU88" s="274"/>
      <c r="AY88" s="274"/>
      <c r="BE88" s="276"/>
      <c r="BF88" s="276"/>
      <c r="BG88" s="276"/>
      <c r="BH88" s="276"/>
      <c r="BI88" s="276"/>
      <c r="BJ88" s="274"/>
      <c r="BK88" s="276"/>
      <c r="BL88" s="274"/>
      <c r="BM88" s="274"/>
    </row>
    <row r="89" spans="1:65" s="284" customFormat="1" ht="25.5" customHeight="1" x14ac:dyDescent="0.2">
      <c r="B89" s="454"/>
      <c r="C89" s="279">
        <f>MAX(C82:C88)+1</f>
        <v>2</v>
      </c>
      <c r="D89" s="279" t="s">
        <v>105</v>
      </c>
      <c r="E89" s="280" t="s">
        <v>114</v>
      </c>
      <c r="F89" s="281" t="s">
        <v>115</v>
      </c>
      <c r="G89" s="282" t="s">
        <v>108</v>
      </c>
      <c r="H89" s="1162">
        <v>224.84</v>
      </c>
      <c r="I89" s="283">
        <v>0</v>
      </c>
      <c r="J89" s="283">
        <f>ROUND(I89*H89,2)</f>
        <v>0</v>
      </c>
      <c r="K89" s="281" t="s">
        <v>263</v>
      </c>
      <c r="L89" s="193"/>
      <c r="M89" s="242"/>
      <c r="N89" s="243"/>
      <c r="O89" s="244"/>
      <c r="P89" s="244"/>
      <c r="Q89" s="244"/>
      <c r="R89" s="244"/>
      <c r="S89" s="244"/>
      <c r="T89" s="245"/>
      <c r="AR89" s="275"/>
      <c r="AT89" s="275"/>
      <c r="AU89" s="275"/>
      <c r="AY89" s="274"/>
      <c r="BE89" s="276"/>
      <c r="BF89" s="276"/>
      <c r="BG89" s="276"/>
      <c r="BH89" s="276"/>
      <c r="BI89" s="276"/>
      <c r="BJ89" s="274"/>
      <c r="BK89" s="276"/>
      <c r="BL89" s="274"/>
      <c r="BM89" s="275"/>
    </row>
    <row r="90" spans="1:65" s="284" customFormat="1" ht="12" customHeight="1" x14ac:dyDescent="0.2">
      <c r="B90" s="454"/>
      <c r="C90" s="128"/>
      <c r="D90" s="549" t="s">
        <v>141</v>
      </c>
      <c r="E90" s="129"/>
      <c r="F90" s="1189" t="s">
        <v>264</v>
      </c>
      <c r="G90" s="130"/>
      <c r="H90" s="1194"/>
      <c r="I90" s="131"/>
      <c r="J90" s="131"/>
      <c r="K90" s="132"/>
      <c r="L90" s="193"/>
      <c r="M90" s="166"/>
      <c r="N90" s="167"/>
      <c r="O90" s="168"/>
      <c r="P90" s="168"/>
      <c r="Q90" s="168"/>
      <c r="R90" s="168"/>
      <c r="S90" s="168"/>
      <c r="T90" s="169"/>
      <c r="AR90" s="274"/>
      <c r="AT90" s="274"/>
      <c r="AU90" s="274"/>
      <c r="AY90" s="274"/>
      <c r="BE90" s="276"/>
      <c r="BF90" s="276"/>
      <c r="BG90" s="276"/>
      <c r="BH90" s="276"/>
      <c r="BI90" s="276"/>
      <c r="BJ90" s="274"/>
      <c r="BK90" s="276"/>
      <c r="BL90" s="274"/>
      <c r="BM90" s="274"/>
    </row>
    <row r="91" spans="1:65" s="1218" customFormat="1" ht="12" customHeight="1" x14ac:dyDescent="0.2">
      <c r="B91" s="454"/>
      <c r="C91" s="279">
        <f>MAX(C84:C90)+1</f>
        <v>3</v>
      </c>
      <c r="D91" s="279" t="s">
        <v>105</v>
      </c>
      <c r="E91" s="1219" t="s">
        <v>1670</v>
      </c>
      <c r="F91" s="1223" t="s">
        <v>1671</v>
      </c>
      <c r="G91" s="1220" t="s">
        <v>152</v>
      </c>
      <c r="H91" s="1221">
        <v>240</v>
      </c>
      <c r="I91" s="1222">
        <v>0</v>
      </c>
      <c r="J91" s="283">
        <f>ROUND(I91*H91,2)</f>
        <v>0</v>
      </c>
      <c r="K91" s="281" t="s">
        <v>263</v>
      </c>
      <c r="L91" s="348"/>
      <c r="M91" s="166"/>
      <c r="N91" s="167"/>
      <c r="O91" s="168"/>
      <c r="P91" s="168"/>
      <c r="Q91" s="168"/>
      <c r="R91" s="168"/>
      <c r="S91" s="168"/>
      <c r="T91" s="169"/>
      <c r="AR91" s="327"/>
      <c r="AT91" s="327"/>
      <c r="AU91" s="327"/>
      <c r="AY91" s="327"/>
      <c r="BE91" s="335"/>
      <c r="BF91" s="335"/>
      <c r="BG91" s="335"/>
      <c r="BH91" s="335"/>
      <c r="BI91" s="335"/>
      <c r="BJ91" s="327"/>
      <c r="BK91" s="335"/>
      <c r="BL91" s="327"/>
      <c r="BM91" s="327"/>
    </row>
    <row r="92" spans="1:65" s="1218" customFormat="1" ht="12" customHeight="1" x14ac:dyDescent="0.2">
      <c r="B92" s="454"/>
      <c r="C92" s="1226"/>
      <c r="D92" s="549"/>
      <c r="E92" s="1227"/>
      <c r="F92" s="1224" t="s">
        <v>1672</v>
      </c>
      <c r="G92" s="1228"/>
      <c r="H92" s="1231">
        <v>240</v>
      </c>
      <c r="I92" s="1229"/>
      <c r="J92" s="1229"/>
      <c r="K92" s="1230"/>
      <c r="L92" s="348"/>
      <c r="M92" s="166"/>
      <c r="N92" s="167"/>
      <c r="O92" s="168"/>
      <c r="P92" s="168"/>
      <c r="Q92" s="168"/>
      <c r="R92" s="168"/>
      <c r="S92" s="168"/>
      <c r="T92" s="169"/>
      <c r="AR92" s="327"/>
      <c r="AT92" s="327"/>
      <c r="AU92" s="327"/>
      <c r="AY92" s="327"/>
      <c r="BE92" s="335"/>
      <c r="BF92" s="335"/>
      <c r="BG92" s="335"/>
      <c r="BH92" s="335"/>
      <c r="BI92" s="335"/>
      <c r="BJ92" s="327"/>
      <c r="BK92" s="335"/>
      <c r="BL92" s="327"/>
      <c r="BM92" s="327"/>
    </row>
    <row r="93" spans="1:65" s="1218" customFormat="1" ht="12" customHeight="1" x14ac:dyDescent="0.2">
      <c r="B93" s="454"/>
      <c r="C93" s="133"/>
      <c r="D93" s="289"/>
      <c r="E93" s="134"/>
      <c r="F93" s="144" t="s">
        <v>113</v>
      </c>
      <c r="G93" s="135"/>
      <c r="H93" s="1199">
        <v>240</v>
      </c>
      <c r="I93" s="136"/>
      <c r="J93" s="136"/>
      <c r="K93" s="137"/>
      <c r="L93" s="348"/>
      <c r="M93" s="166"/>
      <c r="N93" s="167"/>
      <c r="O93" s="168"/>
      <c r="P93" s="168"/>
      <c r="Q93" s="168"/>
      <c r="R93" s="168"/>
      <c r="S93" s="168"/>
      <c r="T93" s="169"/>
      <c r="AR93" s="327"/>
      <c r="AT93" s="327"/>
      <c r="AU93" s="327"/>
      <c r="AY93" s="327"/>
      <c r="BE93" s="335"/>
      <c r="BF93" s="335"/>
      <c r="BG93" s="335"/>
      <c r="BH93" s="335"/>
      <c r="BI93" s="335"/>
      <c r="BJ93" s="327"/>
      <c r="BK93" s="335"/>
      <c r="BL93" s="327"/>
      <c r="BM93" s="327"/>
    </row>
    <row r="94" spans="1:65" s="1176" customFormat="1" ht="12" customHeight="1" x14ac:dyDescent="0.2">
      <c r="B94" s="454"/>
      <c r="C94" s="279">
        <f>MAX(C87:C93)+1</f>
        <v>4</v>
      </c>
      <c r="D94" s="279" t="s">
        <v>105</v>
      </c>
      <c r="E94" s="1184" t="s">
        <v>1658</v>
      </c>
      <c r="F94" s="1185" t="s">
        <v>1659</v>
      </c>
      <c r="G94" s="282" t="s">
        <v>118</v>
      </c>
      <c r="H94" s="1162">
        <v>8</v>
      </c>
      <c r="I94" s="283">
        <v>0</v>
      </c>
      <c r="J94" s="283">
        <f>ROUND(I94*H94,2)</f>
        <v>0</v>
      </c>
      <c r="K94" s="281" t="s">
        <v>263</v>
      </c>
      <c r="L94" s="348"/>
      <c r="M94" s="166"/>
      <c r="N94" s="167"/>
      <c r="O94" s="168"/>
      <c r="P94" s="168"/>
      <c r="Q94" s="168"/>
      <c r="R94" s="168"/>
      <c r="S94" s="168"/>
      <c r="T94" s="169"/>
      <c r="AR94" s="327"/>
      <c r="AT94" s="327"/>
      <c r="AU94" s="327"/>
      <c r="AY94" s="327"/>
      <c r="BE94" s="335"/>
      <c r="BF94" s="335"/>
      <c r="BG94" s="335"/>
      <c r="BH94" s="335"/>
      <c r="BI94" s="335"/>
      <c r="BJ94" s="327"/>
      <c r="BK94" s="335"/>
      <c r="BL94" s="327"/>
      <c r="BM94" s="327"/>
    </row>
    <row r="95" spans="1:65" s="1176" customFormat="1" ht="12" customHeight="1" x14ac:dyDescent="0.2">
      <c r="B95" s="454"/>
      <c r="C95" s="128"/>
      <c r="D95" s="462"/>
      <c r="E95" s="129"/>
      <c r="F95" s="1225" t="s">
        <v>1660</v>
      </c>
      <c r="G95" s="130"/>
      <c r="H95" s="1232">
        <v>8</v>
      </c>
      <c r="I95" s="131"/>
      <c r="J95" s="131"/>
      <c r="K95" s="132"/>
      <c r="L95" s="348"/>
      <c r="M95" s="166"/>
      <c r="N95" s="167"/>
      <c r="O95" s="168"/>
      <c r="P95" s="168"/>
      <c r="Q95" s="168"/>
      <c r="R95" s="168"/>
      <c r="S95" s="168"/>
      <c r="T95" s="169"/>
      <c r="AR95" s="327"/>
      <c r="AT95" s="327"/>
      <c r="AU95" s="327"/>
      <c r="AY95" s="327"/>
      <c r="BE95" s="335"/>
      <c r="BF95" s="335"/>
      <c r="BG95" s="335"/>
      <c r="BH95" s="335"/>
      <c r="BI95" s="335"/>
      <c r="BJ95" s="327"/>
      <c r="BK95" s="335"/>
      <c r="BL95" s="327"/>
      <c r="BM95" s="327"/>
    </row>
    <row r="96" spans="1:65" s="1218" customFormat="1" ht="12" customHeight="1" x14ac:dyDescent="0.2">
      <c r="B96" s="454"/>
      <c r="C96" s="133"/>
      <c r="D96" s="289"/>
      <c r="E96" s="134"/>
      <c r="F96" s="144" t="s">
        <v>113</v>
      </c>
      <c r="G96" s="135"/>
      <c r="H96" s="1199">
        <v>8</v>
      </c>
      <c r="I96" s="136"/>
      <c r="J96" s="136"/>
      <c r="K96" s="137"/>
      <c r="L96" s="348"/>
      <c r="M96" s="166"/>
      <c r="N96" s="167"/>
      <c r="O96" s="168"/>
      <c r="P96" s="168"/>
      <c r="Q96" s="168"/>
      <c r="R96" s="168"/>
      <c r="S96" s="168"/>
      <c r="T96" s="169"/>
      <c r="AR96" s="327"/>
      <c r="AT96" s="327"/>
      <c r="AU96" s="327"/>
      <c r="AY96" s="327"/>
      <c r="BE96" s="335"/>
      <c r="BF96" s="335"/>
      <c r="BG96" s="335"/>
      <c r="BH96" s="335"/>
      <c r="BI96" s="335"/>
      <c r="BJ96" s="327"/>
      <c r="BK96" s="335"/>
      <c r="BL96" s="327"/>
      <c r="BM96" s="327"/>
    </row>
    <row r="97" spans="2:65" s="1176" customFormat="1" ht="18.75" customHeight="1" x14ac:dyDescent="0.2">
      <c r="B97" s="454"/>
      <c r="C97" s="279">
        <f>MAX(C87:C95)+1</f>
        <v>5</v>
      </c>
      <c r="D97" s="279" t="s">
        <v>105</v>
      </c>
      <c r="E97" s="1184" t="s">
        <v>1665</v>
      </c>
      <c r="F97" s="1172" t="s">
        <v>1661</v>
      </c>
      <c r="G97" s="282" t="s">
        <v>118</v>
      </c>
      <c r="H97" s="1162">
        <v>4</v>
      </c>
      <c r="I97" s="283">
        <v>0</v>
      </c>
      <c r="J97" s="283">
        <f>ROUND(I97*H97,2)</f>
        <v>0</v>
      </c>
      <c r="K97" s="281" t="s">
        <v>263</v>
      </c>
      <c r="L97" s="348"/>
      <c r="M97" s="166"/>
      <c r="N97" s="167"/>
      <c r="O97" s="168"/>
      <c r="P97" s="168"/>
      <c r="Q97" s="168"/>
      <c r="R97" s="168"/>
      <c r="S97" s="168"/>
      <c r="T97" s="169"/>
      <c r="AR97" s="327"/>
      <c r="AT97" s="327"/>
      <c r="AU97" s="327"/>
      <c r="AY97" s="327"/>
      <c r="BE97" s="335"/>
      <c r="BF97" s="335"/>
      <c r="BG97" s="335"/>
      <c r="BH97" s="335"/>
      <c r="BI97" s="335"/>
      <c r="BJ97" s="327"/>
      <c r="BK97" s="335"/>
      <c r="BL97" s="327"/>
      <c r="BM97" s="327"/>
    </row>
    <row r="98" spans="2:65" s="1176" customFormat="1" ht="12" customHeight="1" x14ac:dyDescent="0.2">
      <c r="B98" s="454"/>
      <c r="C98" s="133"/>
      <c r="D98" s="289"/>
      <c r="E98" s="134"/>
      <c r="F98" s="1190" t="s">
        <v>1662</v>
      </c>
      <c r="G98" s="135"/>
      <c r="H98" s="1195"/>
      <c r="I98" s="136"/>
      <c r="J98" s="136"/>
      <c r="K98" s="1191"/>
      <c r="L98" s="348"/>
      <c r="M98" s="166"/>
      <c r="N98" s="167"/>
      <c r="O98" s="168"/>
      <c r="P98" s="168"/>
      <c r="Q98" s="168"/>
      <c r="R98" s="168"/>
      <c r="S98" s="168"/>
      <c r="T98" s="169"/>
      <c r="AR98" s="327"/>
      <c r="AT98" s="327"/>
      <c r="AU98" s="327"/>
      <c r="AY98" s="327"/>
      <c r="BE98" s="335"/>
      <c r="BF98" s="335"/>
      <c r="BG98" s="335"/>
      <c r="BH98" s="335"/>
      <c r="BI98" s="335"/>
      <c r="BJ98" s="327"/>
      <c r="BK98" s="335"/>
      <c r="BL98" s="327"/>
      <c r="BM98" s="327"/>
    </row>
    <row r="99" spans="2:65" s="1155" customFormat="1" ht="20.25" customHeight="1" x14ac:dyDescent="0.2">
      <c r="B99" s="454"/>
      <c r="C99" s="279">
        <f>MAX(C89:C98)+1</f>
        <v>6</v>
      </c>
      <c r="D99" s="279" t="s">
        <v>105</v>
      </c>
      <c r="E99" s="1184" t="s">
        <v>1632</v>
      </c>
      <c r="F99" s="1185" t="s">
        <v>1633</v>
      </c>
      <c r="G99" s="282" t="s">
        <v>118</v>
      </c>
      <c r="H99" s="1162">
        <v>1528</v>
      </c>
      <c r="I99" s="283">
        <v>0</v>
      </c>
      <c r="J99" s="283">
        <f>ROUND(I99*H99,2)</f>
        <v>0</v>
      </c>
      <c r="K99" s="281" t="s">
        <v>263</v>
      </c>
      <c r="L99" s="348"/>
      <c r="M99" s="166"/>
      <c r="N99" s="167"/>
      <c r="O99" s="168"/>
      <c r="P99" s="168"/>
      <c r="Q99" s="168"/>
      <c r="R99" s="168"/>
      <c r="S99" s="168"/>
      <c r="T99" s="169"/>
      <c r="AR99" s="327"/>
      <c r="AT99" s="327"/>
      <c r="AU99" s="327"/>
      <c r="AY99" s="327"/>
      <c r="BE99" s="335"/>
      <c r="BF99" s="335"/>
      <c r="BG99" s="335"/>
      <c r="BH99" s="335"/>
      <c r="BI99" s="335"/>
      <c r="BJ99" s="327"/>
      <c r="BK99" s="335"/>
      <c r="BL99" s="327"/>
      <c r="BM99" s="327"/>
    </row>
    <row r="100" spans="2:65" s="1155" customFormat="1" ht="11.25" customHeight="1" x14ac:dyDescent="0.2">
      <c r="B100" s="454"/>
      <c r="C100" s="1177"/>
      <c r="D100" s="549"/>
      <c r="E100" s="1178"/>
      <c r="F100" s="1188" t="s">
        <v>1651</v>
      </c>
      <c r="G100" s="1180"/>
      <c r="H100" s="1193"/>
      <c r="I100" s="1181"/>
      <c r="J100" s="1181"/>
      <c r="K100" s="1182"/>
      <c r="L100" s="348"/>
      <c r="M100" s="166"/>
      <c r="N100" s="167"/>
      <c r="O100" s="168"/>
      <c r="P100" s="168"/>
      <c r="Q100" s="168"/>
      <c r="R100" s="168"/>
      <c r="S100" s="168"/>
      <c r="T100" s="169"/>
      <c r="AR100" s="327"/>
      <c r="AT100" s="327"/>
      <c r="AU100" s="327"/>
      <c r="AY100" s="327"/>
      <c r="BE100" s="335"/>
      <c r="BF100" s="335"/>
      <c r="BG100" s="335"/>
      <c r="BH100" s="335"/>
      <c r="BI100" s="335"/>
      <c r="BJ100" s="327"/>
      <c r="BK100" s="335"/>
      <c r="BL100" s="327"/>
      <c r="BM100" s="327"/>
    </row>
    <row r="101" spans="2:65" s="1155" customFormat="1" ht="20.25" customHeight="1" x14ac:dyDescent="0.2">
      <c r="B101" s="454"/>
      <c r="C101" s="1183">
        <f>MAX(C85:C99)+1</f>
        <v>7</v>
      </c>
      <c r="D101" s="279" t="s">
        <v>105</v>
      </c>
      <c r="E101" s="1184" t="s">
        <v>1634</v>
      </c>
      <c r="F101" s="1186" t="s">
        <v>1635</v>
      </c>
      <c r="G101" s="282" t="s">
        <v>118</v>
      </c>
      <c r="H101" s="1162">
        <v>208</v>
      </c>
      <c r="I101" s="283">
        <v>0</v>
      </c>
      <c r="J101" s="283">
        <f>ROUND(I101*H101,2)</f>
        <v>0</v>
      </c>
      <c r="K101" s="281" t="s">
        <v>263</v>
      </c>
      <c r="L101" s="348"/>
      <c r="M101" s="166"/>
      <c r="N101" s="167"/>
      <c r="O101" s="168"/>
      <c r="P101" s="168"/>
      <c r="Q101" s="168"/>
      <c r="R101" s="168"/>
      <c r="S101" s="168"/>
      <c r="T101" s="169"/>
      <c r="AR101" s="327"/>
      <c r="AT101" s="327"/>
      <c r="AU101" s="327"/>
      <c r="AY101" s="327"/>
      <c r="BE101" s="335"/>
      <c r="BF101" s="335"/>
      <c r="BG101" s="335"/>
      <c r="BH101" s="335"/>
      <c r="BI101" s="335"/>
      <c r="BJ101" s="327"/>
      <c r="BK101" s="335"/>
      <c r="BL101" s="327"/>
      <c r="BM101" s="327"/>
    </row>
    <row r="102" spans="2:65" s="1155" customFormat="1" ht="9.75" customHeight="1" x14ac:dyDescent="0.2">
      <c r="B102" s="454"/>
      <c r="C102" s="1177"/>
      <c r="D102" s="549"/>
      <c r="E102" s="1178"/>
      <c r="F102" s="1179" t="s">
        <v>1636</v>
      </c>
      <c r="G102" s="1180"/>
      <c r="H102" s="1193"/>
      <c r="I102" s="1181"/>
      <c r="J102" s="1181"/>
      <c r="K102" s="1182"/>
      <c r="L102" s="348"/>
      <c r="M102" s="166"/>
      <c r="N102" s="167"/>
      <c r="O102" s="168"/>
      <c r="P102" s="168"/>
      <c r="Q102" s="168"/>
      <c r="R102" s="168"/>
      <c r="S102" s="168"/>
      <c r="T102" s="169"/>
      <c r="AR102" s="327"/>
      <c r="AT102" s="327"/>
      <c r="AU102" s="327"/>
      <c r="AY102" s="327"/>
      <c r="BE102" s="335"/>
      <c r="BF102" s="335"/>
      <c r="BG102" s="335"/>
      <c r="BH102" s="335"/>
      <c r="BI102" s="335"/>
      <c r="BJ102" s="327"/>
      <c r="BK102" s="335"/>
      <c r="BL102" s="327"/>
      <c r="BM102" s="327"/>
    </row>
    <row r="103" spans="2:65" s="1155" customFormat="1" ht="20.25" customHeight="1" x14ac:dyDescent="0.2">
      <c r="B103" s="454"/>
      <c r="C103" s="1183">
        <f>MAX(C87:C101)+1</f>
        <v>8</v>
      </c>
      <c r="D103" s="279" t="s">
        <v>105</v>
      </c>
      <c r="E103" s="1184" t="s">
        <v>1653</v>
      </c>
      <c r="F103" s="1172" t="s">
        <v>1654</v>
      </c>
      <c r="G103" s="282" t="s">
        <v>118</v>
      </c>
      <c r="H103" s="1162">
        <v>13</v>
      </c>
      <c r="I103" s="283">
        <v>0</v>
      </c>
      <c r="J103" s="283">
        <f>ROUND(I103*H103,2)</f>
        <v>0</v>
      </c>
      <c r="K103" s="281" t="s">
        <v>263</v>
      </c>
      <c r="L103" s="348"/>
      <c r="M103" s="166"/>
      <c r="N103" s="167"/>
      <c r="O103" s="168"/>
      <c r="P103" s="168"/>
      <c r="Q103" s="168"/>
      <c r="R103" s="168"/>
      <c r="S103" s="168"/>
      <c r="T103" s="169"/>
      <c r="AR103" s="327"/>
      <c r="AT103" s="327"/>
      <c r="AU103" s="327"/>
      <c r="AY103" s="327"/>
      <c r="BE103" s="335"/>
      <c r="BF103" s="335"/>
      <c r="BG103" s="335"/>
      <c r="BH103" s="335"/>
      <c r="BI103" s="335"/>
      <c r="BJ103" s="327"/>
      <c r="BK103" s="335"/>
      <c r="BL103" s="327"/>
      <c r="BM103" s="327"/>
    </row>
    <row r="104" spans="2:65" s="284" customFormat="1" ht="20.25" customHeight="1" x14ac:dyDescent="0.2">
      <c r="B104" s="454"/>
      <c r="C104" s="279">
        <f>MAX(C89:C103)+1</f>
        <v>9</v>
      </c>
      <c r="D104" s="1187" t="s">
        <v>105</v>
      </c>
      <c r="E104" s="280" t="s">
        <v>1663</v>
      </c>
      <c r="F104" s="281" t="s">
        <v>265</v>
      </c>
      <c r="G104" s="282" t="s">
        <v>118</v>
      </c>
      <c r="H104" s="1162">
        <v>1</v>
      </c>
      <c r="I104" s="283">
        <v>0</v>
      </c>
      <c r="J104" s="283">
        <f>ROUND(I104*H104,2)</f>
        <v>0</v>
      </c>
      <c r="K104" s="281" t="s">
        <v>263</v>
      </c>
      <c r="L104" s="193"/>
      <c r="M104" s="166"/>
      <c r="N104" s="167"/>
      <c r="O104" s="168"/>
      <c r="P104" s="168"/>
      <c r="Q104" s="168"/>
      <c r="R104" s="168"/>
      <c r="S104" s="168"/>
      <c r="T104" s="169"/>
      <c r="AR104" s="274"/>
      <c r="AT104" s="274"/>
      <c r="AU104" s="274"/>
      <c r="AY104" s="274"/>
      <c r="BE104" s="276"/>
      <c r="BF104" s="276"/>
      <c r="BG104" s="276"/>
      <c r="BH104" s="276"/>
      <c r="BI104" s="276"/>
      <c r="BJ104" s="274"/>
      <c r="BK104" s="276"/>
      <c r="BL104" s="274"/>
      <c r="BM104" s="274"/>
    </row>
    <row r="105" spans="2:65" s="284" customFormat="1" ht="12" customHeight="1" x14ac:dyDescent="0.2">
      <c r="B105" s="101"/>
      <c r="C105" s="187"/>
      <c r="D105" s="248" t="s">
        <v>141</v>
      </c>
      <c r="E105" s="250" t="s">
        <v>1</v>
      </c>
      <c r="F105" s="251" t="s">
        <v>1664</v>
      </c>
      <c r="G105" s="187"/>
      <c r="H105" s="1196"/>
      <c r="I105" s="187"/>
      <c r="J105" s="187"/>
      <c r="K105" s="187"/>
      <c r="L105" s="193"/>
      <c r="M105" s="242" t="s">
        <v>1</v>
      </c>
      <c r="N105" s="243" t="s">
        <v>33</v>
      </c>
      <c r="O105" s="244">
        <v>0</v>
      </c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75" t="s">
        <v>111</v>
      </c>
      <c r="AT105" s="275" t="s">
        <v>137</v>
      </c>
      <c r="AU105" s="275" t="s">
        <v>69</v>
      </c>
      <c r="AY105" s="274" t="s">
        <v>102</v>
      </c>
      <c r="BE105" s="276">
        <f>IF(N105="základní",J105,0)</f>
        <v>0</v>
      </c>
      <c r="BF105" s="276">
        <f>IF(N105="snížená",J105,0)</f>
        <v>0</v>
      </c>
      <c r="BG105" s="276">
        <f>IF(N105="zákl. přenesená",J105,0)</f>
        <v>0</v>
      </c>
      <c r="BH105" s="276">
        <f>IF(N105="sníž. přenesená",J105,0)</f>
        <v>0</v>
      </c>
      <c r="BI105" s="276">
        <f>IF(N105="nulová",J105,0)</f>
        <v>0</v>
      </c>
      <c r="BJ105" s="274" t="s">
        <v>67</v>
      </c>
      <c r="BK105" s="276">
        <f>ROUND(I105*H105,2)</f>
        <v>0</v>
      </c>
      <c r="BL105" s="274" t="s">
        <v>111</v>
      </c>
      <c r="BM105" s="275" t="s">
        <v>151</v>
      </c>
    </row>
    <row r="106" spans="2:65" s="284" customFormat="1" ht="17.25" customHeight="1" x14ac:dyDescent="0.2">
      <c r="B106" s="454"/>
      <c r="C106" s="279">
        <f>MAX(C86:C105)+1</f>
        <v>10</v>
      </c>
      <c r="D106" s="279" t="s">
        <v>105</v>
      </c>
      <c r="E106" s="280" t="s">
        <v>266</v>
      </c>
      <c r="F106" s="281" t="s">
        <v>267</v>
      </c>
      <c r="G106" s="282" t="s">
        <v>118</v>
      </c>
      <c r="H106" s="1162">
        <v>1</v>
      </c>
      <c r="I106" s="283">
        <v>0</v>
      </c>
      <c r="J106" s="283">
        <f>ROUND(I106*H106,2)</f>
        <v>0</v>
      </c>
      <c r="K106" s="281" t="s">
        <v>263</v>
      </c>
      <c r="L106" s="193"/>
      <c r="M106" s="242"/>
      <c r="N106" s="243"/>
      <c r="O106" s="244"/>
      <c r="P106" s="244"/>
      <c r="Q106" s="244"/>
      <c r="R106" s="244"/>
      <c r="S106" s="244"/>
      <c r="T106" s="245"/>
      <c r="AR106" s="275"/>
      <c r="AT106" s="275"/>
      <c r="AU106" s="275"/>
      <c r="AY106" s="274"/>
      <c r="BE106" s="276"/>
      <c r="BF106" s="276"/>
      <c r="BG106" s="276"/>
      <c r="BH106" s="276"/>
      <c r="BI106" s="276"/>
      <c r="BJ106" s="274"/>
      <c r="BK106" s="276"/>
      <c r="BL106" s="274"/>
      <c r="BM106" s="275"/>
    </row>
    <row r="107" spans="2:65" s="284" customFormat="1" ht="13.5" customHeight="1" x14ac:dyDescent="0.2">
      <c r="B107" s="454"/>
      <c r="C107" s="457"/>
      <c r="D107" s="248" t="s">
        <v>141</v>
      </c>
      <c r="E107" s="458"/>
      <c r="F107" s="251" t="s">
        <v>268</v>
      </c>
      <c r="G107" s="459"/>
      <c r="H107" s="1197"/>
      <c r="I107" s="460"/>
      <c r="J107" s="460"/>
      <c r="K107" s="461"/>
      <c r="L107" s="193"/>
      <c r="M107" s="242"/>
      <c r="N107" s="243"/>
      <c r="O107" s="244"/>
      <c r="P107" s="244"/>
      <c r="Q107" s="244"/>
      <c r="R107" s="244"/>
      <c r="S107" s="244"/>
      <c r="T107" s="245"/>
      <c r="AR107" s="275"/>
      <c r="AT107" s="275"/>
      <c r="AU107" s="275"/>
      <c r="AY107" s="274"/>
      <c r="BE107" s="276"/>
      <c r="BF107" s="276"/>
      <c r="BG107" s="276"/>
      <c r="BH107" s="276"/>
      <c r="BI107" s="276"/>
      <c r="BJ107" s="274"/>
      <c r="BK107" s="276"/>
      <c r="BL107" s="274"/>
      <c r="BM107" s="275"/>
    </row>
    <row r="108" spans="2:65" s="1" customFormat="1" ht="24" customHeight="1" x14ac:dyDescent="0.2">
      <c r="B108" s="454"/>
      <c r="C108" s="279">
        <f>MAX(C88:C107)+1</f>
        <v>11</v>
      </c>
      <c r="D108" s="279" t="s">
        <v>105</v>
      </c>
      <c r="E108" s="280" t="s">
        <v>269</v>
      </c>
      <c r="F108" s="281" t="s">
        <v>270</v>
      </c>
      <c r="G108" s="282" t="s">
        <v>118</v>
      </c>
      <c r="H108" s="1162">
        <v>1</v>
      </c>
      <c r="I108" s="283">
        <v>0</v>
      </c>
      <c r="J108" s="283">
        <f>ROUND(I108*H108,2)</f>
        <v>0</v>
      </c>
      <c r="K108" s="281" t="s">
        <v>263</v>
      </c>
      <c r="L108" s="25"/>
      <c r="M108" s="122" t="s">
        <v>1</v>
      </c>
      <c r="N108" s="123" t="s">
        <v>33</v>
      </c>
      <c r="O108" s="97">
        <v>0</v>
      </c>
      <c r="P108" s="97">
        <f>O108*H108</f>
        <v>0</v>
      </c>
      <c r="Q108" s="97">
        <v>0</v>
      </c>
      <c r="R108" s="97">
        <f>Q108*H108</f>
        <v>0</v>
      </c>
      <c r="S108" s="97">
        <v>0</v>
      </c>
      <c r="T108" s="98">
        <f>S108*H108</f>
        <v>0</v>
      </c>
      <c r="AR108" s="99" t="s">
        <v>111</v>
      </c>
      <c r="AT108" s="99" t="s">
        <v>137</v>
      </c>
      <c r="AU108" s="99" t="s">
        <v>69</v>
      </c>
      <c r="AY108" s="15" t="s">
        <v>102</v>
      </c>
      <c r="BE108" s="100">
        <f>IF(N108="základní",J108,0)</f>
        <v>0</v>
      </c>
      <c r="BF108" s="100">
        <f>IF(N108="snížená",J108,0)</f>
        <v>0</v>
      </c>
      <c r="BG108" s="100">
        <f>IF(N108="zákl. přenesená",J108,0)</f>
        <v>0</v>
      </c>
      <c r="BH108" s="100">
        <f>IF(N108="sníž. přenesená",J108,0)</f>
        <v>0</v>
      </c>
      <c r="BI108" s="100">
        <f>IF(N108="nulová",J108,0)</f>
        <v>0</v>
      </c>
      <c r="BJ108" s="15" t="s">
        <v>67</v>
      </c>
      <c r="BK108" s="100">
        <f>ROUND(I108*H108,2)</f>
        <v>0</v>
      </c>
      <c r="BL108" s="15" t="s">
        <v>111</v>
      </c>
      <c r="BM108" s="99" t="s">
        <v>151</v>
      </c>
    </row>
    <row r="109" spans="2:65" s="145" customFormat="1" ht="13.5" customHeight="1" x14ac:dyDescent="0.2">
      <c r="B109" s="252"/>
      <c r="C109" s="188"/>
      <c r="D109" s="248" t="s">
        <v>141</v>
      </c>
      <c r="E109" s="253" t="s">
        <v>1</v>
      </c>
      <c r="F109" s="251" t="s">
        <v>1666</v>
      </c>
      <c r="G109" s="188"/>
      <c r="H109" s="1192"/>
      <c r="I109" s="188"/>
      <c r="J109" s="188"/>
      <c r="K109" s="188"/>
      <c r="L109" s="25"/>
      <c r="M109" s="122"/>
      <c r="N109" s="123"/>
      <c r="O109" s="97"/>
      <c r="P109" s="97"/>
      <c r="Q109" s="97"/>
      <c r="R109" s="97"/>
      <c r="S109" s="97"/>
      <c r="T109" s="98"/>
      <c r="AR109" s="99"/>
      <c r="AT109" s="99"/>
      <c r="AU109" s="99"/>
      <c r="AY109" s="15"/>
      <c r="BE109" s="100"/>
      <c r="BF109" s="100"/>
      <c r="BG109" s="100"/>
      <c r="BH109" s="100"/>
      <c r="BI109" s="100"/>
      <c r="BJ109" s="15"/>
      <c r="BK109" s="100"/>
      <c r="BL109" s="15"/>
      <c r="BM109" s="99"/>
    </row>
    <row r="110" spans="2:65" s="145" customFormat="1" ht="17.25" customHeight="1" x14ac:dyDescent="0.2">
      <c r="B110" s="252"/>
      <c r="C110" s="279">
        <f>MAX(C90:C109)+1</f>
        <v>12</v>
      </c>
      <c r="D110" s="279" t="s">
        <v>105</v>
      </c>
      <c r="E110" s="280" t="s">
        <v>269</v>
      </c>
      <c r="F110" s="281" t="s">
        <v>271</v>
      </c>
      <c r="G110" s="282" t="s">
        <v>118</v>
      </c>
      <c r="H110" s="1162">
        <v>1</v>
      </c>
      <c r="I110" s="283">
        <v>0</v>
      </c>
      <c r="J110" s="283">
        <f>ROUND(I110*H110,2)</f>
        <v>0</v>
      </c>
      <c r="K110" s="281" t="s">
        <v>263</v>
      </c>
      <c r="L110" s="25"/>
      <c r="M110" s="122"/>
      <c r="N110" s="123"/>
      <c r="O110" s="97"/>
      <c r="P110" s="97"/>
      <c r="Q110" s="97"/>
      <c r="R110" s="97"/>
      <c r="S110" s="97"/>
      <c r="T110" s="98"/>
      <c r="AR110" s="99"/>
      <c r="AT110" s="99"/>
      <c r="AU110" s="99"/>
      <c r="AY110" s="15"/>
      <c r="BE110" s="100"/>
      <c r="BF110" s="100"/>
      <c r="BG110" s="100"/>
      <c r="BH110" s="100"/>
      <c r="BI110" s="100"/>
      <c r="BJ110" s="15"/>
      <c r="BK110" s="100"/>
      <c r="BL110" s="15"/>
      <c r="BM110" s="99"/>
    </row>
    <row r="111" spans="2:65" s="1176" customFormat="1" ht="11.25" customHeight="1" x14ac:dyDescent="0.2">
      <c r="B111" s="252"/>
      <c r="C111" s="279"/>
      <c r="D111" s="279"/>
      <c r="E111" s="280"/>
      <c r="F111" s="1173" t="s">
        <v>1667</v>
      </c>
      <c r="G111" s="282"/>
      <c r="H111" s="1162"/>
      <c r="I111" s="283"/>
      <c r="J111" s="283"/>
      <c r="K111" s="281"/>
      <c r="L111" s="348"/>
      <c r="M111" s="242"/>
      <c r="N111" s="243"/>
      <c r="O111" s="244"/>
      <c r="P111" s="244"/>
      <c r="Q111" s="244"/>
      <c r="R111" s="244"/>
      <c r="S111" s="244"/>
      <c r="T111" s="245"/>
      <c r="AR111" s="275"/>
      <c r="AT111" s="275"/>
      <c r="AU111" s="275"/>
      <c r="AY111" s="327"/>
      <c r="BE111" s="335"/>
      <c r="BF111" s="335"/>
      <c r="BG111" s="335"/>
      <c r="BH111" s="335"/>
      <c r="BI111" s="335"/>
      <c r="BJ111" s="327"/>
      <c r="BK111" s="335"/>
      <c r="BL111" s="327"/>
      <c r="BM111" s="275"/>
    </row>
    <row r="112" spans="2:65" s="402" customFormat="1" ht="24" customHeight="1" x14ac:dyDescent="0.2">
      <c r="B112" s="454"/>
      <c r="C112" s="279">
        <f>MAX(C104:C110)+1</f>
        <v>13</v>
      </c>
      <c r="D112" s="279" t="s">
        <v>105</v>
      </c>
      <c r="E112" s="280" t="s">
        <v>129</v>
      </c>
      <c r="F112" s="281" t="s">
        <v>130</v>
      </c>
      <c r="G112" s="282" t="s">
        <v>118</v>
      </c>
      <c r="H112" s="1162">
        <v>1496</v>
      </c>
      <c r="I112" s="283">
        <v>0</v>
      </c>
      <c r="J112" s="283">
        <f>ROUND(I112*H112,2)</f>
        <v>0</v>
      </c>
      <c r="K112" s="281" t="s">
        <v>263</v>
      </c>
      <c r="L112" s="348"/>
      <c r="M112" s="242"/>
      <c r="N112" s="243"/>
      <c r="O112" s="244"/>
      <c r="P112" s="244"/>
      <c r="Q112" s="244"/>
      <c r="R112" s="244"/>
      <c r="S112" s="244"/>
      <c r="T112" s="245"/>
      <c r="AR112" s="275"/>
      <c r="AT112" s="275"/>
      <c r="AU112" s="275"/>
      <c r="AY112" s="327"/>
      <c r="BE112" s="335"/>
      <c r="BF112" s="335"/>
      <c r="BG112" s="335"/>
      <c r="BH112" s="335"/>
      <c r="BI112" s="335"/>
      <c r="BJ112" s="327"/>
      <c r="BK112" s="335"/>
      <c r="BL112" s="327"/>
      <c r="BM112" s="275"/>
    </row>
    <row r="113" spans="2:65" s="284" customFormat="1" ht="12" customHeight="1" x14ac:dyDescent="0.2">
      <c r="B113" s="454"/>
      <c r="C113" s="128"/>
      <c r="D113" s="462" t="s">
        <v>112</v>
      </c>
      <c r="E113" s="129"/>
      <c r="F113" s="997">
        <f>229/0.6*2+2*104+126+172+226</f>
        <v>1495.3333333333335</v>
      </c>
      <c r="G113" s="130"/>
      <c r="H113" s="1198">
        <v>1486</v>
      </c>
      <c r="I113" s="131"/>
      <c r="J113" s="131"/>
      <c r="K113" s="132"/>
      <c r="L113" s="193"/>
      <c r="M113" s="242" t="s">
        <v>1</v>
      </c>
      <c r="N113" s="243" t="s">
        <v>33</v>
      </c>
      <c r="O113" s="244">
        <v>0</v>
      </c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75" t="s">
        <v>111</v>
      </c>
      <c r="AT113" s="275" t="s">
        <v>137</v>
      </c>
      <c r="AU113" s="275" t="s">
        <v>69</v>
      </c>
      <c r="AY113" s="274" t="s">
        <v>102</v>
      </c>
      <c r="BE113" s="276">
        <f>IF(N113="základní",J113,0)</f>
        <v>0</v>
      </c>
      <c r="BF113" s="276">
        <f>IF(N113="snížená",J113,0)</f>
        <v>0</v>
      </c>
      <c r="BG113" s="276">
        <f>IF(N113="zákl. přenesená",J113,0)</f>
        <v>0</v>
      </c>
      <c r="BH113" s="276">
        <f>IF(N113="sníž. přenesená",J113,0)</f>
        <v>0</v>
      </c>
      <c r="BI113" s="276">
        <f>IF(N113="nulová",J113,0)</f>
        <v>0</v>
      </c>
      <c r="BJ113" s="274" t="s">
        <v>67</v>
      </c>
      <c r="BK113" s="276">
        <f>ROUND(I113*H113,2)</f>
        <v>0</v>
      </c>
      <c r="BL113" s="274" t="s">
        <v>111</v>
      </c>
      <c r="BM113" s="275" t="s">
        <v>153</v>
      </c>
    </row>
    <row r="114" spans="2:65" s="187" customFormat="1" ht="12" x14ac:dyDescent="0.2">
      <c r="B114" s="454"/>
      <c r="C114" s="133"/>
      <c r="D114" s="289" t="s">
        <v>112</v>
      </c>
      <c r="E114" s="134"/>
      <c r="F114" s="144" t="s">
        <v>113</v>
      </c>
      <c r="G114" s="135"/>
      <c r="H114" s="1199">
        <v>1496</v>
      </c>
      <c r="I114" s="136"/>
      <c r="J114" s="136"/>
      <c r="K114" s="137"/>
      <c r="L114" s="101"/>
      <c r="M114" s="103"/>
      <c r="N114" s="104"/>
      <c r="O114" s="104"/>
      <c r="P114" s="104"/>
      <c r="Q114" s="104"/>
      <c r="R114" s="104"/>
      <c r="S114" s="104"/>
      <c r="T114" s="105"/>
      <c r="AT114" s="250" t="s">
        <v>112</v>
      </c>
      <c r="AU114" s="250" t="s">
        <v>69</v>
      </c>
      <c r="AV114" s="187" t="s">
        <v>67</v>
      </c>
      <c r="AW114" s="187" t="s">
        <v>25</v>
      </c>
      <c r="AX114" s="187" t="s">
        <v>13</v>
      </c>
      <c r="AY114" s="250" t="s">
        <v>102</v>
      </c>
    </row>
    <row r="115" spans="2:65" s="187" customFormat="1" ht="24" x14ac:dyDescent="0.2">
      <c r="B115" s="454"/>
      <c r="C115" s="279">
        <f>MAX(C106:C113)+1</f>
        <v>14</v>
      </c>
      <c r="D115" s="279" t="s">
        <v>105</v>
      </c>
      <c r="E115" s="280" t="s">
        <v>129</v>
      </c>
      <c r="F115" s="281" t="s">
        <v>1080</v>
      </c>
      <c r="G115" s="282" t="s">
        <v>133</v>
      </c>
      <c r="H115" s="1162">
        <v>45.1</v>
      </c>
      <c r="I115" s="283">
        <v>0</v>
      </c>
      <c r="J115" s="283">
        <f>ROUND(I115*H115,2)</f>
        <v>0</v>
      </c>
      <c r="K115" s="281" t="s">
        <v>263</v>
      </c>
      <c r="L115" s="101"/>
      <c r="M115" s="103"/>
      <c r="N115" s="104"/>
      <c r="O115" s="104"/>
      <c r="P115" s="104"/>
      <c r="Q115" s="104"/>
      <c r="R115" s="104"/>
      <c r="S115" s="104"/>
      <c r="T115" s="105"/>
      <c r="AT115" s="250"/>
      <c r="AU115" s="250"/>
      <c r="AY115" s="250"/>
    </row>
    <row r="116" spans="2:65" s="187" customFormat="1" ht="12" x14ac:dyDescent="0.2">
      <c r="B116" s="454"/>
      <c r="C116" s="128"/>
      <c r="D116" s="128"/>
      <c r="E116" s="129"/>
      <c r="F116" s="495" t="s">
        <v>1624</v>
      </c>
      <c r="G116" s="130"/>
      <c r="H116" s="1198">
        <v>45.1</v>
      </c>
      <c r="I116" s="131"/>
      <c r="J116" s="131"/>
      <c r="K116" s="132"/>
      <c r="L116" s="101"/>
      <c r="M116" s="103"/>
      <c r="N116" s="104"/>
      <c r="O116" s="104"/>
      <c r="P116" s="104"/>
      <c r="Q116" s="104"/>
      <c r="R116" s="104"/>
      <c r="S116" s="104"/>
      <c r="T116" s="105"/>
      <c r="AT116" s="250"/>
      <c r="AU116" s="250"/>
      <c r="AY116" s="250"/>
    </row>
    <row r="117" spans="2:65" s="187" customFormat="1" ht="12" x14ac:dyDescent="0.2">
      <c r="B117" s="454"/>
      <c r="C117" s="133"/>
      <c r="D117" s="133"/>
      <c r="E117" s="134"/>
      <c r="F117" s="144" t="s">
        <v>113</v>
      </c>
      <c r="G117" s="135"/>
      <c r="H117" s="1199">
        <v>45.1</v>
      </c>
      <c r="I117" s="136"/>
      <c r="J117" s="136"/>
      <c r="K117" s="137"/>
      <c r="L117" s="101"/>
      <c r="M117" s="103"/>
      <c r="N117" s="104"/>
      <c r="O117" s="104"/>
      <c r="P117" s="104"/>
      <c r="Q117" s="104"/>
      <c r="R117" s="104"/>
      <c r="S117" s="104"/>
      <c r="T117" s="105"/>
      <c r="AT117" s="250"/>
      <c r="AU117" s="250"/>
      <c r="AY117" s="250"/>
    </row>
    <row r="118" spans="2:65" s="187" customFormat="1" ht="24" x14ac:dyDescent="0.2">
      <c r="B118" s="454"/>
      <c r="C118" s="1167">
        <f>MAX(C110:C115)+1</f>
        <v>15</v>
      </c>
      <c r="D118" s="1160" t="s">
        <v>1623</v>
      </c>
      <c r="E118" s="1165">
        <v>5961145055</v>
      </c>
      <c r="F118" s="1166" t="s">
        <v>1622</v>
      </c>
      <c r="G118" s="1161" t="s">
        <v>1617</v>
      </c>
      <c r="H118" s="1162">
        <v>1</v>
      </c>
      <c r="I118" s="1163">
        <v>0</v>
      </c>
      <c r="J118" s="1163">
        <f>ROUND(I118*H118,2)</f>
        <v>0</v>
      </c>
      <c r="K118" s="1164" t="s">
        <v>109</v>
      </c>
      <c r="L118" s="101"/>
      <c r="M118" s="103"/>
      <c r="N118" s="104"/>
      <c r="O118" s="104"/>
      <c r="P118" s="104"/>
      <c r="Q118" s="104"/>
      <c r="R118" s="104"/>
      <c r="S118" s="104"/>
      <c r="T118" s="105"/>
      <c r="AT118" s="250"/>
      <c r="AU118" s="250"/>
      <c r="AY118" s="250"/>
    </row>
    <row r="119" spans="2:65" s="187" customFormat="1" ht="24" x14ac:dyDescent="0.2">
      <c r="B119" s="454"/>
      <c r="C119" s="1167">
        <f>MAX(C114:C118)+1</f>
        <v>16</v>
      </c>
      <c r="D119" s="1160" t="s">
        <v>105</v>
      </c>
      <c r="E119" s="1165">
        <v>5958134105</v>
      </c>
      <c r="F119" s="1166" t="s">
        <v>1621</v>
      </c>
      <c r="G119" s="1161" t="s">
        <v>1618</v>
      </c>
      <c r="H119" s="1162">
        <v>200</v>
      </c>
      <c r="I119" s="1163">
        <v>0</v>
      </c>
      <c r="J119" s="1163">
        <f>ROUND(I119*H119,2)</f>
        <v>0</v>
      </c>
      <c r="K119" s="1164" t="s">
        <v>109</v>
      </c>
      <c r="L119" s="101"/>
      <c r="M119" s="103"/>
      <c r="N119" s="104"/>
      <c r="O119" s="104"/>
      <c r="P119" s="104"/>
      <c r="Q119" s="104"/>
      <c r="R119" s="104"/>
      <c r="S119" s="104"/>
      <c r="T119" s="105"/>
      <c r="AT119" s="250"/>
      <c r="AU119" s="250"/>
      <c r="AY119" s="250"/>
    </row>
    <row r="120" spans="2:65" s="187" customFormat="1" ht="24" x14ac:dyDescent="0.2">
      <c r="B120" s="454"/>
      <c r="C120" s="1167">
        <f>MAX(C115:C119)+1</f>
        <v>17</v>
      </c>
      <c r="D120" s="1160"/>
      <c r="E120" s="1165">
        <v>5961178010</v>
      </c>
      <c r="F120" s="1169" t="s">
        <v>1625</v>
      </c>
      <c r="G120" s="1161" t="s">
        <v>1618</v>
      </c>
      <c r="H120" s="1162">
        <v>10</v>
      </c>
      <c r="I120" s="1163">
        <v>0</v>
      </c>
      <c r="J120" s="1163">
        <f>ROUND(I120*H120,2)</f>
        <v>0</v>
      </c>
      <c r="K120" s="1164" t="s">
        <v>109</v>
      </c>
      <c r="L120" s="101"/>
      <c r="M120" s="103"/>
      <c r="N120" s="104"/>
      <c r="O120" s="104"/>
      <c r="P120" s="104"/>
      <c r="Q120" s="104"/>
      <c r="R120" s="104"/>
      <c r="S120" s="104"/>
      <c r="T120" s="105"/>
      <c r="AT120" s="250"/>
      <c r="AU120" s="250"/>
      <c r="AY120" s="250"/>
    </row>
    <row r="121" spans="2:65" s="187" customFormat="1" ht="12" x14ac:dyDescent="0.2">
      <c r="B121" s="454"/>
      <c r="C121" s="1167"/>
      <c r="D121" s="1160"/>
      <c r="E121" s="1165"/>
      <c r="F121" s="1170" t="s">
        <v>1628</v>
      </c>
      <c r="G121" s="1161"/>
      <c r="H121" s="1162"/>
      <c r="I121" s="1163"/>
      <c r="J121" s="1163"/>
      <c r="K121" s="1164"/>
      <c r="L121" s="101"/>
      <c r="M121" s="103"/>
      <c r="N121" s="104"/>
      <c r="O121" s="104"/>
      <c r="P121" s="104"/>
      <c r="Q121" s="104"/>
      <c r="R121" s="104"/>
      <c r="S121" s="104"/>
      <c r="T121" s="105"/>
      <c r="AT121" s="250"/>
      <c r="AU121" s="250"/>
      <c r="AY121" s="250"/>
    </row>
    <row r="122" spans="2:65" s="187" customFormat="1" ht="24" x14ac:dyDescent="0.2">
      <c r="B122" s="454"/>
      <c r="C122" s="1167">
        <f>MAX(C117:C121)+1</f>
        <v>18</v>
      </c>
      <c r="D122" s="1160"/>
      <c r="E122" s="1165">
        <v>5961178015</v>
      </c>
      <c r="F122" s="1166" t="s">
        <v>1626</v>
      </c>
      <c r="G122" s="1161" t="s">
        <v>1618</v>
      </c>
      <c r="H122" s="1162">
        <v>8</v>
      </c>
      <c r="I122" s="1163">
        <v>0</v>
      </c>
      <c r="J122" s="1163">
        <f>ROUND(I122*H122,2)</f>
        <v>0</v>
      </c>
      <c r="K122" s="1164" t="s">
        <v>109</v>
      </c>
      <c r="L122" s="101"/>
      <c r="M122" s="103"/>
      <c r="N122" s="104"/>
      <c r="O122" s="104"/>
      <c r="P122" s="104"/>
      <c r="Q122" s="104"/>
      <c r="R122" s="104"/>
      <c r="S122" s="104"/>
      <c r="T122" s="105"/>
      <c r="AT122" s="250"/>
      <c r="AU122" s="250"/>
      <c r="AY122" s="250"/>
    </row>
    <row r="123" spans="2:65" s="187" customFormat="1" ht="12" x14ac:dyDescent="0.2">
      <c r="B123" s="454"/>
      <c r="C123" s="1167"/>
      <c r="D123" s="1160"/>
      <c r="E123" s="1165"/>
      <c r="F123" s="1171" t="s">
        <v>1629</v>
      </c>
      <c r="G123" s="1161"/>
      <c r="H123" s="1162"/>
      <c r="I123" s="1163"/>
      <c r="J123" s="1163"/>
      <c r="K123" s="1164"/>
      <c r="L123" s="101"/>
      <c r="M123" s="103"/>
      <c r="N123" s="104"/>
      <c r="O123" s="104"/>
      <c r="P123" s="104"/>
      <c r="Q123" s="104"/>
      <c r="R123" s="104"/>
      <c r="S123" s="104"/>
      <c r="T123" s="105"/>
      <c r="AT123" s="250"/>
      <c r="AU123" s="250"/>
      <c r="AY123" s="250"/>
    </row>
    <row r="124" spans="2:65" s="187" customFormat="1" ht="24" x14ac:dyDescent="0.2">
      <c r="B124" s="454"/>
      <c r="C124" s="1167">
        <f>MAX(C119:C123)+1</f>
        <v>19</v>
      </c>
      <c r="D124" s="1160"/>
      <c r="E124" s="1165">
        <v>5961178020</v>
      </c>
      <c r="F124" s="1166" t="s">
        <v>1627</v>
      </c>
      <c r="G124" s="1161" t="s">
        <v>1618</v>
      </c>
      <c r="H124" s="1162">
        <v>8</v>
      </c>
      <c r="I124" s="1163">
        <v>0</v>
      </c>
      <c r="J124" s="1163">
        <f>ROUND(I124*H124,2)</f>
        <v>0</v>
      </c>
      <c r="K124" s="1164" t="s">
        <v>109</v>
      </c>
      <c r="L124" s="101"/>
      <c r="M124" s="103"/>
      <c r="N124" s="104"/>
      <c r="O124" s="104"/>
      <c r="P124" s="104"/>
      <c r="Q124" s="104"/>
      <c r="R124" s="104"/>
      <c r="S124" s="104"/>
      <c r="T124" s="105"/>
      <c r="AT124" s="250"/>
      <c r="AU124" s="250"/>
      <c r="AY124" s="250"/>
    </row>
    <row r="125" spans="2:65" s="187" customFormat="1" ht="12" x14ac:dyDescent="0.2">
      <c r="B125" s="454"/>
      <c r="C125" s="1167"/>
      <c r="D125" s="1160"/>
      <c r="E125" s="1165"/>
      <c r="F125" s="1171" t="s">
        <v>1629</v>
      </c>
      <c r="G125" s="1161"/>
      <c r="H125" s="1162"/>
      <c r="I125" s="1163"/>
      <c r="J125" s="1163"/>
      <c r="K125" s="1164"/>
      <c r="L125" s="101"/>
      <c r="M125" s="103"/>
      <c r="N125" s="104"/>
      <c r="O125" s="104"/>
      <c r="P125" s="104"/>
      <c r="Q125" s="104"/>
      <c r="R125" s="104"/>
      <c r="S125" s="104"/>
      <c r="T125" s="105"/>
      <c r="AT125" s="250"/>
      <c r="AU125" s="250"/>
      <c r="AY125" s="250"/>
    </row>
    <row r="126" spans="2:65" s="187" customFormat="1" ht="24" x14ac:dyDescent="0.2">
      <c r="B126" s="454"/>
      <c r="C126" s="1167">
        <f>MAX(C121:C125)+1</f>
        <v>20</v>
      </c>
      <c r="D126" s="1160" t="s">
        <v>105</v>
      </c>
      <c r="E126" s="1166" t="s">
        <v>1619</v>
      </c>
      <c r="F126" s="1166" t="s">
        <v>1620</v>
      </c>
      <c r="G126" s="1161" t="s">
        <v>1617</v>
      </c>
      <c r="H126" s="1162">
        <v>1</v>
      </c>
      <c r="I126" s="1163">
        <v>0</v>
      </c>
      <c r="J126" s="1163">
        <f>ROUND(I126*H126,2)</f>
        <v>0</v>
      </c>
      <c r="K126" s="1164" t="s">
        <v>109</v>
      </c>
      <c r="L126" s="101"/>
      <c r="M126" s="103"/>
      <c r="N126" s="104"/>
      <c r="O126" s="104"/>
      <c r="P126" s="104"/>
      <c r="Q126" s="104"/>
      <c r="R126" s="104"/>
      <c r="S126" s="104"/>
      <c r="T126" s="105"/>
      <c r="AT126" s="250"/>
      <c r="AU126" s="250"/>
      <c r="AY126" s="250"/>
    </row>
    <row r="127" spans="2:65" s="187" customFormat="1" ht="12" x14ac:dyDescent="0.2">
      <c r="B127" s="454"/>
      <c r="C127" s="279"/>
      <c r="D127" s="279"/>
      <c r="E127" s="280"/>
      <c r="F127" s="281"/>
      <c r="G127" s="282"/>
      <c r="H127" s="263"/>
      <c r="I127" s="283"/>
      <c r="J127" s="283"/>
      <c r="K127" s="281"/>
      <c r="L127" s="101"/>
      <c r="M127" s="103"/>
      <c r="N127" s="104"/>
      <c r="O127" s="104"/>
      <c r="P127" s="104"/>
      <c r="Q127" s="104"/>
      <c r="R127" s="104"/>
      <c r="S127" s="104"/>
      <c r="T127" s="105"/>
      <c r="AT127" s="250"/>
      <c r="AU127" s="250"/>
      <c r="AY127" s="250"/>
    </row>
    <row r="128" spans="2:65" s="188" customFormat="1" ht="12" x14ac:dyDescent="0.2">
      <c r="B128" s="454"/>
      <c r="C128" s="236">
        <f>MAX(C119:C127)+1</f>
        <v>21</v>
      </c>
      <c r="D128" s="236" t="s">
        <v>137</v>
      </c>
      <c r="E128" s="237" t="s">
        <v>138</v>
      </c>
      <c r="F128" s="238" t="s">
        <v>139</v>
      </c>
      <c r="G128" s="239" t="s">
        <v>118</v>
      </c>
      <c r="H128" s="1200">
        <v>58</v>
      </c>
      <c r="I128" s="241">
        <v>0</v>
      </c>
      <c r="J128" s="241">
        <f>ROUND(I128*H128,2)</f>
        <v>0</v>
      </c>
      <c r="K128" s="238" t="s">
        <v>263</v>
      </c>
      <c r="L128" s="252"/>
      <c r="M128" s="254"/>
      <c r="N128" s="255"/>
      <c r="O128" s="255"/>
      <c r="P128" s="255"/>
      <c r="Q128" s="255"/>
      <c r="R128" s="255"/>
      <c r="S128" s="255"/>
      <c r="T128" s="256"/>
      <c r="AT128" s="253" t="s">
        <v>112</v>
      </c>
      <c r="AU128" s="253" t="s">
        <v>69</v>
      </c>
      <c r="AV128" s="188" t="s">
        <v>69</v>
      </c>
      <c r="AW128" s="188" t="s">
        <v>25</v>
      </c>
      <c r="AX128" s="188" t="s">
        <v>13</v>
      </c>
      <c r="AY128" s="253" t="s">
        <v>102</v>
      </c>
    </row>
    <row r="129" spans="2:65" s="189" customFormat="1" x14ac:dyDescent="0.2">
      <c r="B129" s="419"/>
      <c r="C129" s="432"/>
      <c r="D129" s="248" t="s">
        <v>112</v>
      </c>
      <c r="E129" s="432"/>
      <c r="F129" s="434" t="s">
        <v>1649</v>
      </c>
      <c r="G129" s="432"/>
      <c r="H129" s="1234">
        <v>58</v>
      </c>
      <c r="I129" s="432"/>
      <c r="J129" s="432"/>
      <c r="K129" s="432"/>
      <c r="L129" s="257"/>
      <c r="M129" s="260"/>
      <c r="N129" s="261"/>
      <c r="O129" s="261"/>
      <c r="P129" s="261"/>
      <c r="Q129" s="261"/>
      <c r="R129" s="261"/>
      <c r="S129" s="261"/>
      <c r="T129" s="262"/>
      <c r="AT129" s="258" t="s">
        <v>112</v>
      </c>
      <c r="AU129" s="258" t="s">
        <v>69</v>
      </c>
      <c r="AV129" s="189" t="s">
        <v>111</v>
      </c>
      <c r="AW129" s="189" t="s">
        <v>25</v>
      </c>
      <c r="AX129" s="189" t="s">
        <v>67</v>
      </c>
      <c r="AY129" s="258" t="s">
        <v>102</v>
      </c>
    </row>
    <row r="130" spans="2:65" s="1" customFormat="1" ht="12.75" customHeight="1" x14ac:dyDescent="0.2">
      <c r="B130" s="419"/>
      <c r="C130" s="432"/>
      <c r="D130" s="248" t="s">
        <v>112</v>
      </c>
      <c r="E130" s="432"/>
      <c r="F130" s="259" t="s">
        <v>113</v>
      </c>
      <c r="G130" s="432"/>
      <c r="H130" s="1233">
        <v>58</v>
      </c>
      <c r="I130" s="432"/>
      <c r="J130" s="432"/>
      <c r="K130" s="432"/>
      <c r="L130" s="25"/>
      <c r="M130" s="122" t="s">
        <v>1</v>
      </c>
      <c r="N130" s="123" t="s">
        <v>33</v>
      </c>
      <c r="O130" s="97">
        <v>0</v>
      </c>
      <c r="P130" s="97">
        <f>O130*H130</f>
        <v>0</v>
      </c>
      <c r="Q130" s="97">
        <v>0</v>
      </c>
      <c r="R130" s="97">
        <f>Q130*H130</f>
        <v>0</v>
      </c>
      <c r="S130" s="97">
        <v>0</v>
      </c>
      <c r="T130" s="98">
        <f>S130*H130</f>
        <v>0</v>
      </c>
      <c r="AR130" s="99" t="s">
        <v>111</v>
      </c>
      <c r="AT130" s="99" t="s">
        <v>137</v>
      </c>
      <c r="AU130" s="99" t="s">
        <v>69</v>
      </c>
      <c r="AY130" s="15" t="s">
        <v>102</v>
      </c>
      <c r="BE130" s="100">
        <f>IF(N130="základní",J130,0)</f>
        <v>0</v>
      </c>
      <c r="BF130" s="100">
        <f>IF(N130="snížená",J130,0)</f>
        <v>0</v>
      </c>
      <c r="BG130" s="100">
        <f>IF(N130="zákl. přenesená",J130,0)</f>
        <v>0</v>
      </c>
      <c r="BH130" s="100">
        <f>IF(N130="sníž. přenesená",J130,0)</f>
        <v>0</v>
      </c>
      <c r="BI130" s="100">
        <f>IF(N130="nulová",J130,0)</f>
        <v>0</v>
      </c>
      <c r="BJ130" s="15" t="s">
        <v>67</v>
      </c>
      <c r="BK130" s="100">
        <f>ROUND(I130*H130,2)</f>
        <v>0</v>
      </c>
      <c r="BL130" s="15" t="s">
        <v>111</v>
      </c>
      <c r="BM130" s="99" t="s">
        <v>153</v>
      </c>
    </row>
    <row r="131" spans="2:65" s="11" customFormat="1" ht="12" x14ac:dyDescent="0.2">
      <c r="B131" s="419"/>
      <c r="C131" s="236">
        <f>MAX(C109:C130)+1</f>
        <v>22</v>
      </c>
      <c r="D131" s="236" t="s">
        <v>137</v>
      </c>
      <c r="E131" s="237" t="s">
        <v>272</v>
      </c>
      <c r="F131" s="465" t="s">
        <v>273</v>
      </c>
      <c r="G131" s="239" t="s">
        <v>116</v>
      </c>
      <c r="H131" s="1200">
        <v>1104.0999999999999</v>
      </c>
      <c r="I131" s="241">
        <v>0</v>
      </c>
      <c r="J131" s="241">
        <f>ROUND(I131*H131,2)</f>
        <v>0</v>
      </c>
      <c r="K131" s="238" t="s">
        <v>263</v>
      </c>
      <c r="L131" s="101"/>
      <c r="M131" s="103"/>
      <c r="N131" s="104"/>
      <c r="O131" s="104"/>
      <c r="P131" s="104"/>
      <c r="Q131" s="104"/>
      <c r="R131" s="104"/>
      <c r="S131" s="104"/>
      <c r="T131" s="105"/>
      <c r="AT131" s="102" t="s">
        <v>112</v>
      </c>
      <c r="AU131" s="102" t="s">
        <v>69</v>
      </c>
      <c r="AV131" s="11" t="s">
        <v>67</v>
      </c>
      <c r="AW131" s="11" t="s">
        <v>25</v>
      </c>
      <c r="AX131" s="11" t="s">
        <v>13</v>
      </c>
      <c r="AY131" s="102" t="s">
        <v>102</v>
      </c>
    </row>
    <row r="132" spans="2:65" s="12" customFormat="1" x14ac:dyDescent="0.2">
      <c r="B132" s="419"/>
      <c r="C132" s="432"/>
      <c r="D132" s="248" t="s">
        <v>112</v>
      </c>
      <c r="E132" s="432"/>
      <c r="F132" s="165" t="s">
        <v>1641</v>
      </c>
      <c r="G132" s="432"/>
      <c r="H132" s="1234">
        <v>1104.0999999999999</v>
      </c>
      <c r="I132" s="432"/>
      <c r="J132" s="432"/>
      <c r="K132" s="432"/>
      <c r="L132" s="106"/>
      <c r="M132" s="108"/>
      <c r="N132" s="109"/>
      <c r="O132" s="109"/>
      <c r="P132" s="109"/>
      <c r="Q132" s="109"/>
      <c r="R132" s="109"/>
      <c r="S132" s="109"/>
      <c r="T132" s="110"/>
      <c r="AT132" s="107" t="s">
        <v>112</v>
      </c>
      <c r="AU132" s="107" t="s">
        <v>69</v>
      </c>
      <c r="AV132" s="12" t="s">
        <v>69</v>
      </c>
      <c r="AW132" s="12" t="s">
        <v>25</v>
      </c>
      <c r="AX132" s="12" t="s">
        <v>13</v>
      </c>
      <c r="AY132" s="107" t="s">
        <v>102</v>
      </c>
    </row>
    <row r="133" spans="2:65" s="13" customFormat="1" x14ac:dyDescent="0.2">
      <c r="B133" s="419"/>
      <c r="C133" s="432"/>
      <c r="D133" s="248" t="s">
        <v>112</v>
      </c>
      <c r="E133" s="432"/>
      <c r="F133" s="259" t="s">
        <v>113</v>
      </c>
      <c r="G133" s="432"/>
      <c r="H133" s="1233">
        <v>1104.0999999999999</v>
      </c>
      <c r="I133" s="432"/>
      <c r="J133" s="432"/>
      <c r="K133" s="432"/>
      <c r="L133" s="111"/>
      <c r="M133" s="113"/>
      <c r="N133" s="114"/>
      <c r="O133" s="114"/>
      <c r="P133" s="114"/>
      <c r="Q133" s="114"/>
      <c r="R133" s="114"/>
      <c r="S133" s="114"/>
      <c r="T133" s="115"/>
      <c r="AT133" s="112" t="s">
        <v>112</v>
      </c>
      <c r="AU133" s="112" t="s">
        <v>69</v>
      </c>
      <c r="AV133" s="13" t="s">
        <v>111</v>
      </c>
      <c r="AW133" s="13" t="s">
        <v>25</v>
      </c>
      <c r="AX133" s="13" t="s">
        <v>67</v>
      </c>
      <c r="AY133" s="112" t="s">
        <v>102</v>
      </c>
    </row>
    <row r="134" spans="2:65" s="1" customFormat="1" ht="24" customHeight="1" x14ac:dyDescent="0.2">
      <c r="B134" s="454"/>
      <c r="C134" s="236">
        <f>MAX(C114:C133)+1</f>
        <v>23</v>
      </c>
      <c r="D134" s="236" t="s">
        <v>137</v>
      </c>
      <c r="E134" s="237" t="s">
        <v>145</v>
      </c>
      <c r="F134" s="238" t="s">
        <v>146</v>
      </c>
      <c r="G134" s="239" t="s">
        <v>116</v>
      </c>
      <c r="H134" s="1200">
        <v>224.84</v>
      </c>
      <c r="I134" s="241">
        <v>0</v>
      </c>
      <c r="J134" s="241">
        <f>ROUND(I134*H134,2)</f>
        <v>0</v>
      </c>
      <c r="K134" s="238" t="s">
        <v>263</v>
      </c>
      <c r="L134" s="25"/>
      <c r="M134" s="122" t="s">
        <v>1</v>
      </c>
      <c r="N134" s="123" t="s">
        <v>33</v>
      </c>
      <c r="O134" s="97">
        <v>0</v>
      </c>
      <c r="P134" s="97">
        <f>O134*H134</f>
        <v>0</v>
      </c>
      <c r="Q134" s="97">
        <v>0</v>
      </c>
      <c r="R134" s="97">
        <f>Q134*H134</f>
        <v>0</v>
      </c>
      <c r="S134" s="97">
        <v>0</v>
      </c>
      <c r="T134" s="98">
        <f>S134*H134</f>
        <v>0</v>
      </c>
      <c r="AR134" s="99" t="s">
        <v>111</v>
      </c>
      <c r="AT134" s="99" t="s">
        <v>137</v>
      </c>
      <c r="AU134" s="99" t="s">
        <v>69</v>
      </c>
      <c r="AY134" s="15" t="s">
        <v>102</v>
      </c>
      <c r="BE134" s="100">
        <f>IF(N134="základní",J134,0)</f>
        <v>0</v>
      </c>
      <c r="BF134" s="100">
        <f>IF(N134="snížená",J134,0)</f>
        <v>0</v>
      </c>
      <c r="BG134" s="100">
        <f>IF(N134="zákl. přenesená",J134,0)</f>
        <v>0</v>
      </c>
      <c r="BH134" s="100">
        <f>IF(N134="sníž. přenesená",J134,0)</f>
        <v>0</v>
      </c>
      <c r="BI134" s="100">
        <f>IF(N134="nulová",J134,0)</f>
        <v>0</v>
      </c>
      <c r="BJ134" s="15" t="s">
        <v>67</v>
      </c>
      <c r="BK134" s="100">
        <f>ROUND(I134*H134,2)</f>
        <v>0</v>
      </c>
      <c r="BL134" s="15" t="s">
        <v>111</v>
      </c>
      <c r="BM134" s="99" t="s">
        <v>157</v>
      </c>
    </row>
    <row r="135" spans="2:65" s="11" customFormat="1" x14ac:dyDescent="0.2">
      <c r="B135" s="252"/>
      <c r="C135" s="188"/>
      <c r="D135" s="248" t="s">
        <v>112</v>
      </c>
      <c r="E135" s="253" t="s">
        <v>1</v>
      </c>
      <c r="F135" s="165" t="s">
        <v>1637</v>
      </c>
      <c r="G135" s="188"/>
      <c r="H135" s="1201"/>
      <c r="I135" s="188"/>
      <c r="J135" s="188"/>
      <c r="K135" s="188"/>
      <c r="L135" s="101"/>
      <c r="M135" s="103"/>
      <c r="N135" s="104"/>
      <c r="O135" s="104"/>
      <c r="P135" s="104"/>
      <c r="Q135" s="104"/>
      <c r="R135" s="104"/>
      <c r="S135" s="104"/>
      <c r="T135" s="105"/>
      <c r="AT135" s="102" t="s">
        <v>112</v>
      </c>
      <c r="AU135" s="102" t="s">
        <v>69</v>
      </c>
      <c r="AV135" s="11" t="s">
        <v>67</v>
      </c>
      <c r="AW135" s="11" t="s">
        <v>25</v>
      </c>
      <c r="AX135" s="11" t="s">
        <v>13</v>
      </c>
      <c r="AY135" s="102" t="s">
        <v>102</v>
      </c>
    </row>
    <row r="136" spans="2:65" s="12" customFormat="1" x14ac:dyDescent="0.2">
      <c r="B136" s="257"/>
      <c r="C136" s="189"/>
      <c r="D136" s="248" t="s">
        <v>112</v>
      </c>
      <c r="E136" s="258" t="s">
        <v>1</v>
      </c>
      <c r="F136" s="259" t="s">
        <v>113</v>
      </c>
      <c r="G136" s="189"/>
      <c r="H136" s="1201"/>
      <c r="I136" s="189"/>
      <c r="J136" s="189"/>
      <c r="K136" s="189"/>
      <c r="L136" s="106"/>
      <c r="M136" s="108"/>
      <c r="N136" s="109"/>
      <c r="O136" s="109"/>
      <c r="P136" s="109"/>
      <c r="Q136" s="109"/>
      <c r="R136" s="109"/>
      <c r="S136" s="109"/>
      <c r="T136" s="110"/>
      <c r="AT136" s="107" t="s">
        <v>112</v>
      </c>
      <c r="AU136" s="107" t="s">
        <v>69</v>
      </c>
      <c r="AV136" s="12" t="s">
        <v>69</v>
      </c>
      <c r="AW136" s="12" t="s">
        <v>25</v>
      </c>
      <c r="AX136" s="12" t="s">
        <v>13</v>
      </c>
      <c r="AY136" s="107" t="s">
        <v>102</v>
      </c>
    </row>
    <row r="137" spans="2:65" s="13" customFormat="1" ht="16.5" customHeight="1" x14ac:dyDescent="0.2">
      <c r="B137" s="454"/>
      <c r="C137" s="236">
        <f>MAX(C130:C136)+1</f>
        <v>24</v>
      </c>
      <c r="D137" s="236" t="s">
        <v>137</v>
      </c>
      <c r="E137" s="237" t="s">
        <v>150</v>
      </c>
      <c r="F137" s="238" t="s">
        <v>210</v>
      </c>
      <c r="G137" s="239" t="s">
        <v>142</v>
      </c>
      <c r="H137" s="1200">
        <v>0.22900000000000001</v>
      </c>
      <c r="I137" s="241">
        <v>0</v>
      </c>
      <c r="J137" s="241">
        <f t="shared" ref="J137:J142" si="9">ROUND(I137*H137,2)</f>
        <v>0</v>
      </c>
      <c r="K137" s="238" t="s">
        <v>263</v>
      </c>
      <c r="L137" s="111"/>
      <c r="M137" s="113"/>
      <c r="N137" s="114"/>
      <c r="O137" s="114"/>
      <c r="P137" s="114"/>
      <c r="Q137" s="114"/>
      <c r="R137" s="114"/>
      <c r="S137" s="114"/>
      <c r="T137" s="115"/>
      <c r="AT137" s="112" t="s">
        <v>112</v>
      </c>
      <c r="AU137" s="112" t="s">
        <v>69</v>
      </c>
      <c r="AV137" s="13" t="s">
        <v>111</v>
      </c>
      <c r="AW137" s="13" t="s">
        <v>25</v>
      </c>
      <c r="AX137" s="13" t="s">
        <v>67</v>
      </c>
      <c r="AY137" s="112" t="s">
        <v>102</v>
      </c>
    </row>
    <row r="138" spans="2:65" s="189" customFormat="1" ht="16.5" customHeight="1" x14ac:dyDescent="0.2">
      <c r="B138" s="454"/>
      <c r="C138" s="236">
        <f t="shared" ref="C138:C139" si="10">MAX(C131:C137)+1</f>
        <v>25</v>
      </c>
      <c r="D138" s="236"/>
      <c r="E138" s="237" t="s">
        <v>1639</v>
      </c>
      <c r="F138" s="238" t="s">
        <v>1640</v>
      </c>
      <c r="G138" s="239"/>
      <c r="H138" s="1200">
        <v>0.28999999999999998</v>
      </c>
      <c r="I138" s="241">
        <v>0</v>
      </c>
      <c r="J138" s="241">
        <f t="shared" si="9"/>
        <v>0</v>
      </c>
      <c r="K138" s="238" t="s">
        <v>263</v>
      </c>
      <c r="L138" s="257"/>
      <c r="M138" s="260"/>
      <c r="N138" s="261"/>
      <c r="O138" s="261"/>
      <c r="P138" s="261"/>
      <c r="Q138" s="261"/>
      <c r="R138" s="261"/>
      <c r="S138" s="261"/>
      <c r="T138" s="262"/>
      <c r="AT138" s="258"/>
      <c r="AU138" s="258"/>
      <c r="AY138" s="258"/>
    </row>
    <row r="139" spans="2:65" s="284" customFormat="1" ht="13.5" customHeight="1" x14ac:dyDescent="0.2">
      <c r="B139" s="454"/>
      <c r="C139" s="236">
        <f t="shared" si="10"/>
        <v>26</v>
      </c>
      <c r="D139" s="236" t="s">
        <v>137</v>
      </c>
      <c r="E139" s="237" t="s">
        <v>162</v>
      </c>
      <c r="F139" s="238" t="s">
        <v>163</v>
      </c>
      <c r="G139" s="239" t="s">
        <v>142</v>
      </c>
      <c r="H139" s="1200">
        <v>0.22900000000000001</v>
      </c>
      <c r="I139" s="241">
        <v>0</v>
      </c>
      <c r="J139" s="241">
        <f t="shared" si="9"/>
        <v>0</v>
      </c>
      <c r="K139" s="238" t="s">
        <v>263</v>
      </c>
      <c r="L139" s="193"/>
      <c r="M139" s="242"/>
      <c r="N139" s="243"/>
      <c r="O139" s="244"/>
      <c r="P139" s="244"/>
      <c r="Q139" s="244"/>
      <c r="R139" s="244"/>
      <c r="S139" s="244"/>
      <c r="T139" s="245"/>
      <c r="AR139" s="275"/>
      <c r="AT139" s="275"/>
      <c r="AU139" s="275"/>
      <c r="AY139" s="274"/>
      <c r="BE139" s="276"/>
      <c r="BF139" s="276"/>
      <c r="BG139" s="276"/>
      <c r="BH139" s="276"/>
      <c r="BI139" s="276"/>
      <c r="BJ139" s="274"/>
      <c r="BK139" s="276"/>
      <c r="BL139" s="274"/>
      <c r="BM139" s="275"/>
    </row>
    <row r="140" spans="2:65" s="157" customFormat="1" ht="24" customHeight="1" x14ac:dyDescent="0.2">
      <c r="B140" s="454"/>
      <c r="C140" s="236">
        <f>MAX(C139:C139)+1</f>
        <v>27</v>
      </c>
      <c r="D140" s="236" t="s">
        <v>137</v>
      </c>
      <c r="E140" s="237" t="s">
        <v>211</v>
      </c>
      <c r="F140" s="174" t="s">
        <v>212</v>
      </c>
      <c r="G140" s="239" t="s">
        <v>142</v>
      </c>
      <c r="H140" s="1200">
        <v>0.22900000000000001</v>
      </c>
      <c r="I140" s="241">
        <v>0</v>
      </c>
      <c r="J140" s="241">
        <f t="shared" si="9"/>
        <v>0</v>
      </c>
      <c r="K140" s="238" t="s">
        <v>263</v>
      </c>
      <c r="L140" s="25"/>
      <c r="M140" s="122"/>
      <c r="N140" s="123"/>
      <c r="O140" s="97"/>
      <c r="P140" s="97"/>
      <c r="Q140" s="97"/>
      <c r="R140" s="97"/>
      <c r="S140" s="97"/>
      <c r="T140" s="98"/>
      <c r="AR140" s="99"/>
      <c r="AT140" s="99"/>
      <c r="AU140" s="99"/>
      <c r="AY140" s="15"/>
      <c r="BE140" s="100"/>
      <c r="BF140" s="100"/>
      <c r="BG140" s="100"/>
      <c r="BH140" s="100"/>
      <c r="BI140" s="100"/>
      <c r="BJ140" s="15"/>
      <c r="BK140" s="100"/>
      <c r="BL140" s="15"/>
      <c r="BM140" s="99"/>
    </row>
    <row r="141" spans="2:65" s="157" customFormat="1" ht="16.5" customHeight="1" x14ac:dyDescent="0.2">
      <c r="B141" s="454"/>
      <c r="C141" s="236">
        <f>MAX(C139:C140)+1</f>
        <v>28</v>
      </c>
      <c r="D141" s="236" t="s">
        <v>137</v>
      </c>
      <c r="E141" s="237" t="s">
        <v>199</v>
      </c>
      <c r="F141" s="176" t="s">
        <v>213</v>
      </c>
      <c r="G141" s="171" t="s">
        <v>142</v>
      </c>
      <c r="H141" s="1202">
        <v>0.22900000000000001</v>
      </c>
      <c r="I141" s="172">
        <v>0</v>
      </c>
      <c r="J141" s="172">
        <f t="shared" si="9"/>
        <v>0</v>
      </c>
      <c r="K141" s="238" t="s">
        <v>263</v>
      </c>
      <c r="L141" s="25"/>
      <c r="M141" s="122"/>
      <c r="N141" s="123"/>
      <c r="O141" s="97"/>
      <c r="P141" s="97"/>
      <c r="Q141" s="97"/>
      <c r="R141" s="97"/>
      <c r="S141" s="97"/>
      <c r="T141" s="98"/>
      <c r="AR141" s="99"/>
      <c r="AT141" s="99"/>
      <c r="AU141" s="99"/>
      <c r="AY141" s="15"/>
      <c r="BE141" s="100"/>
      <c r="BF141" s="100"/>
      <c r="BG141" s="100"/>
      <c r="BH141" s="100"/>
      <c r="BI141" s="100"/>
      <c r="BJ141" s="15"/>
      <c r="BK141" s="100"/>
      <c r="BL141" s="15"/>
      <c r="BM141" s="99"/>
    </row>
    <row r="142" spans="2:65" s="157" customFormat="1" ht="16.5" customHeight="1" x14ac:dyDescent="0.2">
      <c r="B142" s="454"/>
      <c r="C142" s="236">
        <f>MAX(C140:C141)+1</f>
        <v>29</v>
      </c>
      <c r="D142" s="236" t="s">
        <v>137</v>
      </c>
      <c r="E142" s="466" t="s">
        <v>276</v>
      </c>
      <c r="F142" s="467" t="s">
        <v>277</v>
      </c>
      <c r="G142" s="468" t="s">
        <v>152</v>
      </c>
      <c r="H142" s="1200">
        <v>277.41000000000003</v>
      </c>
      <c r="I142" s="241">
        <v>0</v>
      </c>
      <c r="J142" s="172">
        <f t="shared" si="9"/>
        <v>0</v>
      </c>
      <c r="K142" s="238" t="s">
        <v>263</v>
      </c>
      <c r="L142" s="25"/>
      <c r="M142" s="122"/>
      <c r="N142" s="123"/>
      <c r="O142" s="97"/>
      <c r="P142" s="97"/>
      <c r="Q142" s="97"/>
      <c r="R142" s="97"/>
      <c r="S142" s="97"/>
      <c r="T142" s="98"/>
      <c r="AR142" s="99"/>
      <c r="AT142" s="99"/>
      <c r="AU142" s="99"/>
      <c r="AY142" s="15"/>
      <c r="BE142" s="100"/>
      <c r="BF142" s="100"/>
      <c r="BG142" s="100"/>
      <c r="BH142" s="100"/>
      <c r="BI142" s="100"/>
      <c r="BJ142" s="15"/>
      <c r="BK142" s="100"/>
      <c r="BL142" s="15"/>
      <c r="BM142" s="99"/>
    </row>
    <row r="143" spans="2:65" s="157" customFormat="1" ht="12" customHeight="1" x14ac:dyDescent="0.2">
      <c r="B143" s="454"/>
      <c r="C143" s="469"/>
      <c r="D143" s="248" t="s">
        <v>112</v>
      </c>
      <c r="E143" s="470"/>
      <c r="F143" s="471" t="s">
        <v>278</v>
      </c>
      <c r="G143" s="472"/>
      <c r="H143" s="1207">
        <v>277.41000000000003</v>
      </c>
      <c r="I143" s="474"/>
      <c r="J143" s="474"/>
      <c r="K143" s="151"/>
      <c r="L143" s="25"/>
      <c r="M143" s="122"/>
      <c r="N143" s="123"/>
      <c r="O143" s="97"/>
      <c r="P143" s="97"/>
      <c r="Q143" s="97"/>
      <c r="R143" s="97"/>
      <c r="S143" s="97"/>
      <c r="T143" s="98"/>
      <c r="AR143" s="99"/>
      <c r="AT143" s="99"/>
      <c r="AU143" s="99"/>
      <c r="AY143" s="15"/>
      <c r="BE143" s="100"/>
      <c r="BF143" s="100"/>
      <c r="BG143" s="100"/>
      <c r="BH143" s="100"/>
      <c r="BI143" s="100"/>
      <c r="BJ143" s="15"/>
      <c r="BK143" s="100"/>
      <c r="BL143" s="15"/>
      <c r="BM143" s="99"/>
    </row>
    <row r="144" spans="2:65" s="157" customFormat="1" ht="13.5" customHeight="1" x14ac:dyDescent="0.2">
      <c r="B144" s="454"/>
      <c r="C144" s="152"/>
      <c r="D144" s="248" t="s">
        <v>112</v>
      </c>
      <c r="E144" s="475"/>
      <c r="F144" s="259" t="s">
        <v>113</v>
      </c>
      <c r="G144" s="476"/>
      <c r="H144" s="1206">
        <v>277.41000000000003</v>
      </c>
      <c r="I144" s="155"/>
      <c r="J144" s="155"/>
      <c r="K144" s="156"/>
      <c r="L144" s="25"/>
      <c r="M144" s="122"/>
      <c r="N144" s="123"/>
      <c r="O144" s="97"/>
      <c r="P144" s="97"/>
      <c r="Q144" s="97"/>
      <c r="R144" s="97"/>
      <c r="S144" s="97"/>
      <c r="T144" s="98"/>
      <c r="AR144" s="99"/>
      <c r="AT144" s="99"/>
      <c r="AU144" s="99"/>
      <c r="AY144" s="15"/>
      <c r="BE144" s="100"/>
      <c r="BF144" s="100"/>
      <c r="BG144" s="100"/>
      <c r="BH144" s="100"/>
      <c r="BI144" s="100"/>
      <c r="BJ144" s="15"/>
      <c r="BK144" s="100"/>
      <c r="BL144" s="15"/>
      <c r="BM144" s="99"/>
    </row>
    <row r="145" spans="2:65" s="157" customFormat="1" ht="13.5" customHeight="1" x14ac:dyDescent="0.2">
      <c r="B145" s="454"/>
      <c r="C145" s="236">
        <f>MAX(C139:C144)+1</f>
        <v>30</v>
      </c>
      <c r="D145" s="236" t="s">
        <v>137</v>
      </c>
      <c r="E145" s="478">
        <v>5909041020</v>
      </c>
      <c r="F145" s="179" t="s">
        <v>279</v>
      </c>
      <c r="G145" s="126" t="s">
        <v>152</v>
      </c>
      <c r="H145" s="1200">
        <v>277.41000000000003</v>
      </c>
      <c r="I145" s="127">
        <v>0</v>
      </c>
      <c r="J145" s="172">
        <f>ROUND(I145*H145,2)</f>
        <v>0</v>
      </c>
      <c r="K145" s="238" t="s">
        <v>263</v>
      </c>
      <c r="L145" s="25"/>
      <c r="M145" s="122"/>
      <c r="N145" s="123"/>
      <c r="O145" s="97"/>
      <c r="P145" s="97"/>
      <c r="Q145" s="97"/>
      <c r="R145" s="97"/>
      <c r="S145" s="97"/>
      <c r="T145" s="98"/>
      <c r="AR145" s="99"/>
      <c r="AT145" s="99"/>
      <c r="AU145" s="99"/>
      <c r="AY145" s="15"/>
      <c r="BE145" s="100"/>
      <c r="BF145" s="100"/>
      <c r="BG145" s="100"/>
      <c r="BH145" s="100"/>
      <c r="BI145" s="100"/>
      <c r="BJ145" s="15"/>
      <c r="BK145" s="100"/>
      <c r="BL145" s="15"/>
      <c r="BM145" s="99"/>
    </row>
    <row r="146" spans="2:65" s="157" customFormat="1" ht="18.75" customHeight="1" x14ac:dyDescent="0.2">
      <c r="B146" s="454"/>
      <c r="C146" s="236">
        <f>MAX(C139:C145)+1</f>
        <v>31</v>
      </c>
      <c r="D146" s="236" t="s">
        <v>137</v>
      </c>
      <c r="E146" s="237" t="s">
        <v>280</v>
      </c>
      <c r="F146" s="238" t="s">
        <v>281</v>
      </c>
      <c r="G146" s="126" t="s">
        <v>152</v>
      </c>
      <c r="H146" s="1200">
        <v>277.41000000000003</v>
      </c>
      <c r="I146" s="241">
        <v>0</v>
      </c>
      <c r="J146" s="172">
        <f>ROUND(I146*H146,2)</f>
        <v>0</v>
      </c>
      <c r="K146" s="238" t="s">
        <v>263</v>
      </c>
      <c r="L146" s="25"/>
      <c r="M146" s="122"/>
      <c r="N146" s="123"/>
      <c r="O146" s="97"/>
      <c r="P146" s="97"/>
      <c r="Q146" s="97"/>
      <c r="R146" s="97"/>
      <c r="S146" s="97"/>
      <c r="T146" s="98"/>
      <c r="AR146" s="99"/>
      <c r="AT146" s="99"/>
      <c r="AU146" s="99"/>
      <c r="AY146" s="15"/>
      <c r="BE146" s="100"/>
      <c r="BF146" s="100"/>
      <c r="BG146" s="100"/>
      <c r="BH146" s="100"/>
      <c r="BI146" s="100"/>
      <c r="BJ146" s="15"/>
      <c r="BK146" s="100"/>
      <c r="BL146" s="15"/>
      <c r="BM146" s="99"/>
    </row>
    <row r="147" spans="2:65" s="1" customFormat="1" ht="24" customHeight="1" x14ac:dyDescent="0.2">
      <c r="B147" s="454"/>
      <c r="C147" s="236">
        <f>MAX(C140:C146)+1</f>
        <v>32</v>
      </c>
      <c r="D147" s="236" t="s">
        <v>137</v>
      </c>
      <c r="E147" s="237" t="s">
        <v>168</v>
      </c>
      <c r="F147" s="125" t="s">
        <v>282</v>
      </c>
      <c r="G147" s="239" t="s">
        <v>169</v>
      </c>
      <c r="H147" s="1200">
        <v>82</v>
      </c>
      <c r="I147" s="241">
        <v>0</v>
      </c>
      <c r="J147" s="241">
        <f>ROUND(I147*H147,2)</f>
        <v>0</v>
      </c>
      <c r="K147" s="238" t="s">
        <v>263</v>
      </c>
      <c r="L147" s="25"/>
      <c r="M147" s="122" t="s">
        <v>1</v>
      </c>
      <c r="N147" s="123" t="s">
        <v>33</v>
      </c>
      <c r="O147" s="97">
        <v>0</v>
      </c>
      <c r="P147" s="97">
        <f>O147*H147</f>
        <v>0</v>
      </c>
      <c r="Q147" s="97">
        <v>0</v>
      </c>
      <c r="R147" s="97">
        <f>Q147*H147</f>
        <v>0</v>
      </c>
      <c r="S147" s="97">
        <v>0</v>
      </c>
      <c r="T147" s="98">
        <f>S147*H147</f>
        <v>0</v>
      </c>
      <c r="AR147" s="99" t="s">
        <v>111</v>
      </c>
      <c r="AT147" s="99" t="s">
        <v>137</v>
      </c>
      <c r="AU147" s="99" t="s">
        <v>69</v>
      </c>
      <c r="AY147" s="15" t="s">
        <v>102</v>
      </c>
      <c r="BE147" s="100">
        <f>IF(N147="základní",J147,0)</f>
        <v>0</v>
      </c>
      <c r="BF147" s="100">
        <f>IF(N147="snížená",J147,0)</f>
        <v>0</v>
      </c>
      <c r="BG147" s="100">
        <f>IF(N147="zákl. přenesená",J147,0)</f>
        <v>0</v>
      </c>
      <c r="BH147" s="100">
        <f>IF(N147="sníž. přenesená",J147,0)</f>
        <v>0</v>
      </c>
      <c r="BI147" s="100">
        <f>IF(N147="nulová",J147,0)</f>
        <v>0</v>
      </c>
      <c r="BJ147" s="15" t="s">
        <v>67</v>
      </c>
      <c r="BK147" s="100">
        <f>ROUND(I147*H147,2)</f>
        <v>0</v>
      </c>
      <c r="BL147" s="15" t="s">
        <v>111</v>
      </c>
      <c r="BM147" s="99" t="s">
        <v>165</v>
      </c>
    </row>
    <row r="148" spans="2:65" s="11" customFormat="1" ht="12" x14ac:dyDescent="0.2">
      <c r="B148" s="454"/>
      <c r="C148" s="146"/>
      <c r="D148" s="248" t="s">
        <v>112</v>
      </c>
      <c r="E148" s="147"/>
      <c r="F148" s="435" t="s">
        <v>1650</v>
      </c>
      <c r="G148" s="148"/>
      <c r="H148" s="1205">
        <v>82</v>
      </c>
      <c r="I148" s="180"/>
      <c r="J148" s="149"/>
      <c r="K148" s="150"/>
      <c r="L148" s="101"/>
      <c r="M148" s="103"/>
      <c r="N148" s="104"/>
      <c r="O148" s="104"/>
      <c r="P148" s="104"/>
      <c r="Q148" s="104"/>
      <c r="R148" s="104"/>
      <c r="S148" s="104"/>
      <c r="T148" s="105"/>
      <c r="AT148" s="102" t="s">
        <v>112</v>
      </c>
      <c r="AU148" s="102" t="s">
        <v>69</v>
      </c>
      <c r="AV148" s="11" t="s">
        <v>67</v>
      </c>
      <c r="AW148" s="11" t="s">
        <v>25</v>
      </c>
      <c r="AX148" s="11" t="s">
        <v>13</v>
      </c>
      <c r="AY148" s="102" t="s">
        <v>102</v>
      </c>
    </row>
    <row r="149" spans="2:65" s="12" customFormat="1" ht="12" x14ac:dyDescent="0.2">
      <c r="B149" s="454"/>
      <c r="C149" s="152"/>
      <c r="D149" s="248" t="s">
        <v>112</v>
      </c>
      <c r="E149" s="153"/>
      <c r="F149" s="259" t="s">
        <v>113</v>
      </c>
      <c r="G149" s="154"/>
      <c r="H149" s="424">
        <v>82</v>
      </c>
      <c r="I149" s="287"/>
      <c r="J149" s="155"/>
      <c r="K149" s="156"/>
      <c r="L149" s="106"/>
      <c r="M149" s="108"/>
      <c r="N149" s="109"/>
      <c r="O149" s="109"/>
      <c r="P149" s="109"/>
      <c r="Q149" s="109"/>
      <c r="R149" s="109"/>
      <c r="S149" s="109"/>
      <c r="T149" s="110"/>
      <c r="AT149" s="107" t="s">
        <v>112</v>
      </c>
      <c r="AU149" s="107" t="s">
        <v>69</v>
      </c>
      <c r="AV149" s="12" t="s">
        <v>69</v>
      </c>
      <c r="AW149" s="12" t="s">
        <v>25</v>
      </c>
      <c r="AX149" s="12" t="s">
        <v>13</v>
      </c>
      <c r="AY149" s="107" t="s">
        <v>102</v>
      </c>
    </row>
    <row r="150" spans="2:65" s="13" customFormat="1" ht="24" x14ac:dyDescent="0.2">
      <c r="B150" s="454"/>
      <c r="C150" s="236">
        <f>MAX(C143:C149)+1</f>
        <v>33</v>
      </c>
      <c r="D150" s="236" t="s">
        <v>137</v>
      </c>
      <c r="E150" s="237" t="s">
        <v>171</v>
      </c>
      <c r="F150" s="238" t="s">
        <v>172</v>
      </c>
      <c r="G150" s="239" t="s">
        <v>152</v>
      </c>
      <c r="H150" s="240">
        <v>229</v>
      </c>
      <c r="I150" s="241">
        <v>0</v>
      </c>
      <c r="J150" s="241">
        <f>ROUND(I150*H150,2)</f>
        <v>0</v>
      </c>
      <c r="K150" s="238" t="s">
        <v>263</v>
      </c>
      <c r="L150" s="111"/>
      <c r="M150" s="113"/>
      <c r="N150" s="114"/>
      <c r="O150" s="114"/>
      <c r="P150" s="114"/>
      <c r="Q150" s="114"/>
      <c r="R150" s="114"/>
      <c r="S150" s="114"/>
      <c r="T150" s="115"/>
      <c r="AT150" s="112" t="s">
        <v>112</v>
      </c>
      <c r="AU150" s="112" t="s">
        <v>69</v>
      </c>
      <c r="AV150" s="13" t="s">
        <v>111</v>
      </c>
      <c r="AW150" s="13" t="s">
        <v>25</v>
      </c>
      <c r="AX150" s="13" t="s">
        <v>67</v>
      </c>
      <c r="AY150" s="112" t="s">
        <v>102</v>
      </c>
    </row>
    <row r="151" spans="2:65" s="1" customFormat="1" ht="24" customHeight="1" x14ac:dyDescent="0.2">
      <c r="B151" s="454"/>
      <c r="C151" s="236">
        <f>MAX(C144:C150)+1</f>
        <v>34</v>
      </c>
      <c r="D151" s="236" t="s">
        <v>137</v>
      </c>
      <c r="E151" s="237" t="s">
        <v>171</v>
      </c>
      <c r="F151" s="238" t="s">
        <v>283</v>
      </c>
      <c r="G151" s="239" t="s">
        <v>152</v>
      </c>
      <c r="H151" s="240">
        <v>229</v>
      </c>
      <c r="I151" s="241">
        <v>0</v>
      </c>
      <c r="J151" s="241">
        <f>ROUND(I151*H151,2)</f>
        <v>0</v>
      </c>
      <c r="K151" s="238" t="s">
        <v>263</v>
      </c>
      <c r="L151" s="25"/>
      <c r="M151" s="122" t="s">
        <v>1</v>
      </c>
      <c r="N151" s="123" t="s">
        <v>33</v>
      </c>
      <c r="O151" s="97">
        <v>0</v>
      </c>
      <c r="P151" s="97">
        <f>O151*H151</f>
        <v>0</v>
      </c>
      <c r="Q151" s="97">
        <v>0</v>
      </c>
      <c r="R151" s="97">
        <f>Q151*H151</f>
        <v>0</v>
      </c>
      <c r="S151" s="97">
        <v>0</v>
      </c>
      <c r="T151" s="98">
        <f>S151*H151</f>
        <v>0</v>
      </c>
      <c r="AR151" s="99" t="s">
        <v>111</v>
      </c>
      <c r="AT151" s="99" t="s">
        <v>137</v>
      </c>
      <c r="AU151" s="99" t="s">
        <v>69</v>
      </c>
      <c r="AY151" s="15" t="s">
        <v>102</v>
      </c>
      <c r="BE151" s="100">
        <f>IF(N151="základní",J151,0)</f>
        <v>0</v>
      </c>
      <c r="BF151" s="100">
        <f>IF(N151="snížená",J151,0)</f>
        <v>0</v>
      </c>
      <c r="BG151" s="100">
        <f>IF(N151="zákl. přenesená",J151,0)</f>
        <v>0</v>
      </c>
      <c r="BH151" s="100">
        <f>IF(N151="sníž. přenesená",J151,0)</f>
        <v>0</v>
      </c>
      <c r="BI151" s="100">
        <f>IF(N151="nulová",J151,0)</f>
        <v>0</v>
      </c>
      <c r="BJ151" s="15" t="s">
        <v>67</v>
      </c>
      <c r="BK151" s="100">
        <f>ROUND(I151*H151,2)</f>
        <v>0</v>
      </c>
      <c r="BL151" s="15" t="s">
        <v>111</v>
      </c>
      <c r="BM151" s="99" t="s">
        <v>166</v>
      </c>
    </row>
    <row r="152" spans="2:65" s="11" customFormat="1" ht="12" x14ac:dyDescent="0.2">
      <c r="B152" s="454"/>
      <c r="C152" s="236">
        <f>MAX(C145:C151)+1</f>
        <v>35</v>
      </c>
      <c r="D152" s="236" t="s">
        <v>137</v>
      </c>
      <c r="E152" s="237" t="s">
        <v>284</v>
      </c>
      <c r="F152" s="238" t="s">
        <v>285</v>
      </c>
      <c r="G152" s="239" t="s">
        <v>152</v>
      </c>
      <c r="H152" s="240">
        <v>277.41000000000003</v>
      </c>
      <c r="I152" s="241">
        <v>0</v>
      </c>
      <c r="J152" s="241">
        <f>ROUND(I152*H152,2)</f>
        <v>0</v>
      </c>
      <c r="K152" s="238" t="s">
        <v>263</v>
      </c>
      <c r="L152" s="101"/>
      <c r="M152" s="103"/>
      <c r="N152" s="104"/>
      <c r="O152" s="104"/>
      <c r="P152" s="104"/>
      <c r="Q152" s="104"/>
      <c r="R152" s="104"/>
      <c r="S152" s="104"/>
      <c r="T152" s="105"/>
      <c r="AT152" s="102" t="s">
        <v>112</v>
      </c>
      <c r="AU152" s="102" t="s">
        <v>69</v>
      </c>
      <c r="AV152" s="11" t="s">
        <v>67</v>
      </c>
      <c r="AW152" s="11" t="s">
        <v>25</v>
      </c>
      <c r="AX152" s="11" t="s">
        <v>13</v>
      </c>
      <c r="AY152" s="102" t="s">
        <v>102</v>
      </c>
    </row>
    <row r="153" spans="2:65" s="12" customFormat="1" ht="12" x14ac:dyDescent="0.2">
      <c r="B153" s="454"/>
      <c r="C153" s="146"/>
      <c r="D153" s="146"/>
      <c r="E153" s="147"/>
      <c r="F153" s="1175" t="s">
        <v>1648</v>
      </c>
      <c r="G153" s="148"/>
      <c r="H153" s="1205">
        <v>277.41000000000003</v>
      </c>
      <c r="I153" s="149"/>
      <c r="J153" s="149"/>
      <c r="K153" s="150"/>
      <c r="L153" s="106"/>
      <c r="M153" s="108"/>
      <c r="N153" s="109"/>
      <c r="O153" s="109"/>
      <c r="P153" s="109"/>
      <c r="Q153" s="109"/>
      <c r="R153" s="109"/>
      <c r="S153" s="109"/>
      <c r="T153" s="110"/>
      <c r="AT153" s="107" t="s">
        <v>112</v>
      </c>
      <c r="AU153" s="107" t="s">
        <v>69</v>
      </c>
      <c r="AV153" s="12" t="s">
        <v>69</v>
      </c>
      <c r="AW153" s="12" t="s">
        <v>25</v>
      </c>
      <c r="AX153" s="12" t="s">
        <v>13</v>
      </c>
      <c r="AY153" s="107" t="s">
        <v>102</v>
      </c>
    </row>
    <row r="154" spans="2:65" s="13" customFormat="1" ht="12" x14ac:dyDescent="0.2">
      <c r="B154" s="454"/>
      <c r="C154" s="152"/>
      <c r="D154" s="152"/>
      <c r="E154" s="153"/>
      <c r="F154" s="144" t="s">
        <v>113</v>
      </c>
      <c r="G154" s="154"/>
      <c r="H154" s="424">
        <v>277.41000000000003</v>
      </c>
      <c r="I154" s="155"/>
      <c r="J154" s="155"/>
      <c r="K154" s="156"/>
      <c r="L154" s="111"/>
      <c r="M154" s="113"/>
      <c r="N154" s="114"/>
      <c r="O154" s="114"/>
      <c r="P154" s="114"/>
      <c r="Q154" s="114"/>
      <c r="R154" s="114"/>
      <c r="S154" s="114"/>
      <c r="T154" s="115"/>
      <c r="AT154" s="112" t="s">
        <v>112</v>
      </c>
      <c r="AU154" s="112" t="s">
        <v>69</v>
      </c>
      <c r="AV154" s="13" t="s">
        <v>111</v>
      </c>
      <c r="AW154" s="13" t="s">
        <v>25</v>
      </c>
      <c r="AX154" s="13" t="s">
        <v>67</v>
      </c>
      <c r="AY154" s="112" t="s">
        <v>102</v>
      </c>
    </row>
    <row r="155" spans="2:65" s="1" customFormat="1" ht="18" customHeight="1" x14ac:dyDescent="0.2">
      <c r="B155" s="454"/>
      <c r="C155" s="236">
        <f>MAX(C148:C154)+1</f>
        <v>36</v>
      </c>
      <c r="D155" s="236" t="s">
        <v>137</v>
      </c>
      <c r="E155" s="237" t="s">
        <v>286</v>
      </c>
      <c r="F155" s="238" t="s">
        <v>287</v>
      </c>
      <c r="G155" s="239" t="s">
        <v>152</v>
      </c>
      <c r="H155" s="240">
        <v>277.41000000000003</v>
      </c>
      <c r="I155" s="241">
        <v>0</v>
      </c>
      <c r="J155" s="241">
        <f>ROUND(I155*H155,2)</f>
        <v>0</v>
      </c>
      <c r="K155" s="238" t="s">
        <v>263</v>
      </c>
      <c r="L155" s="25"/>
      <c r="M155" s="122" t="s">
        <v>1</v>
      </c>
      <c r="N155" s="123" t="s">
        <v>33</v>
      </c>
      <c r="O155" s="97">
        <v>0</v>
      </c>
      <c r="P155" s="97">
        <f>O155*H155</f>
        <v>0</v>
      </c>
      <c r="Q155" s="97">
        <v>0</v>
      </c>
      <c r="R155" s="97">
        <f>Q155*H155</f>
        <v>0</v>
      </c>
      <c r="S155" s="97">
        <v>0</v>
      </c>
      <c r="T155" s="98">
        <f>S155*H155</f>
        <v>0</v>
      </c>
      <c r="AR155" s="99" t="s">
        <v>111</v>
      </c>
      <c r="AT155" s="99" t="s">
        <v>137</v>
      </c>
      <c r="AU155" s="99" t="s">
        <v>69</v>
      </c>
      <c r="AY155" s="15" t="s">
        <v>102</v>
      </c>
      <c r="BE155" s="100">
        <f>IF(N155="základní",J155,0)</f>
        <v>0</v>
      </c>
      <c r="BF155" s="100">
        <f>IF(N155="snížená",J155,0)</f>
        <v>0</v>
      </c>
      <c r="BG155" s="100">
        <f>IF(N155="zákl. přenesená",J155,0)</f>
        <v>0</v>
      </c>
      <c r="BH155" s="100">
        <f>IF(N155="sníž. přenesená",J155,0)</f>
        <v>0</v>
      </c>
      <c r="BI155" s="100">
        <f>IF(N155="nulová",J155,0)</f>
        <v>0</v>
      </c>
      <c r="BJ155" s="15" t="s">
        <v>67</v>
      </c>
      <c r="BK155" s="100">
        <f>ROUND(I155*H155,2)</f>
        <v>0</v>
      </c>
      <c r="BL155" s="15" t="s">
        <v>111</v>
      </c>
      <c r="BM155" s="99" t="s">
        <v>167</v>
      </c>
    </row>
    <row r="156" spans="2:65" s="1168" customFormat="1" ht="12.75" customHeight="1" x14ac:dyDescent="0.2">
      <c r="B156" s="454"/>
      <c r="C156" s="1208"/>
      <c r="D156" s="1208"/>
      <c r="E156" s="1209"/>
      <c r="F156" s="1210" t="s">
        <v>1648</v>
      </c>
      <c r="G156" s="1211"/>
      <c r="H156" s="1212"/>
      <c r="I156" s="1213"/>
      <c r="J156" s="1213"/>
      <c r="K156" s="1214"/>
      <c r="L156" s="348"/>
      <c r="M156" s="242"/>
      <c r="N156" s="243"/>
      <c r="O156" s="244"/>
      <c r="P156" s="244"/>
      <c r="Q156" s="244"/>
      <c r="R156" s="244"/>
      <c r="S156" s="244"/>
      <c r="T156" s="245"/>
      <c r="AR156" s="275"/>
      <c r="AT156" s="275"/>
      <c r="AU156" s="275"/>
      <c r="AY156" s="327"/>
      <c r="BE156" s="335"/>
      <c r="BF156" s="335"/>
      <c r="BG156" s="335"/>
      <c r="BH156" s="335"/>
      <c r="BI156" s="335"/>
      <c r="BJ156" s="327"/>
      <c r="BK156" s="335"/>
      <c r="BL156" s="327"/>
      <c r="BM156" s="275"/>
    </row>
    <row r="157" spans="2:65" s="1176" customFormat="1" ht="12.75" customHeight="1" x14ac:dyDescent="0.2">
      <c r="B157" s="454"/>
      <c r="C157" s="236">
        <f>MAX(C150:C156)+1</f>
        <v>37</v>
      </c>
      <c r="D157" s="236"/>
      <c r="E157" s="237" t="s">
        <v>1656</v>
      </c>
      <c r="F157" s="965" t="s">
        <v>1657</v>
      </c>
      <c r="G157" s="239" t="s">
        <v>118</v>
      </c>
      <c r="H157" s="240">
        <v>13</v>
      </c>
      <c r="I157" s="241">
        <v>0</v>
      </c>
      <c r="J157" s="241">
        <f>ROUND(I157*H157,2)</f>
        <v>0</v>
      </c>
      <c r="K157" s="238" t="s">
        <v>263</v>
      </c>
      <c r="L157" s="348"/>
      <c r="M157" s="242"/>
      <c r="N157" s="243"/>
      <c r="O157" s="244"/>
      <c r="P157" s="244"/>
      <c r="Q157" s="244"/>
      <c r="R157" s="244"/>
      <c r="S157" s="244"/>
      <c r="T157" s="245"/>
      <c r="AR157" s="275"/>
      <c r="AT157" s="275"/>
      <c r="AU157" s="275"/>
      <c r="AY157" s="327"/>
      <c r="BE157" s="335"/>
      <c r="BF157" s="335"/>
      <c r="BG157" s="335"/>
      <c r="BH157" s="335"/>
      <c r="BI157" s="335"/>
      <c r="BJ157" s="327"/>
      <c r="BK157" s="335"/>
      <c r="BL157" s="327"/>
      <c r="BM157" s="275"/>
    </row>
    <row r="158" spans="2:65" s="1176" customFormat="1" ht="12.75" customHeight="1" x14ac:dyDescent="0.2">
      <c r="B158" s="454"/>
      <c r="C158" s="1208"/>
      <c r="D158" s="1208"/>
      <c r="E158" s="1209"/>
      <c r="F158" s="1217" t="s">
        <v>1655</v>
      </c>
      <c r="G158" s="1211"/>
      <c r="H158" s="1212"/>
      <c r="I158" s="1213"/>
      <c r="J158" s="1213"/>
      <c r="K158" s="1214"/>
      <c r="L158" s="348"/>
      <c r="M158" s="242"/>
      <c r="N158" s="243"/>
      <c r="O158" s="244"/>
      <c r="P158" s="244"/>
      <c r="Q158" s="244"/>
      <c r="R158" s="244"/>
      <c r="S158" s="244"/>
      <c r="T158" s="245"/>
      <c r="AR158" s="275"/>
      <c r="AT158" s="275"/>
      <c r="AU158" s="275"/>
      <c r="AY158" s="327"/>
      <c r="BE158" s="335"/>
      <c r="BF158" s="335"/>
      <c r="BG158" s="335"/>
      <c r="BH158" s="335"/>
      <c r="BI158" s="335"/>
      <c r="BJ158" s="327"/>
      <c r="BK158" s="335"/>
      <c r="BL158" s="327"/>
      <c r="BM158" s="275"/>
    </row>
    <row r="159" spans="2:65" s="1155" customFormat="1" ht="24" customHeight="1" x14ac:dyDescent="0.2">
      <c r="B159" s="454"/>
      <c r="C159" s="236">
        <f>MAX(C152:C158)+1</f>
        <v>38</v>
      </c>
      <c r="D159" s="236"/>
      <c r="E159" s="237" t="s">
        <v>1630</v>
      </c>
      <c r="F159" s="238" t="s">
        <v>1631</v>
      </c>
      <c r="G159" s="239" t="s">
        <v>118</v>
      </c>
      <c r="H159" s="240">
        <v>26</v>
      </c>
      <c r="I159" s="241">
        <v>0</v>
      </c>
      <c r="J159" s="241">
        <f>ROUND(I159*H159,2)</f>
        <v>0</v>
      </c>
      <c r="K159" s="238" t="s">
        <v>263</v>
      </c>
      <c r="L159" s="348"/>
      <c r="M159" s="242"/>
      <c r="N159" s="243"/>
      <c r="O159" s="244"/>
      <c r="P159" s="244"/>
      <c r="Q159" s="244"/>
      <c r="R159" s="244"/>
      <c r="S159" s="244"/>
      <c r="T159" s="245"/>
      <c r="AR159" s="275"/>
      <c r="AT159" s="275"/>
      <c r="AU159" s="275"/>
      <c r="AY159" s="327"/>
      <c r="BE159" s="335"/>
      <c r="BF159" s="335"/>
      <c r="BG159" s="335"/>
      <c r="BH159" s="335"/>
      <c r="BI159" s="335"/>
      <c r="BJ159" s="327"/>
      <c r="BK159" s="335"/>
      <c r="BL159" s="327"/>
      <c r="BM159" s="275"/>
    </row>
    <row r="160" spans="2:65" s="11" customFormat="1" ht="12" x14ac:dyDescent="0.2">
      <c r="B160" s="454"/>
      <c r="C160" s="236">
        <f>MAX(C150:C159)+1</f>
        <v>39</v>
      </c>
      <c r="D160" s="236" t="s">
        <v>137</v>
      </c>
      <c r="E160" s="237" t="s">
        <v>288</v>
      </c>
      <c r="F160" s="238" t="s">
        <v>289</v>
      </c>
      <c r="G160" s="239" t="s">
        <v>152</v>
      </c>
      <c r="H160" s="240">
        <v>243.47</v>
      </c>
      <c r="I160" s="241">
        <v>0</v>
      </c>
      <c r="J160" s="241">
        <f>ROUND(I160*H160,2)</f>
        <v>0</v>
      </c>
      <c r="K160" s="238" t="s">
        <v>263</v>
      </c>
      <c r="L160" s="101"/>
      <c r="M160" s="103"/>
      <c r="N160" s="104"/>
      <c r="O160" s="104"/>
      <c r="P160" s="104"/>
      <c r="Q160" s="104"/>
      <c r="R160" s="104"/>
      <c r="S160" s="104"/>
      <c r="T160" s="105"/>
      <c r="AT160" s="102" t="s">
        <v>112</v>
      </c>
      <c r="AU160" s="102" t="s">
        <v>69</v>
      </c>
      <c r="AV160" s="11" t="s">
        <v>67</v>
      </c>
      <c r="AW160" s="11" t="s">
        <v>25</v>
      </c>
      <c r="AX160" s="11" t="s">
        <v>13</v>
      </c>
      <c r="AY160" s="102" t="s">
        <v>102</v>
      </c>
    </row>
    <row r="161" spans="2:65" s="12" customFormat="1" x14ac:dyDescent="0.2">
      <c r="B161" s="101"/>
      <c r="C161" s="187"/>
      <c r="D161" s="248" t="s">
        <v>141</v>
      </c>
      <c r="E161" s="250" t="s">
        <v>1</v>
      </c>
      <c r="F161" s="251" t="s">
        <v>1652</v>
      </c>
      <c r="G161" s="187"/>
      <c r="H161" s="1203"/>
      <c r="I161" s="187"/>
      <c r="J161" s="187"/>
      <c r="K161" s="1215"/>
      <c r="L161" s="255"/>
      <c r="M161" s="108"/>
      <c r="N161" s="109"/>
      <c r="O161" s="109"/>
      <c r="P161" s="109"/>
      <c r="Q161" s="109"/>
      <c r="R161" s="109"/>
      <c r="S161" s="109"/>
      <c r="T161" s="110"/>
      <c r="AT161" s="107" t="s">
        <v>112</v>
      </c>
      <c r="AU161" s="107" t="s">
        <v>69</v>
      </c>
      <c r="AV161" s="12" t="s">
        <v>69</v>
      </c>
      <c r="AW161" s="12" t="s">
        <v>25</v>
      </c>
      <c r="AX161" s="12" t="s">
        <v>13</v>
      </c>
      <c r="AY161" s="107" t="s">
        <v>102</v>
      </c>
    </row>
    <row r="162" spans="2:65" s="13" customFormat="1" x14ac:dyDescent="0.2">
      <c r="B162" s="252"/>
      <c r="C162" s="188"/>
      <c r="D162" s="248" t="s">
        <v>112</v>
      </c>
      <c r="E162" s="253" t="s">
        <v>1</v>
      </c>
      <c r="F162" s="165" t="s">
        <v>278</v>
      </c>
      <c r="G162" s="188"/>
      <c r="H162" s="1204">
        <v>243.47</v>
      </c>
      <c r="I162" s="188"/>
      <c r="J162" s="188"/>
      <c r="K162" s="399"/>
      <c r="L162" s="261"/>
      <c r="M162" s="113"/>
      <c r="N162" s="114"/>
      <c r="O162" s="114"/>
      <c r="P162" s="114"/>
      <c r="Q162" s="114"/>
      <c r="R162" s="114"/>
      <c r="S162" s="114"/>
      <c r="T162" s="115"/>
      <c r="AT162" s="112" t="s">
        <v>112</v>
      </c>
      <c r="AU162" s="112" t="s">
        <v>69</v>
      </c>
      <c r="AV162" s="13" t="s">
        <v>111</v>
      </c>
      <c r="AW162" s="13" t="s">
        <v>25</v>
      </c>
      <c r="AX162" s="13" t="s">
        <v>67</v>
      </c>
      <c r="AY162" s="112" t="s">
        <v>102</v>
      </c>
    </row>
    <row r="163" spans="2:65" s="1" customFormat="1" ht="9.75" customHeight="1" x14ac:dyDescent="0.2">
      <c r="B163" s="257"/>
      <c r="C163" s="189"/>
      <c r="D163" s="248" t="s">
        <v>112</v>
      </c>
      <c r="E163" s="258" t="s">
        <v>1</v>
      </c>
      <c r="F163" s="259" t="s">
        <v>113</v>
      </c>
      <c r="G163" s="189"/>
      <c r="H163" s="456">
        <v>243.47</v>
      </c>
      <c r="I163" s="189"/>
      <c r="J163" s="189"/>
      <c r="K163" s="1216"/>
      <c r="L163" s="178"/>
      <c r="M163" s="122" t="s">
        <v>1</v>
      </c>
      <c r="N163" s="123" t="s">
        <v>33</v>
      </c>
      <c r="O163" s="97">
        <v>0</v>
      </c>
      <c r="P163" s="97">
        <f>O163*H163</f>
        <v>0</v>
      </c>
      <c r="Q163" s="97">
        <v>0</v>
      </c>
      <c r="R163" s="97">
        <f>Q163*H163</f>
        <v>0</v>
      </c>
      <c r="S163" s="97">
        <v>0</v>
      </c>
      <c r="T163" s="98">
        <f>S163*H163</f>
        <v>0</v>
      </c>
      <c r="AR163" s="99" t="s">
        <v>111</v>
      </c>
      <c r="AT163" s="99" t="s">
        <v>137</v>
      </c>
      <c r="AU163" s="99" t="s">
        <v>69</v>
      </c>
      <c r="AY163" s="15" t="s">
        <v>102</v>
      </c>
      <c r="BE163" s="100">
        <f>IF(N163="základní",J163,0)</f>
        <v>0</v>
      </c>
      <c r="BF163" s="100">
        <f>IF(N163="snížená",J163,0)</f>
        <v>0</v>
      </c>
      <c r="BG163" s="100">
        <f>IF(N163="zákl. přenesená",J163,0)</f>
        <v>0</v>
      </c>
      <c r="BH163" s="100">
        <f>IF(N163="sníž. přenesená",J163,0)</f>
        <v>0</v>
      </c>
      <c r="BI163" s="100">
        <f>IF(N163="nulová",J163,0)</f>
        <v>0</v>
      </c>
      <c r="BJ163" s="15" t="s">
        <v>67</v>
      </c>
      <c r="BK163" s="100">
        <f>ROUND(I163*H163,2)</f>
        <v>0</v>
      </c>
      <c r="BL163" s="15" t="s">
        <v>111</v>
      </c>
      <c r="BM163" s="99" t="s">
        <v>170</v>
      </c>
    </row>
    <row r="164" spans="2:65" s="157" customFormat="1" ht="13.5" customHeight="1" x14ac:dyDescent="0.2">
      <c r="B164" s="257"/>
      <c r="C164" s="236">
        <f>MAX(C153:C163)+1</f>
        <v>40</v>
      </c>
      <c r="D164" s="236" t="s">
        <v>137</v>
      </c>
      <c r="E164" s="237" t="s">
        <v>290</v>
      </c>
      <c r="F164" s="238" t="s">
        <v>291</v>
      </c>
      <c r="G164" s="239" t="s">
        <v>152</v>
      </c>
      <c r="H164" s="240">
        <v>35.869999999999997</v>
      </c>
      <c r="I164" s="241">
        <v>0</v>
      </c>
      <c r="J164" s="241">
        <f>ROUND(I164*H164,2)</f>
        <v>0</v>
      </c>
      <c r="K164" s="238" t="s">
        <v>263</v>
      </c>
      <c r="L164" s="25"/>
      <c r="M164" s="122"/>
      <c r="N164" s="123"/>
      <c r="O164" s="97"/>
      <c r="P164" s="97"/>
      <c r="Q164" s="97"/>
      <c r="R164" s="97"/>
      <c r="S164" s="97"/>
      <c r="T164" s="98"/>
      <c r="AR164" s="99"/>
      <c r="AT164" s="99"/>
      <c r="AU164" s="99"/>
      <c r="AY164" s="15"/>
      <c r="BE164" s="100"/>
      <c r="BF164" s="100"/>
      <c r="BG164" s="100"/>
      <c r="BH164" s="100"/>
      <c r="BI164" s="100"/>
      <c r="BJ164" s="15"/>
      <c r="BK164" s="100"/>
      <c r="BL164" s="15"/>
      <c r="BM164" s="99"/>
    </row>
    <row r="165" spans="2:65" s="157" customFormat="1" ht="13.5" customHeight="1" x14ac:dyDescent="0.2">
      <c r="B165" s="454"/>
      <c r="C165" s="236">
        <f>MAX(C154:C164)+1</f>
        <v>41</v>
      </c>
      <c r="D165" s="236" t="s">
        <v>137</v>
      </c>
      <c r="E165" s="237" t="s">
        <v>174</v>
      </c>
      <c r="F165" s="238" t="s">
        <v>292</v>
      </c>
      <c r="G165" s="239" t="s">
        <v>152</v>
      </c>
      <c r="H165" s="240">
        <v>93.599000000000004</v>
      </c>
      <c r="I165" s="241">
        <v>0</v>
      </c>
      <c r="J165" s="241">
        <f>ROUND(I165*H165,2)</f>
        <v>0</v>
      </c>
      <c r="K165" s="238" t="s">
        <v>263</v>
      </c>
      <c r="L165" s="25"/>
      <c r="M165" s="122"/>
      <c r="N165" s="123"/>
      <c r="O165" s="97"/>
      <c r="P165" s="97"/>
      <c r="Q165" s="97"/>
      <c r="R165" s="97"/>
      <c r="S165" s="97"/>
      <c r="T165" s="98"/>
      <c r="AR165" s="99"/>
      <c r="AT165" s="99"/>
      <c r="AU165" s="99"/>
      <c r="AY165" s="15"/>
      <c r="BE165" s="100"/>
      <c r="BF165" s="100"/>
      <c r="BG165" s="100"/>
      <c r="BH165" s="100"/>
      <c r="BI165" s="100"/>
      <c r="BJ165" s="15"/>
      <c r="BK165" s="100"/>
      <c r="BL165" s="15"/>
      <c r="BM165" s="99"/>
    </row>
    <row r="166" spans="2:65" s="1" customFormat="1" ht="12" customHeight="1" x14ac:dyDescent="0.2">
      <c r="B166" s="101"/>
      <c r="C166" s="187"/>
      <c r="D166" s="248" t="s">
        <v>141</v>
      </c>
      <c r="E166" s="250" t="s">
        <v>1</v>
      </c>
      <c r="F166" s="251" t="s">
        <v>293</v>
      </c>
      <c r="G166" s="187"/>
      <c r="H166" s="1203"/>
      <c r="I166" s="187"/>
      <c r="J166" s="187"/>
      <c r="K166" s="187"/>
      <c r="L166" s="25"/>
      <c r="M166" s="122" t="s">
        <v>1</v>
      </c>
      <c r="N166" s="123" t="s">
        <v>33</v>
      </c>
      <c r="O166" s="97">
        <v>0</v>
      </c>
      <c r="P166" s="97">
        <f>O166*H166</f>
        <v>0</v>
      </c>
      <c r="Q166" s="97">
        <v>0</v>
      </c>
      <c r="R166" s="97">
        <f>Q166*H166</f>
        <v>0</v>
      </c>
      <c r="S166" s="97">
        <v>0</v>
      </c>
      <c r="T166" s="98">
        <f>S166*H166</f>
        <v>0</v>
      </c>
      <c r="AR166" s="99" t="s">
        <v>111</v>
      </c>
      <c r="AT166" s="99" t="s">
        <v>137</v>
      </c>
      <c r="AU166" s="99" t="s">
        <v>69</v>
      </c>
      <c r="AY166" s="15" t="s">
        <v>102</v>
      </c>
      <c r="BE166" s="100">
        <f>IF(N166="základní",J166,0)</f>
        <v>0</v>
      </c>
      <c r="BF166" s="100">
        <f>IF(N166="snížená",J166,0)</f>
        <v>0</v>
      </c>
      <c r="BG166" s="100">
        <f>IF(N166="zákl. přenesená",J166,0)</f>
        <v>0</v>
      </c>
      <c r="BH166" s="100">
        <f>IF(N166="sníž. přenesená",J166,0)</f>
        <v>0</v>
      </c>
      <c r="BI166" s="100">
        <f>IF(N166="nulová",J166,0)</f>
        <v>0</v>
      </c>
      <c r="BJ166" s="15" t="s">
        <v>67</v>
      </c>
      <c r="BK166" s="100">
        <f>ROUND(I166*H166,2)</f>
        <v>0</v>
      </c>
      <c r="BL166" s="15" t="s">
        <v>111</v>
      </c>
      <c r="BM166" s="99" t="s">
        <v>173</v>
      </c>
    </row>
    <row r="167" spans="2:65" s="145" customFormat="1" ht="12" customHeight="1" x14ac:dyDescent="0.2">
      <c r="B167" s="252"/>
      <c r="C167" s="188"/>
      <c r="D167" s="248" t="s">
        <v>112</v>
      </c>
      <c r="E167" s="253" t="s">
        <v>1</v>
      </c>
      <c r="F167" s="165" t="s">
        <v>294</v>
      </c>
      <c r="G167" s="188"/>
      <c r="H167" s="1204">
        <v>93.599000000000004</v>
      </c>
      <c r="I167" s="188"/>
      <c r="J167" s="188"/>
      <c r="K167" s="188"/>
      <c r="L167" s="25"/>
      <c r="M167" s="122"/>
      <c r="N167" s="123"/>
      <c r="O167" s="97"/>
      <c r="P167" s="97"/>
      <c r="Q167" s="97"/>
      <c r="R167" s="97"/>
      <c r="S167" s="97"/>
      <c r="T167" s="98"/>
      <c r="AR167" s="99"/>
      <c r="AT167" s="99"/>
      <c r="AU167" s="99"/>
      <c r="AY167" s="15"/>
      <c r="BE167" s="100"/>
      <c r="BF167" s="100"/>
      <c r="BG167" s="100"/>
      <c r="BH167" s="100"/>
      <c r="BI167" s="100"/>
      <c r="BJ167" s="15"/>
      <c r="BK167" s="100"/>
      <c r="BL167" s="15"/>
      <c r="BM167" s="99"/>
    </row>
    <row r="168" spans="2:65" s="145" customFormat="1" ht="12" customHeight="1" x14ac:dyDescent="0.2">
      <c r="B168" s="257"/>
      <c r="C168" s="189"/>
      <c r="D168" s="248" t="s">
        <v>112</v>
      </c>
      <c r="E168" s="258" t="s">
        <v>1</v>
      </c>
      <c r="F168" s="259" t="s">
        <v>113</v>
      </c>
      <c r="G168" s="189"/>
      <c r="H168" s="456">
        <v>93.599000000000004</v>
      </c>
      <c r="I168" s="189"/>
      <c r="J168" s="189"/>
      <c r="K168" s="189"/>
      <c r="L168" s="25"/>
      <c r="M168" s="122"/>
      <c r="N168" s="123"/>
      <c r="O168" s="97"/>
      <c r="P168" s="97"/>
      <c r="Q168" s="97"/>
      <c r="R168" s="97"/>
      <c r="S168" s="97"/>
      <c r="T168" s="98"/>
      <c r="AR168" s="99"/>
      <c r="AT168" s="99"/>
      <c r="AU168" s="99"/>
      <c r="AY168" s="15"/>
      <c r="BE168" s="100"/>
      <c r="BF168" s="100"/>
      <c r="BG168" s="100"/>
      <c r="BH168" s="100"/>
      <c r="BI168" s="100"/>
      <c r="BJ168" s="15"/>
      <c r="BK168" s="100"/>
      <c r="BL168" s="15"/>
      <c r="BM168" s="99"/>
    </row>
    <row r="169" spans="2:65" s="1168" customFormat="1" ht="12" customHeight="1" x14ac:dyDescent="0.2">
      <c r="B169" s="257"/>
      <c r="C169" s="236">
        <f>MAX(C163:C168)+1</f>
        <v>42</v>
      </c>
      <c r="D169" s="236" t="s">
        <v>137</v>
      </c>
      <c r="E169" s="237" t="s">
        <v>155</v>
      </c>
      <c r="F169" s="238" t="s">
        <v>156</v>
      </c>
      <c r="G169" s="239" t="s">
        <v>108</v>
      </c>
      <c r="H169" s="240">
        <v>260.79399999999998</v>
      </c>
      <c r="I169" s="241">
        <v>0</v>
      </c>
      <c r="J169" s="241">
        <f>ROUND(I169*H169,2)</f>
        <v>0</v>
      </c>
      <c r="K169" s="238" t="s">
        <v>263</v>
      </c>
      <c r="L169" s="348"/>
      <c r="M169" s="242"/>
      <c r="N169" s="243"/>
      <c r="O169" s="244"/>
      <c r="P169" s="244"/>
      <c r="Q169" s="244"/>
      <c r="R169" s="244"/>
      <c r="S169" s="244"/>
      <c r="T169" s="245"/>
      <c r="AR169" s="275"/>
      <c r="AT169" s="275"/>
      <c r="AU169" s="275"/>
      <c r="AY169" s="327"/>
      <c r="BE169" s="335"/>
      <c r="BF169" s="335"/>
      <c r="BG169" s="335"/>
      <c r="BH169" s="335"/>
      <c r="BI169" s="335"/>
      <c r="BJ169" s="327"/>
      <c r="BK169" s="335"/>
      <c r="BL169" s="327"/>
      <c r="BM169" s="275"/>
    </row>
    <row r="170" spans="2:65" s="1168" customFormat="1" ht="12" customHeight="1" x14ac:dyDescent="0.2">
      <c r="B170" s="257"/>
      <c r="C170" s="187"/>
      <c r="D170" s="248" t="s">
        <v>141</v>
      </c>
      <c r="E170" s="250" t="s">
        <v>1</v>
      </c>
      <c r="F170" s="251" t="s">
        <v>274</v>
      </c>
      <c r="G170" s="187"/>
      <c r="H170" s="1203"/>
      <c r="I170" s="187"/>
      <c r="J170" s="187"/>
      <c r="K170" s="187"/>
      <c r="L170" s="348"/>
      <c r="M170" s="242"/>
      <c r="N170" s="243"/>
      <c r="O170" s="244"/>
      <c r="P170" s="244"/>
      <c r="Q170" s="244"/>
      <c r="R170" s="244"/>
      <c r="S170" s="244"/>
      <c r="T170" s="245"/>
      <c r="AR170" s="275"/>
      <c r="AT170" s="275"/>
      <c r="AU170" s="275"/>
      <c r="AY170" s="327"/>
      <c r="BE170" s="335"/>
      <c r="BF170" s="335"/>
      <c r="BG170" s="335"/>
      <c r="BH170" s="335"/>
      <c r="BI170" s="335"/>
      <c r="BJ170" s="327"/>
      <c r="BK170" s="335"/>
      <c r="BL170" s="327"/>
      <c r="BM170" s="275"/>
    </row>
    <row r="171" spans="2:65" s="1168" customFormat="1" ht="12" customHeight="1" x14ac:dyDescent="0.2">
      <c r="B171" s="257"/>
      <c r="C171" s="188"/>
      <c r="D171" s="248" t="s">
        <v>112</v>
      </c>
      <c r="E171" s="253" t="s">
        <v>1</v>
      </c>
      <c r="F171" s="1174" t="s">
        <v>1638</v>
      </c>
      <c r="G171" s="188"/>
      <c r="H171" s="1204">
        <v>260.79399999999998</v>
      </c>
      <c r="I171" s="188"/>
      <c r="J171" s="188"/>
      <c r="K171" s="188"/>
      <c r="L171" s="348"/>
      <c r="M171" s="242"/>
      <c r="N171" s="243"/>
      <c r="O171" s="244"/>
      <c r="P171" s="244"/>
      <c r="Q171" s="244"/>
      <c r="R171" s="244"/>
      <c r="S171" s="244"/>
      <c r="T171" s="245"/>
      <c r="AR171" s="275"/>
      <c r="AT171" s="275"/>
      <c r="AU171" s="275"/>
      <c r="AY171" s="327"/>
      <c r="BE171" s="335"/>
      <c r="BF171" s="335"/>
      <c r="BG171" s="335"/>
      <c r="BH171" s="335"/>
      <c r="BI171" s="335"/>
      <c r="BJ171" s="327"/>
      <c r="BK171" s="335"/>
      <c r="BL171" s="327"/>
      <c r="BM171" s="275"/>
    </row>
    <row r="172" spans="2:65" s="1168" customFormat="1" ht="12" customHeight="1" x14ac:dyDescent="0.2">
      <c r="B172" s="257"/>
      <c r="C172" s="189"/>
      <c r="D172" s="248" t="s">
        <v>112</v>
      </c>
      <c r="E172" s="258" t="s">
        <v>1</v>
      </c>
      <c r="F172" s="259" t="s">
        <v>113</v>
      </c>
      <c r="G172" s="189"/>
      <c r="H172" s="456">
        <v>260.79399999999998</v>
      </c>
      <c r="I172" s="189"/>
      <c r="J172" s="189"/>
      <c r="K172" s="189"/>
      <c r="L172" s="348"/>
      <c r="M172" s="242"/>
      <c r="N172" s="243"/>
      <c r="O172" s="244"/>
      <c r="P172" s="244"/>
      <c r="Q172" s="244"/>
      <c r="R172" s="244"/>
      <c r="S172" s="244"/>
      <c r="T172" s="245"/>
      <c r="AR172" s="275"/>
      <c r="AT172" s="275"/>
      <c r="AU172" s="275"/>
      <c r="AY172" s="327"/>
      <c r="BE172" s="335"/>
      <c r="BF172" s="335"/>
      <c r="BG172" s="335"/>
      <c r="BH172" s="335"/>
      <c r="BI172" s="335"/>
      <c r="BJ172" s="327"/>
      <c r="BK172" s="335"/>
      <c r="BL172" s="327"/>
      <c r="BM172" s="275"/>
    </row>
    <row r="173" spans="2:65" s="1168" customFormat="1" ht="12" customHeight="1" x14ac:dyDescent="0.2">
      <c r="B173" s="257"/>
      <c r="C173" s="236">
        <f>MAX(C167:C172)+1</f>
        <v>43</v>
      </c>
      <c r="D173" s="236" t="s">
        <v>137</v>
      </c>
      <c r="E173" s="237" t="s">
        <v>159</v>
      </c>
      <c r="F173" s="238" t="s">
        <v>160</v>
      </c>
      <c r="G173" s="239" t="s">
        <v>108</v>
      </c>
      <c r="H173" s="240">
        <v>414.84300000000002</v>
      </c>
      <c r="I173" s="241">
        <v>0</v>
      </c>
      <c r="J173" s="241">
        <f>ROUND(I173*H173,2)</f>
        <v>0</v>
      </c>
      <c r="K173" s="238" t="s">
        <v>263</v>
      </c>
      <c r="L173" s="348"/>
      <c r="M173" s="242"/>
      <c r="N173" s="243"/>
      <c r="O173" s="244"/>
      <c r="P173" s="244"/>
      <c r="Q173" s="244"/>
      <c r="R173" s="244"/>
      <c r="S173" s="244"/>
      <c r="T173" s="245"/>
      <c r="AR173" s="275"/>
      <c r="AT173" s="275"/>
      <c r="AU173" s="275"/>
      <c r="AY173" s="327"/>
      <c r="BE173" s="335"/>
      <c r="BF173" s="335"/>
      <c r="BG173" s="335"/>
      <c r="BH173" s="335"/>
      <c r="BI173" s="335"/>
      <c r="BJ173" s="327"/>
      <c r="BK173" s="335"/>
      <c r="BL173" s="327"/>
      <c r="BM173" s="275"/>
    </row>
    <row r="174" spans="2:65" s="1168" customFormat="1" ht="12" customHeight="1" x14ac:dyDescent="0.2">
      <c r="B174" s="257"/>
      <c r="C174" s="187"/>
      <c r="D174" s="248" t="s">
        <v>141</v>
      </c>
      <c r="E174" s="250" t="s">
        <v>1</v>
      </c>
      <c r="F174" s="251" t="s">
        <v>275</v>
      </c>
      <c r="G174" s="187"/>
      <c r="H174" s="1203"/>
      <c r="I174" s="187"/>
      <c r="J174" s="187"/>
      <c r="K174" s="187"/>
      <c r="L174" s="348"/>
      <c r="M174" s="242"/>
      <c r="N174" s="243"/>
      <c r="O174" s="244"/>
      <c r="P174" s="244"/>
      <c r="Q174" s="244"/>
      <c r="R174" s="244"/>
      <c r="S174" s="244"/>
      <c r="T174" s="245"/>
      <c r="AR174" s="275"/>
      <c r="AT174" s="275"/>
      <c r="AU174" s="275"/>
      <c r="AY174" s="327"/>
      <c r="BE174" s="335"/>
      <c r="BF174" s="335"/>
      <c r="BG174" s="335"/>
      <c r="BH174" s="335"/>
      <c r="BI174" s="335"/>
      <c r="BJ174" s="327"/>
      <c r="BK174" s="335"/>
      <c r="BL174" s="327"/>
      <c r="BM174" s="275"/>
    </row>
    <row r="175" spans="2:65" s="1168" customFormat="1" ht="12" customHeight="1" x14ac:dyDescent="0.2">
      <c r="B175" s="257"/>
      <c r="C175" s="188"/>
      <c r="D175" s="248" t="s">
        <v>112</v>
      </c>
      <c r="E175" s="253" t="s">
        <v>1</v>
      </c>
      <c r="F175" s="165" t="s">
        <v>1647</v>
      </c>
      <c r="G175" s="188"/>
      <c r="H175" s="1204">
        <v>414.84300000000002</v>
      </c>
      <c r="I175" s="188"/>
      <c r="J175" s="188"/>
      <c r="K175" s="188"/>
      <c r="L175" s="348"/>
      <c r="M175" s="242"/>
      <c r="N175" s="243"/>
      <c r="O175" s="244"/>
      <c r="P175" s="244"/>
      <c r="Q175" s="244"/>
      <c r="R175" s="244"/>
      <c r="S175" s="244"/>
      <c r="T175" s="245"/>
      <c r="AR175" s="275"/>
      <c r="AT175" s="275"/>
      <c r="AU175" s="275"/>
      <c r="AY175" s="327"/>
      <c r="BE175" s="335"/>
      <c r="BF175" s="335"/>
      <c r="BG175" s="335"/>
      <c r="BH175" s="335"/>
      <c r="BI175" s="335"/>
      <c r="BJ175" s="327"/>
      <c r="BK175" s="335"/>
      <c r="BL175" s="327"/>
      <c r="BM175" s="275"/>
    </row>
    <row r="176" spans="2:65" s="1168" customFormat="1" ht="12" customHeight="1" x14ac:dyDescent="0.2">
      <c r="B176" s="257"/>
      <c r="C176" s="189"/>
      <c r="D176" s="248" t="s">
        <v>112</v>
      </c>
      <c r="E176" s="258" t="s">
        <v>1</v>
      </c>
      <c r="F176" s="259" t="s">
        <v>113</v>
      </c>
      <c r="G176" s="189"/>
      <c r="H176" s="456">
        <v>414.84300000000002</v>
      </c>
      <c r="I176" s="189"/>
      <c r="J176" s="189"/>
      <c r="K176" s="189"/>
      <c r="L176" s="348"/>
      <c r="M176" s="242"/>
      <c r="N176" s="243"/>
      <c r="O176" s="244"/>
      <c r="P176" s="244"/>
      <c r="Q176" s="244"/>
      <c r="R176" s="244"/>
      <c r="S176" s="244"/>
      <c r="T176" s="245"/>
      <c r="AR176" s="275"/>
      <c r="AT176" s="275"/>
      <c r="AU176" s="275"/>
      <c r="AY176" s="327"/>
      <c r="BE176" s="335"/>
      <c r="BF176" s="335"/>
      <c r="BG176" s="335"/>
      <c r="BH176" s="335"/>
      <c r="BI176" s="335"/>
      <c r="BJ176" s="327"/>
      <c r="BK176" s="335"/>
      <c r="BL176" s="327"/>
      <c r="BM176" s="275"/>
    </row>
    <row r="177" spans="2:65" s="284" customFormat="1" ht="26.25" customHeight="1" x14ac:dyDescent="0.2">
      <c r="B177" s="450"/>
      <c r="C177" s="451"/>
      <c r="D177" s="227" t="s">
        <v>61</v>
      </c>
      <c r="E177" s="170" t="s">
        <v>123</v>
      </c>
      <c r="F177" s="302" t="s">
        <v>176</v>
      </c>
      <c r="G177" s="451"/>
      <c r="H177" s="485"/>
      <c r="I177" s="451"/>
      <c r="J177" s="453">
        <f>SUM(J178:J203)</f>
        <v>0</v>
      </c>
      <c r="K177" s="451"/>
      <c r="L177" s="193"/>
      <c r="M177" s="242"/>
      <c r="N177" s="243"/>
      <c r="O177" s="244"/>
      <c r="P177" s="244"/>
      <c r="Q177" s="244"/>
      <c r="R177" s="244"/>
      <c r="S177" s="244"/>
      <c r="T177" s="245"/>
      <c r="AR177" s="275"/>
      <c r="AT177" s="275"/>
      <c r="AU177" s="275"/>
      <c r="AY177" s="274"/>
      <c r="BE177" s="276"/>
      <c r="BF177" s="276"/>
      <c r="BG177" s="276"/>
      <c r="BH177" s="276"/>
      <c r="BI177" s="276"/>
      <c r="BJ177" s="274"/>
      <c r="BK177" s="276"/>
      <c r="BL177" s="274"/>
      <c r="BM177" s="275"/>
    </row>
    <row r="178" spans="2:65" s="284" customFormat="1" ht="21.75" customHeight="1" x14ac:dyDescent="0.2">
      <c r="B178" s="454"/>
      <c r="C178" s="236">
        <f>MAX(C163:C177)+1</f>
        <v>44</v>
      </c>
      <c r="D178" s="236" t="s">
        <v>137</v>
      </c>
      <c r="E178" s="237" t="s">
        <v>295</v>
      </c>
      <c r="F178" s="238" t="s">
        <v>296</v>
      </c>
      <c r="G178" s="239" t="s">
        <v>108</v>
      </c>
      <c r="H178" s="240">
        <v>1108.3800000000001</v>
      </c>
      <c r="I178" s="241">
        <v>0</v>
      </c>
      <c r="J178" s="241">
        <f>ROUND(I178*H178,2)</f>
        <v>0</v>
      </c>
      <c r="K178" s="238" t="s">
        <v>263</v>
      </c>
      <c r="L178" s="193"/>
      <c r="M178" s="242"/>
      <c r="N178" s="243"/>
      <c r="O178" s="244"/>
      <c r="P178" s="244"/>
      <c r="Q178" s="244"/>
      <c r="R178" s="244"/>
      <c r="S178" s="244"/>
      <c r="T178" s="245"/>
      <c r="AR178" s="275"/>
      <c r="AT178" s="275"/>
      <c r="AU178" s="275"/>
      <c r="AY178" s="274"/>
      <c r="BE178" s="276"/>
      <c r="BF178" s="276"/>
      <c r="BG178" s="276"/>
      <c r="BH178" s="276"/>
      <c r="BI178" s="276"/>
      <c r="BJ178" s="274"/>
      <c r="BK178" s="276"/>
      <c r="BL178" s="274"/>
      <c r="BM178" s="275"/>
    </row>
    <row r="179" spans="2:65" s="284" customFormat="1" ht="15" customHeight="1" x14ac:dyDescent="0.2">
      <c r="B179" s="101"/>
      <c r="C179" s="187"/>
      <c r="D179" s="248" t="s">
        <v>141</v>
      </c>
      <c r="E179" s="250" t="s">
        <v>1</v>
      </c>
      <c r="F179" s="251" t="s">
        <v>178</v>
      </c>
      <c r="G179" s="187"/>
      <c r="H179" s="1203"/>
      <c r="I179" s="187"/>
      <c r="J179" s="187"/>
      <c r="K179" s="187"/>
      <c r="L179" s="193"/>
      <c r="M179" s="242"/>
      <c r="N179" s="243"/>
      <c r="O179" s="244"/>
      <c r="P179" s="244"/>
      <c r="Q179" s="244"/>
      <c r="R179" s="244"/>
      <c r="S179" s="244"/>
      <c r="T179" s="245"/>
      <c r="AR179" s="275"/>
      <c r="AT179" s="275"/>
      <c r="AU179" s="275"/>
      <c r="AY179" s="274"/>
      <c r="BE179" s="276"/>
      <c r="BF179" s="276"/>
      <c r="BG179" s="276"/>
      <c r="BH179" s="276"/>
      <c r="BI179" s="276"/>
      <c r="BJ179" s="274"/>
      <c r="BK179" s="276"/>
      <c r="BL179" s="274"/>
      <c r="BM179" s="275"/>
    </row>
    <row r="180" spans="2:65" s="284" customFormat="1" ht="9.75" customHeight="1" x14ac:dyDescent="0.2">
      <c r="B180" s="252"/>
      <c r="C180" s="188"/>
      <c r="D180" s="248" t="s">
        <v>112</v>
      </c>
      <c r="E180" s="253" t="s">
        <v>1</v>
      </c>
      <c r="F180" s="165" t="s">
        <v>1668</v>
      </c>
      <c r="G180" s="188"/>
      <c r="H180" s="1204">
        <v>1108.3800000000001</v>
      </c>
      <c r="I180" s="188"/>
      <c r="J180" s="188"/>
      <c r="K180" s="188"/>
      <c r="L180" s="193"/>
      <c r="M180" s="242"/>
      <c r="N180" s="243"/>
      <c r="O180" s="244"/>
      <c r="P180" s="244"/>
      <c r="Q180" s="244"/>
      <c r="R180" s="244"/>
      <c r="S180" s="244"/>
      <c r="T180" s="245"/>
      <c r="AR180" s="275"/>
      <c r="AT180" s="275"/>
      <c r="AU180" s="275"/>
      <c r="AY180" s="274"/>
      <c r="BE180" s="276"/>
      <c r="BF180" s="276"/>
      <c r="BG180" s="276"/>
      <c r="BH180" s="276"/>
      <c r="BI180" s="276"/>
      <c r="BJ180" s="274"/>
      <c r="BK180" s="276"/>
      <c r="BL180" s="274"/>
      <c r="BM180" s="275"/>
    </row>
    <row r="181" spans="2:65" s="284" customFormat="1" ht="15" customHeight="1" x14ac:dyDescent="0.2">
      <c r="B181" s="257"/>
      <c r="C181" s="189"/>
      <c r="D181" s="248" t="s">
        <v>112</v>
      </c>
      <c r="E181" s="258" t="s">
        <v>1</v>
      </c>
      <c r="F181" s="259" t="s">
        <v>113</v>
      </c>
      <c r="G181" s="189"/>
      <c r="H181" s="456">
        <v>1108.3800000000001</v>
      </c>
      <c r="I181" s="189"/>
      <c r="J181" s="189"/>
      <c r="K181" s="189"/>
      <c r="L181" s="193"/>
      <c r="M181" s="242"/>
      <c r="N181" s="243"/>
      <c r="O181" s="244"/>
      <c r="P181" s="244"/>
      <c r="Q181" s="244"/>
      <c r="R181" s="244"/>
      <c r="S181" s="244"/>
      <c r="T181" s="245"/>
      <c r="AR181" s="275"/>
      <c r="AT181" s="275"/>
      <c r="AU181" s="275"/>
      <c r="AY181" s="274"/>
      <c r="BE181" s="276"/>
      <c r="BF181" s="276"/>
      <c r="BG181" s="276"/>
      <c r="BH181" s="276"/>
      <c r="BI181" s="276"/>
      <c r="BJ181" s="274"/>
      <c r="BK181" s="276"/>
      <c r="BL181" s="274"/>
      <c r="BM181" s="275"/>
    </row>
    <row r="182" spans="2:65" s="284" customFormat="1" ht="21.75" customHeight="1" x14ac:dyDescent="0.2">
      <c r="B182" s="454"/>
      <c r="C182" s="236">
        <f>MAX(C167:C181)+1</f>
        <v>45</v>
      </c>
      <c r="D182" s="236" t="s">
        <v>137</v>
      </c>
      <c r="E182" s="237" t="s">
        <v>217</v>
      </c>
      <c r="F182" s="238" t="s">
        <v>218</v>
      </c>
      <c r="G182" s="239" t="s">
        <v>108</v>
      </c>
      <c r="H182" s="240">
        <v>1987.38</v>
      </c>
      <c r="I182" s="241">
        <v>0</v>
      </c>
      <c r="J182" s="241">
        <f>ROUND(I182*H182,2)</f>
        <v>0</v>
      </c>
      <c r="K182" s="238" t="s">
        <v>263</v>
      </c>
      <c r="L182" s="193"/>
      <c r="M182" s="242"/>
      <c r="N182" s="243"/>
      <c r="O182" s="244"/>
      <c r="P182" s="244"/>
      <c r="Q182" s="244"/>
      <c r="R182" s="244"/>
      <c r="S182" s="244"/>
      <c r="T182" s="245"/>
      <c r="AR182" s="275"/>
      <c r="AT182" s="275"/>
      <c r="AU182" s="275"/>
      <c r="AY182" s="274"/>
      <c r="BE182" s="276"/>
      <c r="BF182" s="276"/>
      <c r="BG182" s="276"/>
      <c r="BH182" s="276"/>
      <c r="BI182" s="276"/>
      <c r="BJ182" s="274"/>
      <c r="BK182" s="276"/>
      <c r="BL182" s="274"/>
      <c r="BM182" s="275"/>
    </row>
    <row r="183" spans="2:65" s="1" customFormat="1" ht="12" customHeight="1" x14ac:dyDescent="0.2">
      <c r="B183" s="101"/>
      <c r="C183" s="187"/>
      <c r="D183" s="248" t="s">
        <v>141</v>
      </c>
      <c r="E183" s="250" t="s">
        <v>1</v>
      </c>
      <c r="F183" s="251" t="s">
        <v>297</v>
      </c>
      <c r="G183" s="187"/>
      <c r="H183" s="1203"/>
      <c r="I183" s="187"/>
      <c r="J183" s="187"/>
      <c r="K183" s="187"/>
      <c r="L183" s="25"/>
      <c r="M183" s="122" t="s">
        <v>1</v>
      </c>
      <c r="N183" s="123" t="s">
        <v>33</v>
      </c>
      <c r="O183" s="97">
        <v>0</v>
      </c>
      <c r="P183" s="97">
        <f>O183*H183</f>
        <v>0</v>
      </c>
      <c r="Q183" s="97">
        <v>0</v>
      </c>
      <c r="R183" s="97">
        <f>Q183*H183</f>
        <v>0</v>
      </c>
      <c r="S183" s="97">
        <v>0</v>
      </c>
      <c r="T183" s="98">
        <f>S183*H183</f>
        <v>0</v>
      </c>
      <c r="AR183" s="99" t="s">
        <v>111</v>
      </c>
      <c r="AT183" s="99" t="s">
        <v>137</v>
      </c>
      <c r="AU183" s="99" t="s">
        <v>69</v>
      </c>
      <c r="AY183" s="15" t="s">
        <v>102</v>
      </c>
      <c r="BE183" s="100">
        <f>IF(N183="základní",J183,0)</f>
        <v>0</v>
      </c>
      <c r="BF183" s="100">
        <f>IF(N183="snížená",J183,0)</f>
        <v>0</v>
      </c>
      <c r="BG183" s="100">
        <f>IF(N183="zákl. přenesená",J183,0)</f>
        <v>0</v>
      </c>
      <c r="BH183" s="100">
        <f>IF(N183="sníž. přenesená",J183,0)</f>
        <v>0</v>
      </c>
      <c r="BI183" s="100">
        <f>IF(N183="nulová",J183,0)</f>
        <v>0</v>
      </c>
      <c r="BJ183" s="15" t="s">
        <v>67</v>
      </c>
      <c r="BK183" s="100">
        <f>ROUND(I183*H183,2)</f>
        <v>0</v>
      </c>
      <c r="BL183" s="15" t="s">
        <v>111</v>
      </c>
      <c r="BM183" s="99" t="s">
        <v>175</v>
      </c>
    </row>
    <row r="184" spans="2:65" s="11" customFormat="1" ht="12" customHeight="1" x14ac:dyDescent="0.2">
      <c r="B184" s="252"/>
      <c r="C184" s="188"/>
      <c r="D184" s="248" t="s">
        <v>112</v>
      </c>
      <c r="E184" s="253" t="s">
        <v>1</v>
      </c>
      <c r="F184" s="165" t="s">
        <v>1669</v>
      </c>
      <c r="G184" s="188"/>
      <c r="H184" s="1204">
        <v>1987.38</v>
      </c>
      <c r="I184" s="188"/>
      <c r="J184" s="188"/>
      <c r="K184" s="188"/>
      <c r="L184" s="101"/>
      <c r="M184" s="103"/>
      <c r="N184" s="104"/>
      <c r="O184" s="104"/>
      <c r="P184" s="104"/>
      <c r="Q184" s="104"/>
      <c r="R184" s="104"/>
      <c r="S184" s="104"/>
      <c r="T184" s="105"/>
      <c r="AT184" s="102" t="s">
        <v>112</v>
      </c>
      <c r="AU184" s="102" t="s">
        <v>69</v>
      </c>
      <c r="AV184" s="11" t="s">
        <v>67</v>
      </c>
      <c r="AW184" s="11" t="s">
        <v>25</v>
      </c>
      <c r="AX184" s="11" t="s">
        <v>13</v>
      </c>
      <c r="AY184" s="102" t="s">
        <v>102</v>
      </c>
    </row>
    <row r="185" spans="2:65" s="12" customFormat="1" ht="12" customHeight="1" x14ac:dyDescent="0.2">
      <c r="B185" s="257"/>
      <c r="C185" s="189"/>
      <c r="D185" s="248" t="s">
        <v>112</v>
      </c>
      <c r="E185" s="258" t="s">
        <v>1</v>
      </c>
      <c r="F185" s="259" t="s">
        <v>113</v>
      </c>
      <c r="G185" s="189"/>
      <c r="H185" s="456">
        <v>1987.38</v>
      </c>
      <c r="I185" s="189"/>
      <c r="J185" s="189"/>
      <c r="K185" s="189"/>
      <c r="L185" s="106"/>
      <c r="M185" s="108"/>
      <c r="N185" s="109"/>
      <c r="O185" s="109"/>
      <c r="P185" s="109"/>
      <c r="Q185" s="109"/>
      <c r="R185" s="109"/>
      <c r="S185" s="109"/>
      <c r="T185" s="110"/>
      <c r="AT185" s="107" t="s">
        <v>112</v>
      </c>
      <c r="AU185" s="107" t="s">
        <v>69</v>
      </c>
      <c r="AV185" s="12" t="s">
        <v>69</v>
      </c>
      <c r="AW185" s="12" t="s">
        <v>25</v>
      </c>
      <c r="AX185" s="12" t="s">
        <v>13</v>
      </c>
      <c r="AY185" s="107" t="s">
        <v>102</v>
      </c>
    </row>
    <row r="186" spans="2:65" s="13" customFormat="1" ht="24" x14ac:dyDescent="0.2">
      <c r="B186" s="454"/>
      <c r="C186" s="236">
        <f>MAX(C179:C185)+1</f>
        <v>46</v>
      </c>
      <c r="D186" s="236" t="s">
        <v>137</v>
      </c>
      <c r="E186" s="237" t="s">
        <v>298</v>
      </c>
      <c r="F186" s="238" t="s">
        <v>299</v>
      </c>
      <c r="G186" s="239" t="s">
        <v>108</v>
      </c>
      <c r="H186" s="240">
        <v>280.05700000000002</v>
      </c>
      <c r="I186" s="241">
        <v>0</v>
      </c>
      <c r="J186" s="241">
        <f>ROUND(I186*H186,2)</f>
        <v>0</v>
      </c>
      <c r="K186" s="238" t="s">
        <v>263</v>
      </c>
      <c r="L186" s="111"/>
      <c r="M186" s="113"/>
      <c r="N186" s="114"/>
      <c r="O186" s="114"/>
      <c r="P186" s="114"/>
      <c r="Q186" s="114"/>
      <c r="R186" s="114"/>
      <c r="S186" s="114"/>
      <c r="T186" s="115"/>
      <c r="AT186" s="112" t="s">
        <v>112</v>
      </c>
      <c r="AU186" s="112" t="s">
        <v>69</v>
      </c>
      <c r="AV186" s="13" t="s">
        <v>111</v>
      </c>
      <c r="AW186" s="13" t="s">
        <v>25</v>
      </c>
      <c r="AX186" s="13" t="s">
        <v>67</v>
      </c>
      <c r="AY186" s="112" t="s">
        <v>102</v>
      </c>
    </row>
    <row r="187" spans="2:65" s="10" customFormat="1" ht="11.25" customHeight="1" x14ac:dyDescent="0.2">
      <c r="B187" s="454"/>
      <c r="C187" s="469"/>
      <c r="D187" s="248" t="s">
        <v>141</v>
      </c>
      <c r="E187" s="470"/>
      <c r="F187" s="251" t="s">
        <v>1644</v>
      </c>
      <c r="G187" s="472"/>
      <c r="H187" s="473"/>
      <c r="I187" s="474"/>
      <c r="J187" s="474"/>
      <c r="K187" s="480"/>
      <c r="L187" s="83"/>
      <c r="M187" s="87"/>
      <c r="N187" s="88"/>
      <c r="O187" s="88"/>
      <c r="P187" s="89">
        <f>SUM(P192:P203)</f>
        <v>0</v>
      </c>
      <c r="Q187" s="88"/>
      <c r="R187" s="89">
        <f>SUM(R192:R203)</f>
        <v>0</v>
      </c>
      <c r="S187" s="88"/>
      <c r="T187" s="90">
        <f>SUM(T192:T203)</f>
        <v>0</v>
      </c>
      <c r="AR187" s="84" t="s">
        <v>67</v>
      </c>
      <c r="AT187" s="91" t="s">
        <v>61</v>
      </c>
      <c r="AU187" s="91" t="s">
        <v>67</v>
      </c>
      <c r="AY187" s="84" t="s">
        <v>102</v>
      </c>
      <c r="BK187" s="92">
        <f>SUM(BK192:BK203)</f>
        <v>0</v>
      </c>
    </row>
    <row r="188" spans="2:65" s="186" customFormat="1" ht="11.25" customHeight="1" x14ac:dyDescent="0.2">
      <c r="B188" s="257"/>
      <c r="C188" s="189"/>
      <c r="D188" s="248" t="s">
        <v>112</v>
      </c>
      <c r="E188" s="258"/>
      <c r="F188" s="405" t="s">
        <v>1645</v>
      </c>
      <c r="G188" s="189"/>
      <c r="H188" s="1204">
        <v>280.05700000000002</v>
      </c>
      <c r="I188" s="189"/>
      <c r="J188" s="189"/>
      <c r="K188" s="189"/>
      <c r="L188" s="226"/>
      <c r="M188" s="229"/>
      <c r="N188" s="230"/>
      <c r="O188" s="230"/>
      <c r="P188" s="231"/>
      <c r="Q188" s="230"/>
      <c r="R188" s="231"/>
      <c r="S188" s="230"/>
      <c r="T188" s="232"/>
      <c r="AR188" s="227"/>
      <c r="AT188" s="233"/>
      <c r="AU188" s="233"/>
      <c r="AY188" s="227"/>
      <c r="BK188" s="234"/>
    </row>
    <row r="189" spans="2:65" s="186" customFormat="1" ht="14.25" customHeight="1" x14ac:dyDescent="0.2">
      <c r="B189" s="257"/>
      <c r="C189" s="189"/>
      <c r="D189" s="248" t="s">
        <v>112</v>
      </c>
      <c r="E189" s="258"/>
      <c r="F189" s="259" t="s">
        <v>113</v>
      </c>
      <c r="G189" s="189"/>
      <c r="H189" s="456">
        <v>280.05700000000002</v>
      </c>
      <c r="I189" s="189"/>
      <c r="J189" s="189"/>
      <c r="K189" s="189"/>
      <c r="L189" s="226"/>
      <c r="M189" s="229"/>
      <c r="N189" s="230"/>
      <c r="O189" s="230"/>
      <c r="P189" s="231"/>
      <c r="Q189" s="230"/>
      <c r="R189" s="231"/>
      <c r="S189" s="230"/>
      <c r="T189" s="232"/>
      <c r="AR189" s="227"/>
      <c r="AT189" s="233"/>
      <c r="AU189" s="233"/>
      <c r="AY189" s="227"/>
      <c r="BK189" s="234"/>
    </row>
    <row r="190" spans="2:65" s="186" customFormat="1" ht="25.5" customHeight="1" x14ac:dyDescent="0.2">
      <c r="B190" s="257"/>
      <c r="C190" s="236">
        <f>MAX(C182:C189)+1</f>
        <v>47</v>
      </c>
      <c r="D190" s="236" t="s">
        <v>137</v>
      </c>
      <c r="E190" s="237" t="s">
        <v>300</v>
      </c>
      <c r="F190" s="238" t="s">
        <v>301</v>
      </c>
      <c r="G190" s="239" t="s">
        <v>108</v>
      </c>
      <c r="H190" s="240">
        <v>19603.990000000002</v>
      </c>
      <c r="I190" s="241">
        <v>0</v>
      </c>
      <c r="J190" s="241">
        <f>ROUND(I190*H190,2)</f>
        <v>0</v>
      </c>
      <c r="K190" s="238" t="s">
        <v>263</v>
      </c>
      <c r="L190" s="226"/>
      <c r="M190" s="229"/>
      <c r="N190" s="230"/>
      <c r="O190" s="230"/>
      <c r="P190" s="231"/>
      <c r="Q190" s="230"/>
      <c r="R190" s="231"/>
      <c r="S190" s="230"/>
      <c r="T190" s="232"/>
      <c r="AR190" s="227"/>
      <c r="AT190" s="233"/>
      <c r="AU190" s="233"/>
      <c r="AY190" s="227"/>
      <c r="BK190" s="234"/>
    </row>
    <row r="191" spans="2:65" s="186" customFormat="1" ht="12" customHeight="1" x14ac:dyDescent="0.2">
      <c r="B191" s="257"/>
      <c r="C191" s="189"/>
      <c r="D191" s="248" t="s">
        <v>112</v>
      </c>
      <c r="E191" s="258"/>
      <c r="F191" s="405" t="s">
        <v>1646</v>
      </c>
      <c r="G191" s="189"/>
      <c r="H191" s="1204">
        <v>19603.990000000002</v>
      </c>
      <c r="I191" s="189"/>
      <c r="J191" s="189"/>
      <c r="K191" s="189"/>
      <c r="L191" s="226"/>
      <c r="M191" s="229"/>
      <c r="N191" s="230"/>
      <c r="O191" s="230"/>
      <c r="P191" s="231"/>
      <c r="Q191" s="230"/>
      <c r="R191" s="231"/>
      <c r="S191" s="230"/>
      <c r="T191" s="232"/>
      <c r="V191" s="1158"/>
      <c r="AR191" s="227"/>
      <c r="AT191" s="233"/>
      <c r="AU191" s="233"/>
      <c r="AY191" s="227"/>
      <c r="BK191" s="234"/>
    </row>
    <row r="192" spans="2:65" s="1" customFormat="1" ht="10.5" customHeight="1" x14ac:dyDescent="0.2">
      <c r="B192" s="257"/>
      <c r="C192" s="189"/>
      <c r="D192" s="248" t="s">
        <v>112</v>
      </c>
      <c r="E192" s="258"/>
      <c r="F192" s="259" t="s">
        <v>113</v>
      </c>
      <c r="G192" s="189"/>
      <c r="H192" s="456">
        <v>19603.990000000002</v>
      </c>
      <c r="I192" s="189"/>
      <c r="J192" s="189"/>
      <c r="K192" s="189"/>
      <c r="L192" s="25"/>
      <c r="M192" s="122" t="s">
        <v>1</v>
      </c>
      <c r="N192" s="123" t="s">
        <v>33</v>
      </c>
      <c r="O192" s="97">
        <v>0</v>
      </c>
      <c r="P192" s="97">
        <f>O192*H192</f>
        <v>0</v>
      </c>
      <c r="Q192" s="97">
        <v>0</v>
      </c>
      <c r="R192" s="97">
        <f>Q192*H192</f>
        <v>0</v>
      </c>
      <c r="S192" s="97">
        <v>0</v>
      </c>
      <c r="T192" s="98">
        <f>S192*H192</f>
        <v>0</v>
      </c>
      <c r="AR192" s="99" t="s">
        <v>111</v>
      </c>
      <c r="AT192" s="99" t="s">
        <v>137</v>
      </c>
      <c r="AU192" s="99" t="s">
        <v>69</v>
      </c>
      <c r="AY192" s="15" t="s">
        <v>102</v>
      </c>
      <c r="BE192" s="100">
        <f>IF(N192="základní",J192,0)</f>
        <v>0</v>
      </c>
      <c r="BF192" s="100">
        <f>IF(N192="snížená",J192,0)</f>
        <v>0</v>
      </c>
      <c r="BG192" s="100">
        <f>IF(N192="zákl. přenesená",J192,0)</f>
        <v>0</v>
      </c>
      <c r="BH192" s="100">
        <f>IF(N192="sníž. přenesená",J192,0)</f>
        <v>0</v>
      </c>
      <c r="BI192" s="100">
        <f>IF(N192="nulová",J192,0)</f>
        <v>0</v>
      </c>
      <c r="BJ192" s="15" t="s">
        <v>67</v>
      </c>
      <c r="BK192" s="100">
        <f>ROUND(I192*H192,2)</f>
        <v>0</v>
      </c>
      <c r="BL192" s="15" t="s">
        <v>111</v>
      </c>
      <c r="BM192" s="99" t="s">
        <v>177</v>
      </c>
    </row>
    <row r="193" spans="1:65" s="11" customFormat="1" ht="12" x14ac:dyDescent="0.2">
      <c r="B193" s="454"/>
      <c r="C193" s="236">
        <f>MAX(C185:C192)+1</f>
        <v>48</v>
      </c>
      <c r="D193" s="236" t="s">
        <v>137</v>
      </c>
      <c r="E193" s="237" t="s">
        <v>302</v>
      </c>
      <c r="F193" s="238" t="s">
        <v>303</v>
      </c>
      <c r="G193" s="239" t="s">
        <v>108</v>
      </c>
      <c r="H193" s="240">
        <v>414.911</v>
      </c>
      <c r="I193" s="241">
        <v>0</v>
      </c>
      <c r="J193" s="241">
        <f>ROUND(I193*H193,2)</f>
        <v>0</v>
      </c>
      <c r="K193" s="238" t="s">
        <v>263</v>
      </c>
      <c r="L193" s="101"/>
      <c r="M193" s="103"/>
      <c r="N193" s="104"/>
      <c r="O193" s="104"/>
      <c r="P193" s="104"/>
      <c r="Q193" s="104"/>
      <c r="R193" s="104"/>
      <c r="S193" s="104"/>
      <c r="T193" s="105"/>
      <c r="AT193" s="102" t="s">
        <v>112</v>
      </c>
      <c r="AU193" s="102" t="s">
        <v>69</v>
      </c>
      <c r="AV193" s="11" t="s">
        <v>67</v>
      </c>
      <c r="AW193" s="11" t="s">
        <v>25</v>
      </c>
      <c r="AX193" s="11" t="s">
        <v>13</v>
      </c>
      <c r="AY193" s="102" t="s">
        <v>102</v>
      </c>
    </row>
    <row r="194" spans="1:65" s="12" customFormat="1" x14ac:dyDescent="0.2">
      <c r="B194" s="101"/>
      <c r="C194" s="187"/>
      <c r="D194" s="248" t="s">
        <v>141</v>
      </c>
      <c r="E194" s="250" t="s">
        <v>1</v>
      </c>
      <c r="F194" s="251" t="s">
        <v>304</v>
      </c>
      <c r="G194" s="187"/>
      <c r="H194" s="250"/>
      <c r="I194" s="187"/>
      <c r="J194" s="187"/>
      <c r="K194" s="187"/>
      <c r="L194" s="106"/>
      <c r="M194" s="108"/>
      <c r="N194" s="109"/>
      <c r="O194" s="109"/>
      <c r="P194" s="109"/>
      <c r="Q194" s="109"/>
      <c r="R194" s="109"/>
      <c r="S194" s="109"/>
      <c r="T194" s="110"/>
      <c r="AT194" s="107" t="s">
        <v>112</v>
      </c>
      <c r="AU194" s="107" t="s">
        <v>69</v>
      </c>
      <c r="AV194" s="12" t="s">
        <v>69</v>
      </c>
      <c r="AW194" s="12" t="s">
        <v>25</v>
      </c>
      <c r="AX194" s="12" t="s">
        <v>13</v>
      </c>
      <c r="AY194" s="107" t="s">
        <v>102</v>
      </c>
    </row>
    <row r="195" spans="1:65" s="188" customFormat="1" x14ac:dyDescent="0.2">
      <c r="B195" s="252"/>
      <c r="D195" s="248" t="s">
        <v>112</v>
      </c>
      <c r="E195" s="253" t="s">
        <v>1</v>
      </c>
      <c r="F195" s="405" t="s">
        <v>1642</v>
      </c>
      <c r="H195" s="1204">
        <v>414.911</v>
      </c>
      <c r="L195" s="252"/>
      <c r="M195" s="254"/>
      <c r="N195" s="255"/>
      <c r="O195" s="255"/>
      <c r="P195" s="255"/>
      <c r="Q195" s="255"/>
      <c r="R195" s="255"/>
      <c r="S195" s="255"/>
      <c r="T195" s="256"/>
      <c r="AT195" s="253"/>
      <c r="AU195" s="253"/>
      <c r="AY195" s="253"/>
    </row>
    <row r="196" spans="1:65" s="188" customFormat="1" x14ac:dyDescent="0.2">
      <c r="B196" s="257"/>
      <c r="C196" s="189"/>
      <c r="D196" s="248" t="s">
        <v>112</v>
      </c>
      <c r="E196" s="258" t="s">
        <v>1</v>
      </c>
      <c r="F196" s="259" t="s">
        <v>113</v>
      </c>
      <c r="G196" s="189"/>
      <c r="H196" s="456">
        <f>SUM(H195)</f>
        <v>414.911</v>
      </c>
      <c r="I196" s="189"/>
      <c r="J196" s="189"/>
      <c r="K196" s="189"/>
      <c r="L196" s="252"/>
      <c r="M196" s="254"/>
      <c r="N196" s="255"/>
      <c r="O196" s="255"/>
      <c r="P196" s="255"/>
      <c r="Q196" s="255"/>
      <c r="R196" s="255"/>
      <c r="S196" s="255"/>
      <c r="T196" s="256"/>
      <c r="AT196" s="253"/>
      <c r="AU196" s="253"/>
      <c r="AY196" s="253"/>
    </row>
    <row r="197" spans="1:65" s="13" customFormat="1" ht="24" x14ac:dyDescent="0.2">
      <c r="B197" s="454"/>
      <c r="C197" s="236">
        <f>MAX(C193:C196)+1</f>
        <v>49</v>
      </c>
      <c r="D197" s="236" t="s">
        <v>137</v>
      </c>
      <c r="E197" s="237" t="s">
        <v>181</v>
      </c>
      <c r="F197" s="238" t="s">
        <v>182</v>
      </c>
      <c r="G197" s="239" t="s">
        <v>118</v>
      </c>
      <c r="H197" s="1200">
        <v>1</v>
      </c>
      <c r="I197" s="241">
        <v>0</v>
      </c>
      <c r="J197" s="241">
        <f>ROUND(I197*H197,2)</f>
        <v>0</v>
      </c>
      <c r="K197" s="238" t="s">
        <v>109</v>
      </c>
      <c r="L197" s="111"/>
      <c r="M197" s="113"/>
      <c r="N197" s="114"/>
      <c r="O197" s="114"/>
      <c r="P197" s="114"/>
      <c r="Q197" s="114"/>
      <c r="R197" s="114"/>
      <c r="S197" s="114"/>
      <c r="T197" s="115"/>
      <c r="AT197" s="112" t="s">
        <v>112</v>
      </c>
      <c r="AU197" s="112" t="s">
        <v>69</v>
      </c>
      <c r="AV197" s="13" t="s">
        <v>111</v>
      </c>
      <c r="AW197" s="13" t="s">
        <v>25</v>
      </c>
      <c r="AX197" s="13" t="s">
        <v>67</v>
      </c>
      <c r="AY197" s="112" t="s">
        <v>102</v>
      </c>
    </row>
    <row r="198" spans="1:65" s="1" customFormat="1" ht="24" customHeight="1" x14ac:dyDescent="0.2">
      <c r="B198" s="419"/>
      <c r="C198" s="432"/>
      <c r="D198" s="248" t="s">
        <v>141</v>
      </c>
      <c r="E198" s="432"/>
      <c r="F198" s="267" t="s">
        <v>184</v>
      </c>
      <c r="G198" s="432"/>
      <c r="H198" s="1176"/>
      <c r="I198" s="432"/>
      <c r="J198" s="432"/>
      <c r="K198" s="432"/>
      <c r="L198" s="25"/>
      <c r="M198" s="122" t="s">
        <v>1</v>
      </c>
      <c r="N198" s="123" t="s">
        <v>33</v>
      </c>
      <c r="O198" s="97">
        <v>0</v>
      </c>
      <c r="P198" s="97">
        <f>O198*H198</f>
        <v>0</v>
      </c>
      <c r="Q198" s="97">
        <v>0</v>
      </c>
      <c r="R198" s="97">
        <f>Q198*H198</f>
        <v>0</v>
      </c>
      <c r="S198" s="97">
        <v>0</v>
      </c>
      <c r="T198" s="98">
        <f>S198*H198</f>
        <v>0</v>
      </c>
      <c r="AR198" s="99" t="s">
        <v>111</v>
      </c>
      <c r="AT198" s="99" t="s">
        <v>137</v>
      </c>
      <c r="AU198" s="99" t="s">
        <v>69</v>
      </c>
      <c r="AY198" s="15" t="s">
        <v>102</v>
      </c>
      <c r="BE198" s="100">
        <f>IF(N198="základní",J198,0)</f>
        <v>0</v>
      </c>
      <c r="BF198" s="100">
        <f>IF(N198="snížená",J198,0)</f>
        <v>0</v>
      </c>
      <c r="BG198" s="100">
        <f>IF(N198="zákl. přenesená",J198,0)</f>
        <v>0</v>
      </c>
      <c r="BH198" s="100">
        <f>IF(N198="sníž. přenesená",J198,0)</f>
        <v>0</v>
      </c>
      <c r="BI198" s="100">
        <f>IF(N198="nulová",J198,0)</f>
        <v>0</v>
      </c>
      <c r="BJ198" s="15" t="s">
        <v>67</v>
      </c>
      <c r="BK198" s="100">
        <f>ROUND(I198*H198,2)</f>
        <v>0</v>
      </c>
      <c r="BL198" s="15" t="s">
        <v>111</v>
      </c>
      <c r="BM198" s="99" t="s">
        <v>179</v>
      </c>
    </row>
    <row r="199" spans="1:65" s="11" customFormat="1" ht="24" x14ac:dyDescent="0.2">
      <c r="B199" s="454"/>
      <c r="C199" s="236">
        <f>MAX(C193:C198)+1</f>
        <v>50</v>
      </c>
      <c r="D199" s="236" t="s">
        <v>137</v>
      </c>
      <c r="E199" s="237" t="s">
        <v>185</v>
      </c>
      <c r="F199" s="238" t="s">
        <v>186</v>
      </c>
      <c r="G199" s="239" t="s">
        <v>118</v>
      </c>
      <c r="H199" s="1200">
        <v>4</v>
      </c>
      <c r="I199" s="241">
        <v>0</v>
      </c>
      <c r="J199" s="241">
        <f>ROUND(I199*H199,2)</f>
        <v>0</v>
      </c>
      <c r="K199" s="238" t="s">
        <v>109</v>
      </c>
      <c r="L199" s="101"/>
      <c r="M199" s="103"/>
      <c r="N199" s="104"/>
      <c r="O199" s="104"/>
      <c r="P199" s="104"/>
      <c r="Q199" s="104"/>
      <c r="R199" s="104"/>
      <c r="S199" s="104"/>
      <c r="T199" s="105"/>
      <c r="AT199" s="102" t="s">
        <v>112</v>
      </c>
      <c r="AU199" s="102" t="s">
        <v>69</v>
      </c>
      <c r="AV199" s="11" t="s">
        <v>67</v>
      </c>
      <c r="AW199" s="11" t="s">
        <v>25</v>
      </c>
      <c r="AX199" s="11" t="s">
        <v>13</v>
      </c>
      <c r="AY199" s="102" t="s">
        <v>102</v>
      </c>
    </row>
    <row r="200" spans="1:65" s="12" customFormat="1" ht="19.5" x14ac:dyDescent="0.2">
      <c r="B200" s="419"/>
      <c r="C200" s="432"/>
      <c r="D200" s="248" t="s">
        <v>141</v>
      </c>
      <c r="E200" s="432"/>
      <c r="F200" s="267" t="s">
        <v>188</v>
      </c>
      <c r="G200" s="432"/>
      <c r="H200" s="1176"/>
      <c r="I200" s="432"/>
      <c r="J200" s="432"/>
      <c r="K200" s="432"/>
      <c r="L200" s="106"/>
      <c r="M200" s="108"/>
      <c r="N200" s="109"/>
      <c r="O200" s="109"/>
      <c r="P200" s="109"/>
      <c r="Q200" s="109"/>
      <c r="R200" s="109"/>
      <c r="S200" s="109"/>
      <c r="T200" s="110"/>
      <c r="AT200" s="107" t="s">
        <v>112</v>
      </c>
      <c r="AU200" s="107" t="s">
        <v>69</v>
      </c>
      <c r="AV200" s="12" t="s">
        <v>69</v>
      </c>
      <c r="AW200" s="12" t="s">
        <v>25</v>
      </c>
      <c r="AX200" s="12" t="s">
        <v>13</v>
      </c>
      <c r="AY200" s="107" t="s">
        <v>102</v>
      </c>
    </row>
    <row r="201" spans="1:65" s="13" customFormat="1" ht="12" x14ac:dyDescent="0.2">
      <c r="B201" s="454"/>
      <c r="C201" s="236">
        <f>MAX(C196:C200)+1</f>
        <v>51</v>
      </c>
      <c r="D201" s="236" t="s">
        <v>137</v>
      </c>
      <c r="E201" s="237" t="s">
        <v>189</v>
      </c>
      <c r="F201" s="173" t="s">
        <v>190</v>
      </c>
      <c r="G201" s="239" t="s">
        <v>108</v>
      </c>
      <c r="H201" s="1200">
        <v>1987.38</v>
      </c>
      <c r="I201" s="241">
        <v>0</v>
      </c>
      <c r="J201" s="241">
        <f>ROUND(I201*H201,2)</f>
        <v>0</v>
      </c>
      <c r="K201" s="238" t="s">
        <v>109</v>
      </c>
      <c r="L201" s="111"/>
      <c r="M201" s="113"/>
      <c r="N201" s="114"/>
      <c r="O201" s="114"/>
      <c r="P201" s="114"/>
      <c r="Q201" s="114"/>
      <c r="R201" s="114"/>
      <c r="S201" s="114"/>
      <c r="T201" s="115"/>
      <c r="AT201" s="112" t="s">
        <v>112</v>
      </c>
      <c r="AU201" s="112" t="s">
        <v>69</v>
      </c>
      <c r="AV201" s="13" t="s">
        <v>111</v>
      </c>
      <c r="AW201" s="13" t="s">
        <v>25</v>
      </c>
      <c r="AX201" s="13" t="s">
        <v>67</v>
      </c>
      <c r="AY201" s="112" t="s">
        <v>102</v>
      </c>
    </row>
    <row r="202" spans="1:65" s="189" customFormat="1" ht="12" x14ac:dyDescent="0.2">
      <c r="B202" s="454"/>
      <c r="C202" s="469"/>
      <c r="D202" s="248" t="s">
        <v>112</v>
      </c>
      <c r="E202" s="470"/>
      <c r="F202" s="481" t="s">
        <v>305</v>
      </c>
      <c r="G202" s="472"/>
      <c r="H202" s="473"/>
      <c r="I202" s="474"/>
      <c r="J202" s="474"/>
      <c r="K202" s="480"/>
      <c r="L202" s="257"/>
      <c r="M202" s="260"/>
      <c r="N202" s="261"/>
      <c r="O202" s="261"/>
      <c r="P202" s="261"/>
      <c r="Q202" s="261"/>
      <c r="R202" s="261"/>
      <c r="S202" s="261"/>
      <c r="T202" s="262"/>
      <c r="AT202" s="258"/>
      <c r="AU202" s="258"/>
      <c r="AY202" s="258"/>
    </row>
    <row r="203" spans="1:65" s="189" customFormat="1" ht="12" x14ac:dyDescent="0.2">
      <c r="B203" s="454"/>
      <c r="C203" s="469"/>
      <c r="D203" s="248" t="s">
        <v>112</v>
      </c>
      <c r="E203" s="470"/>
      <c r="F203" s="259" t="s">
        <v>113</v>
      </c>
      <c r="G203" s="472"/>
      <c r="H203" s="473"/>
      <c r="I203" s="474"/>
      <c r="J203" s="474"/>
      <c r="K203" s="480"/>
      <c r="L203" s="257"/>
      <c r="M203" s="260"/>
      <c r="N203" s="261"/>
      <c r="O203" s="261"/>
      <c r="P203" s="261"/>
      <c r="Q203" s="261"/>
      <c r="R203" s="261"/>
      <c r="S203" s="261"/>
      <c r="T203" s="262"/>
      <c r="AT203" s="258"/>
      <c r="AU203" s="258"/>
      <c r="AY203" s="258"/>
    </row>
    <row r="204" spans="1:65" x14ac:dyDescent="0.2">
      <c r="A204" s="1153"/>
      <c r="B204" s="1157"/>
      <c r="C204" s="398"/>
      <c r="D204" s="398"/>
      <c r="E204" s="398"/>
      <c r="F204" s="398"/>
      <c r="G204" s="398"/>
      <c r="H204" s="1156"/>
      <c r="I204" s="398"/>
      <c r="J204" s="398"/>
      <c r="K204" s="573"/>
    </row>
    <row r="205" spans="1:65" x14ac:dyDescent="0.2">
      <c r="A205" s="1153"/>
    </row>
  </sheetData>
  <autoFilter ref="C45:K203"/>
  <mergeCells count="9">
    <mergeCell ref="L2:V2"/>
    <mergeCell ref="E51:H51"/>
    <mergeCell ref="E73:H73"/>
    <mergeCell ref="E75:H75"/>
    <mergeCell ref="E7:H7"/>
    <mergeCell ref="E9:H9"/>
    <mergeCell ref="E18:H18"/>
    <mergeCell ref="E27:H27"/>
    <mergeCell ref="E49:H49"/>
  </mergeCells>
  <conditionalFormatting sqref="L163">
    <cfRule type="duplicateValues" dxfId="11" priority="6" stopIfTrue="1"/>
  </conditionalFormatting>
  <conditionalFormatting sqref="F131">
    <cfRule type="duplicateValues" dxfId="10" priority="2" stopIfTrue="1"/>
  </conditionalFormatting>
  <conditionalFormatting sqref="F145">
    <cfRule type="duplicateValues" dxfId="9" priority="1" stopIfTrue="1"/>
  </conditionalFormatting>
  <conditionalFormatting sqref="F140">
    <cfRule type="duplicateValues" dxfId="8" priority="3" stopIfTrue="1"/>
  </conditionalFormatting>
  <conditionalFormatting sqref="F141:F143">
    <cfRule type="duplicateValues" dxfId="7" priority="4" stopIfTrue="1"/>
  </conditionalFormatting>
  <pageMargins left="0.39374999999999999" right="0.39374999999999999" top="0.39374999999999999" bottom="0.39374999999999999" header="0" footer="0"/>
  <pageSetup paperSize="9" scale="78" fitToHeight="100" orientation="landscape" blackAndWhite="1" horizontalDpi="4294967293" r:id="rId1"/>
  <headerFooter>
    <oddFooter>&amp;CStrana &amp;P z &amp;N</oddFooter>
  </headerFooter>
  <rowBreaks count="5" manualBreakCount="5">
    <brk id="42" max="11" man="1"/>
    <brk id="67" max="11" man="1"/>
    <brk id="112" max="11" man="1"/>
    <brk id="158" max="11" man="1"/>
    <brk id="185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26"/>
  <sheetViews>
    <sheetView showGridLines="0" view="pageBreakPreview" topLeftCell="A116" zoomScaleNormal="110" zoomScaleSheetLayoutView="100" workbookViewId="0">
      <selection activeCell="I123" sqref="I123"/>
    </sheetView>
  </sheetViews>
  <sheetFormatPr defaultRowHeight="11.25" x14ac:dyDescent="0.2"/>
  <cols>
    <col min="1" max="1" width="3.1640625" style="416" customWidth="1"/>
    <col min="2" max="2" width="1.6640625" style="416" customWidth="1"/>
    <col min="3" max="3" width="4.1640625" style="300" customWidth="1"/>
    <col min="4" max="4" width="4.33203125" style="416" customWidth="1"/>
    <col min="5" max="5" width="17.1640625" style="416" customWidth="1"/>
    <col min="6" max="6" width="100.83203125" style="416" customWidth="1"/>
    <col min="7" max="7" width="7" style="416" customWidth="1"/>
    <col min="8" max="8" width="11.5" style="416" customWidth="1"/>
    <col min="9" max="10" width="20.1640625" style="416" customWidth="1"/>
    <col min="11" max="11" width="22.83203125" style="416" customWidth="1"/>
    <col min="12" max="12" width="9.33203125" style="416" customWidth="1"/>
    <col min="13" max="13" width="10.83203125" style="416" hidden="1" customWidth="1"/>
    <col min="14" max="14" width="9.33203125" style="416" hidden="1"/>
    <col min="15" max="20" width="14.1640625" style="416" hidden="1" customWidth="1"/>
    <col min="21" max="21" width="16.33203125" style="416" hidden="1" customWidth="1"/>
    <col min="22" max="22" width="12.5" style="416" customWidth="1"/>
    <col min="23" max="23" width="16.33203125" style="416" customWidth="1"/>
    <col min="24" max="24" width="12.33203125" style="416" customWidth="1"/>
    <col min="25" max="25" width="15" style="416" customWidth="1"/>
    <col min="26" max="26" width="11" style="416" customWidth="1"/>
    <col min="27" max="27" width="15" style="416" customWidth="1"/>
    <col min="28" max="28" width="16.33203125" style="416" customWidth="1"/>
    <col min="29" max="29" width="11" style="416" customWidth="1"/>
    <col min="30" max="30" width="15" style="416" customWidth="1"/>
    <col min="31" max="31" width="16.33203125" style="416" customWidth="1"/>
    <col min="32" max="43" width="9.33203125" style="416"/>
    <col min="44" max="65" width="9.33203125" style="416" hidden="1"/>
    <col min="66" max="16384" width="9.33203125" style="416"/>
  </cols>
  <sheetData>
    <row r="1" spans="1:46" x14ac:dyDescent="0.2">
      <c r="A1" s="415"/>
    </row>
    <row r="2" spans="1:46" ht="36.950000000000003" customHeight="1" x14ac:dyDescent="0.2">
      <c r="L2" s="1310" t="s">
        <v>5</v>
      </c>
      <c r="M2" s="1255"/>
      <c r="N2" s="1255"/>
      <c r="O2" s="1255"/>
      <c r="P2" s="1255"/>
      <c r="Q2" s="1255"/>
      <c r="R2" s="1255"/>
      <c r="S2" s="1255"/>
      <c r="T2" s="1255"/>
      <c r="U2" s="1255"/>
      <c r="V2" s="1255"/>
      <c r="AT2" s="327" t="s">
        <v>70</v>
      </c>
    </row>
    <row r="3" spans="1:46" ht="6.95" customHeight="1" x14ac:dyDescent="0.2">
      <c r="B3" s="355"/>
      <c r="C3" s="484"/>
      <c r="D3" s="356"/>
      <c r="E3" s="356"/>
      <c r="F3" s="356"/>
      <c r="G3" s="356"/>
      <c r="H3" s="356"/>
      <c r="I3" s="356"/>
      <c r="J3" s="356"/>
      <c r="K3" s="356"/>
      <c r="L3" s="419"/>
      <c r="AT3" s="327" t="s">
        <v>69</v>
      </c>
    </row>
    <row r="4" spans="1:46" ht="24.95" customHeight="1" x14ac:dyDescent="0.2">
      <c r="B4" s="347"/>
      <c r="C4" s="485"/>
      <c r="D4" s="192" t="s">
        <v>77</v>
      </c>
      <c r="E4" s="427"/>
      <c r="F4" s="427"/>
      <c r="G4" s="427"/>
      <c r="H4" s="427"/>
      <c r="I4" s="427"/>
      <c r="J4" s="427"/>
      <c r="K4" s="427"/>
      <c r="L4" s="419"/>
      <c r="M4" s="201" t="s">
        <v>10</v>
      </c>
      <c r="AT4" s="327" t="s">
        <v>3</v>
      </c>
    </row>
    <row r="5" spans="1:46" ht="6.95" customHeight="1" x14ac:dyDescent="0.2">
      <c r="B5" s="347"/>
      <c r="C5" s="485"/>
      <c r="D5" s="427"/>
      <c r="E5" s="427"/>
      <c r="F5" s="427"/>
      <c r="G5" s="427"/>
      <c r="H5" s="427"/>
      <c r="I5" s="427"/>
      <c r="J5" s="427"/>
      <c r="K5" s="427"/>
      <c r="L5" s="419"/>
    </row>
    <row r="6" spans="1:46" ht="12" customHeight="1" x14ac:dyDescent="0.2">
      <c r="B6" s="347"/>
      <c r="C6" s="485"/>
      <c r="D6" s="431" t="s">
        <v>14</v>
      </c>
      <c r="E6" s="427"/>
      <c r="F6" s="427"/>
      <c r="G6" s="427"/>
      <c r="H6" s="427"/>
      <c r="I6" s="427"/>
      <c r="J6" s="427"/>
      <c r="K6" s="427"/>
      <c r="L6" s="419"/>
    </row>
    <row r="7" spans="1:46" ht="16.5" customHeight="1" x14ac:dyDescent="0.2">
      <c r="B7" s="347"/>
      <c r="C7" s="485"/>
      <c r="D7" s="427"/>
      <c r="E7" s="1304" t="str">
        <f>'[2]Rekapitulace zakázky'!K6</f>
        <v>Oprava výhybek v uzlu Ústí n.L. hl.n.</v>
      </c>
      <c r="F7" s="1313"/>
      <c r="G7" s="1313"/>
      <c r="H7" s="1313"/>
      <c r="I7" s="427"/>
      <c r="J7" s="427"/>
      <c r="K7" s="427"/>
      <c r="L7" s="419"/>
    </row>
    <row r="8" spans="1:46" s="403" customFormat="1" ht="12" customHeight="1" x14ac:dyDescent="0.2">
      <c r="B8" s="419"/>
      <c r="C8" s="486"/>
      <c r="D8" s="431" t="s">
        <v>78</v>
      </c>
      <c r="E8" s="432"/>
      <c r="F8" s="432"/>
      <c r="G8" s="432"/>
      <c r="H8" s="432"/>
      <c r="I8" s="432"/>
      <c r="J8" s="432"/>
      <c r="K8" s="432"/>
      <c r="L8" s="348"/>
    </row>
    <row r="9" spans="1:46" s="403" customFormat="1" ht="36.950000000000003" customHeight="1" x14ac:dyDescent="0.2">
      <c r="B9" s="419"/>
      <c r="C9" s="486"/>
      <c r="D9" s="432"/>
      <c r="E9" s="1305" t="s">
        <v>1050</v>
      </c>
      <c r="F9" s="1255"/>
      <c r="G9" s="1255"/>
      <c r="H9" s="1255"/>
      <c r="I9" s="432"/>
      <c r="J9" s="432"/>
      <c r="K9" s="432"/>
      <c r="L9" s="348"/>
    </row>
    <row r="10" spans="1:46" s="403" customFormat="1" x14ac:dyDescent="0.2">
      <c r="B10" s="419"/>
      <c r="C10" s="486"/>
      <c r="D10" s="432"/>
      <c r="E10" s="432"/>
      <c r="F10" s="432"/>
      <c r="G10" s="432"/>
      <c r="H10" s="432"/>
      <c r="I10" s="432"/>
      <c r="J10" s="432"/>
      <c r="K10" s="432"/>
      <c r="L10" s="348"/>
    </row>
    <row r="11" spans="1:46" s="403" customFormat="1" ht="12" customHeight="1" x14ac:dyDescent="0.2">
      <c r="B11" s="419"/>
      <c r="C11" s="486"/>
      <c r="D11" s="431" t="s">
        <v>15</v>
      </c>
      <c r="E11" s="432"/>
      <c r="F11" s="429" t="s">
        <v>1</v>
      </c>
      <c r="G11" s="432"/>
      <c r="H11" s="432"/>
      <c r="I11" s="431" t="s">
        <v>16</v>
      </c>
      <c r="J11" s="429" t="s">
        <v>1</v>
      </c>
      <c r="K11" s="432"/>
      <c r="L11" s="348"/>
    </row>
    <row r="12" spans="1:46" s="403" customFormat="1" ht="12" customHeight="1" x14ac:dyDescent="0.2">
      <c r="B12" s="419"/>
      <c r="C12" s="486"/>
      <c r="D12" s="431" t="s">
        <v>17</v>
      </c>
      <c r="E12" s="432"/>
      <c r="F12" s="429" t="s">
        <v>18</v>
      </c>
      <c r="G12" s="432"/>
      <c r="H12" s="432"/>
      <c r="I12" s="431" t="s">
        <v>19</v>
      </c>
      <c r="J12" s="325">
        <v>44058</v>
      </c>
      <c r="K12" s="432"/>
      <c r="L12" s="348"/>
    </row>
    <row r="13" spans="1:46" s="403" customFormat="1" ht="10.9" customHeight="1" x14ac:dyDescent="0.2">
      <c r="B13" s="419"/>
      <c r="C13" s="486"/>
      <c r="D13" s="432"/>
      <c r="E13" s="432"/>
      <c r="F13" s="432"/>
      <c r="G13" s="432"/>
      <c r="H13" s="432"/>
      <c r="I13" s="432"/>
      <c r="J13" s="432"/>
      <c r="K13" s="432"/>
      <c r="L13" s="348"/>
    </row>
    <row r="14" spans="1:46" s="403" customFormat="1" ht="12" customHeight="1" x14ac:dyDescent="0.2">
      <c r="B14" s="419"/>
      <c r="C14" s="486"/>
      <c r="D14" s="431" t="s">
        <v>20</v>
      </c>
      <c r="E14" s="432"/>
      <c r="F14" s="432"/>
      <c r="G14" s="432"/>
      <c r="H14" s="432"/>
      <c r="I14" s="431" t="s">
        <v>21</v>
      </c>
      <c r="J14" s="429" t="str">
        <f>IF('[2]Rekapitulace zakázky'!AN10="","",'[2]Rekapitulace zakázky'!AN10)</f>
        <v/>
      </c>
      <c r="K14" s="432"/>
      <c r="L14" s="348"/>
    </row>
    <row r="15" spans="1:46" s="403" customFormat="1" ht="18" customHeight="1" x14ac:dyDescent="0.2">
      <c r="B15" s="419"/>
      <c r="C15" s="486"/>
      <c r="D15" s="432"/>
      <c r="E15" s="429" t="str">
        <f>IF('[2]Rekapitulace zakázky'!E11="","",'[2]Rekapitulace zakázky'!E11)</f>
        <v xml:space="preserve"> </v>
      </c>
      <c r="F15" s="432"/>
      <c r="G15" s="432"/>
      <c r="H15" s="432"/>
      <c r="I15" s="431" t="s">
        <v>22</v>
      </c>
      <c r="J15" s="429" t="str">
        <f>IF('[2]Rekapitulace zakázky'!AN11="","",'[2]Rekapitulace zakázky'!AN11)</f>
        <v/>
      </c>
      <c r="K15" s="432"/>
      <c r="L15" s="348"/>
    </row>
    <row r="16" spans="1:46" s="403" customFormat="1" ht="6.95" customHeight="1" x14ac:dyDescent="0.2">
      <c r="B16" s="419"/>
      <c r="C16" s="486"/>
      <c r="D16" s="432"/>
      <c r="E16" s="432"/>
      <c r="F16" s="432"/>
      <c r="G16" s="432"/>
      <c r="H16" s="432"/>
      <c r="I16" s="432"/>
      <c r="J16" s="432"/>
      <c r="K16" s="432"/>
      <c r="L16" s="348"/>
    </row>
    <row r="17" spans="2:12" s="403" customFormat="1" ht="12" customHeight="1" x14ac:dyDescent="0.2">
      <c r="B17" s="419"/>
      <c r="C17" s="486"/>
      <c r="D17" s="431" t="s">
        <v>23</v>
      </c>
      <c r="E17" s="432"/>
      <c r="F17" s="432"/>
      <c r="G17" s="432"/>
      <c r="H17" s="432"/>
      <c r="I17" s="431" t="s">
        <v>21</v>
      </c>
      <c r="J17" s="429" t="str">
        <f>'[2]Rekapitulace zakázky'!AN13</f>
        <v/>
      </c>
      <c r="K17" s="432"/>
      <c r="L17" s="348"/>
    </row>
    <row r="18" spans="2:12" s="403" customFormat="1" ht="18" customHeight="1" x14ac:dyDescent="0.2">
      <c r="B18" s="419"/>
      <c r="C18" s="486"/>
      <c r="D18" s="432"/>
      <c r="E18" s="1311" t="str">
        <f>'[2]Rekapitulace zakázky'!E14</f>
        <v xml:space="preserve"> </v>
      </c>
      <c r="F18" s="1311"/>
      <c r="G18" s="1311"/>
      <c r="H18" s="1311"/>
      <c r="I18" s="431" t="s">
        <v>22</v>
      </c>
      <c r="J18" s="429" t="str">
        <f>'[2]Rekapitulace zakázky'!AN14</f>
        <v/>
      </c>
      <c r="K18" s="432"/>
      <c r="L18" s="348"/>
    </row>
    <row r="19" spans="2:12" s="403" customFormat="1" ht="6.95" customHeight="1" x14ac:dyDescent="0.2">
      <c r="B19" s="419"/>
      <c r="C19" s="486"/>
      <c r="D19" s="432"/>
      <c r="E19" s="432"/>
      <c r="F19" s="432"/>
      <c r="G19" s="432"/>
      <c r="H19" s="432"/>
      <c r="I19" s="432"/>
      <c r="J19" s="432"/>
      <c r="K19" s="432"/>
      <c r="L19" s="348"/>
    </row>
    <row r="20" spans="2:12" s="403" customFormat="1" ht="12" customHeight="1" x14ac:dyDescent="0.2">
      <c r="B20" s="419"/>
      <c r="C20" s="486"/>
      <c r="D20" s="431" t="s">
        <v>24</v>
      </c>
      <c r="E20" s="432"/>
      <c r="F20" s="432"/>
      <c r="G20" s="432"/>
      <c r="H20" s="432"/>
      <c r="I20" s="431" t="s">
        <v>21</v>
      </c>
      <c r="J20" s="429" t="str">
        <f>IF('[2]Rekapitulace zakázky'!AN16="","",'[2]Rekapitulace zakázky'!AN16)</f>
        <v/>
      </c>
      <c r="K20" s="432"/>
      <c r="L20" s="348"/>
    </row>
    <row r="21" spans="2:12" s="403" customFormat="1" ht="18" customHeight="1" x14ac:dyDescent="0.2">
      <c r="B21" s="419"/>
      <c r="C21" s="486"/>
      <c r="D21" s="432"/>
      <c r="E21" s="429" t="str">
        <f>IF('[2]Rekapitulace zakázky'!E17="","",'[2]Rekapitulace zakázky'!E17)</f>
        <v xml:space="preserve"> </v>
      </c>
      <c r="F21" s="432"/>
      <c r="G21" s="432"/>
      <c r="H21" s="432"/>
      <c r="I21" s="431" t="s">
        <v>22</v>
      </c>
      <c r="J21" s="429" t="str">
        <f>IF('[2]Rekapitulace zakázky'!AN17="","",'[2]Rekapitulace zakázky'!AN17)</f>
        <v/>
      </c>
      <c r="K21" s="432"/>
      <c r="L21" s="348"/>
    </row>
    <row r="22" spans="2:12" s="403" customFormat="1" ht="6.95" customHeight="1" x14ac:dyDescent="0.2">
      <c r="B22" s="419"/>
      <c r="C22" s="486"/>
      <c r="D22" s="432"/>
      <c r="E22" s="432"/>
      <c r="F22" s="432"/>
      <c r="G22" s="432"/>
      <c r="H22" s="432"/>
      <c r="I22" s="432"/>
      <c r="J22" s="432"/>
      <c r="K22" s="432"/>
      <c r="L22" s="348"/>
    </row>
    <row r="23" spans="2:12" s="403" customFormat="1" ht="12" customHeight="1" x14ac:dyDescent="0.2">
      <c r="B23" s="419"/>
      <c r="C23" s="486"/>
      <c r="D23" s="431" t="s">
        <v>26</v>
      </c>
      <c r="E23" s="432"/>
      <c r="F23" s="432"/>
      <c r="G23" s="432"/>
      <c r="H23" s="432"/>
      <c r="I23" s="431" t="s">
        <v>21</v>
      </c>
      <c r="J23" s="429" t="str">
        <f>IF('[2]Rekapitulace zakázky'!AN19="","",'[2]Rekapitulace zakázky'!AN19)</f>
        <v/>
      </c>
      <c r="K23" s="432"/>
      <c r="L23" s="348"/>
    </row>
    <row r="24" spans="2:12" s="403" customFormat="1" ht="18" customHeight="1" x14ac:dyDescent="0.2">
      <c r="B24" s="419"/>
      <c r="C24" s="486"/>
      <c r="D24" s="432"/>
      <c r="E24" s="429" t="str">
        <f>IF('[2]Rekapitulace zakázky'!E20="","",'[2]Rekapitulace zakázky'!E20)</f>
        <v xml:space="preserve"> </v>
      </c>
      <c r="F24" s="432"/>
      <c r="G24" s="432"/>
      <c r="H24" s="432"/>
      <c r="I24" s="431" t="s">
        <v>22</v>
      </c>
      <c r="J24" s="429" t="str">
        <f>IF('[2]Rekapitulace zakázky'!AN20="","",'[2]Rekapitulace zakázky'!AN20)</f>
        <v/>
      </c>
      <c r="K24" s="432"/>
      <c r="L24" s="348"/>
    </row>
    <row r="25" spans="2:12" s="403" customFormat="1" ht="6.95" customHeight="1" x14ac:dyDescent="0.2">
      <c r="B25" s="419"/>
      <c r="C25" s="486"/>
      <c r="D25" s="432"/>
      <c r="E25" s="432"/>
      <c r="F25" s="432"/>
      <c r="G25" s="432"/>
      <c r="H25" s="432"/>
      <c r="I25" s="432"/>
      <c r="J25" s="432"/>
      <c r="K25" s="432"/>
      <c r="L25" s="348"/>
    </row>
    <row r="26" spans="2:12" s="403" customFormat="1" ht="12" customHeight="1" x14ac:dyDescent="0.2">
      <c r="B26" s="419"/>
      <c r="C26" s="486"/>
      <c r="D26" s="431" t="s">
        <v>27</v>
      </c>
      <c r="E26" s="432"/>
      <c r="F26" s="432"/>
      <c r="G26" s="432"/>
      <c r="H26" s="432"/>
      <c r="I26" s="432"/>
      <c r="J26" s="432"/>
      <c r="K26" s="432"/>
      <c r="L26" s="348"/>
    </row>
    <row r="27" spans="2:12" s="330" customFormat="1" ht="16.5" customHeight="1" x14ac:dyDescent="0.2">
      <c r="B27" s="440"/>
      <c r="C27" s="487"/>
      <c r="D27" s="441"/>
      <c r="E27" s="1312" t="s">
        <v>1</v>
      </c>
      <c r="F27" s="1312"/>
      <c r="G27" s="1312"/>
      <c r="H27" s="1312"/>
      <c r="I27" s="441"/>
      <c r="J27" s="441"/>
      <c r="K27" s="441"/>
      <c r="L27" s="331"/>
    </row>
    <row r="28" spans="2:12" s="403" customFormat="1" ht="6.95" customHeight="1" x14ac:dyDescent="0.2">
      <c r="B28" s="419"/>
      <c r="C28" s="486"/>
      <c r="D28" s="432"/>
      <c r="E28" s="432"/>
      <c r="F28" s="432"/>
      <c r="G28" s="432"/>
      <c r="H28" s="432"/>
      <c r="I28" s="432"/>
      <c r="J28" s="432"/>
      <c r="K28" s="432"/>
      <c r="L28" s="348"/>
    </row>
    <row r="29" spans="2:12" s="403" customFormat="1" ht="6.95" customHeight="1" x14ac:dyDescent="0.2">
      <c r="B29" s="419"/>
      <c r="C29" s="486"/>
      <c r="D29" s="442"/>
      <c r="E29" s="442"/>
      <c r="F29" s="442"/>
      <c r="G29" s="442"/>
      <c r="H29" s="442"/>
      <c r="I29" s="442"/>
      <c r="J29" s="442"/>
      <c r="K29" s="442"/>
      <c r="L29" s="348"/>
    </row>
    <row r="30" spans="2:12" s="403" customFormat="1" ht="25.35" customHeight="1" x14ac:dyDescent="0.2">
      <c r="B30" s="419"/>
      <c r="C30" s="486"/>
      <c r="D30" s="202" t="s">
        <v>28</v>
      </c>
      <c r="E30" s="432"/>
      <c r="F30" s="432"/>
      <c r="G30" s="432"/>
      <c r="H30" s="432"/>
      <c r="I30" s="432"/>
      <c r="J30" s="326">
        <f>ROUND(J84, 2)</f>
        <v>0</v>
      </c>
      <c r="K30" s="432"/>
      <c r="L30" s="348"/>
    </row>
    <row r="31" spans="2:12" s="403" customFormat="1" ht="6.95" customHeight="1" x14ac:dyDescent="0.2">
      <c r="B31" s="419"/>
      <c r="C31" s="486"/>
      <c r="D31" s="442"/>
      <c r="E31" s="442"/>
      <c r="F31" s="442"/>
      <c r="G31" s="442"/>
      <c r="H31" s="442"/>
      <c r="I31" s="442"/>
      <c r="J31" s="442"/>
      <c r="K31" s="442"/>
      <c r="L31" s="348"/>
    </row>
    <row r="32" spans="2:12" s="403" customFormat="1" ht="14.45" customHeight="1" x14ac:dyDescent="0.2">
      <c r="B32" s="419"/>
      <c r="C32" s="486"/>
      <c r="D32" s="432"/>
      <c r="E32" s="432"/>
      <c r="F32" s="323" t="s">
        <v>30</v>
      </c>
      <c r="G32" s="432"/>
      <c r="H32" s="432"/>
      <c r="I32" s="323" t="s">
        <v>29</v>
      </c>
      <c r="J32" s="323" t="s">
        <v>31</v>
      </c>
      <c r="K32" s="432"/>
      <c r="L32" s="348"/>
    </row>
    <row r="33" spans="1:63" s="403" customFormat="1" ht="14.45" customHeight="1" x14ac:dyDescent="0.2">
      <c r="B33" s="419"/>
      <c r="C33" s="486"/>
      <c r="D33" s="203" t="s">
        <v>32</v>
      </c>
      <c r="E33" s="431" t="s">
        <v>33</v>
      </c>
      <c r="F33" s="204">
        <f>J30</f>
        <v>0</v>
      </c>
      <c r="G33" s="432"/>
      <c r="H33" s="432"/>
      <c r="I33" s="205">
        <v>0.21</v>
      </c>
      <c r="J33" s="204">
        <f>F33*I33</f>
        <v>0</v>
      </c>
      <c r="K33" s="432"/>
      <c r="L33" s="348"/>
    </row>
    <row r="34" spans="1:63" s="403" customFormat="1" ht="14.45" customHeight="1" x14ac:dyDescent="0.2">
      <c r="B34" s="419"/>
      <c r="C34" s="486"/>
      <c r="D34" s="432"/>
      <c r="E34" s="431" t="s">
        <v>34</v>
      </c>
      <c r="F34" s="204">
        <f>ROUND((SUM(BF84:BF123)),  2)</f>
        <v>0</v>
      </c>
      <c r="G34" s="432"/>
      <c r="H34" s="432"/>
      <c r="I34" s="205">
        <v>0.15</v>
      </c>
      <c r="J34" s="204">
        <f>ROUND(((SUM(BF84:BF123))*I34),  2)</f>
        <v>0</v>
      </c>
      <c r="K34" s="432"/>
      <c r="L34" s="348"/>
    </row>
    <row r="35" spans="1:63" s="403" customFormat="1" ht="14.45" hidden="1" customHeight="1" x14ac:dyDescent="0.2">
      <c r="B35" s="419"/>
      <c r="C35" s="486"/>
      <c r="D35" s="432"/>
      <c r="E35" s="431" t="s">
        <v>35</v>
      </c>
      <c r="F35" s="204">
        <f>ROUND((SUM(BG84:BG123)),  2)</f>
        <v>0</v>
      </c>
      <c r="G35" s="432"/>
      <c r="H35" s="432"/>
      <c r="I35" s="205">
        <v>0.21</v>
      </c>
      <c r="J35" s="204"/>
      <c r="K35" s="432"/>
      <c r="L35" s="348"/>
    </row>
    <row r="36" spans="1:63" s="403" customFormat="1" ht="14.45" hidden="1" customHeight="1" x14ac:dyDescent="0.2">
      <c r="B36" s="419"/>
      <c r="C36" s="486"/>
      <c r="D36" s="432"/>
      <c r="E36" s="431" t="s">
        <v>36</v>
      </c>
      <c r="F36" s="204">
        <f>ROUND((SUM(BH84:BH123)),  2)</f>
        <v>0</v>
      </c>
      <c r="G36" s="432"/>
      <c r="H36" s="432"/>
      <c r="I36" s="205">
        <v>0.15</v>
      </c>
      <c r="J36" s="204">
        <f>0</f>
        <v>0</v>
      </c>
      <c r="K36" s="432"/>
      <c r="L36" s="348"/>
    </row>
    <row r="37" spans="1:63" s="403" customFormat="1" ht="14.45" hidden="1" customHeight="1" x14ac:dyDescent="0.2">
      <c r="B37" s="419"/>
      <c r="C37" s="486"/>
      <c r="D37" s="432"/>
      <c r="E37" s="431" t="s">
        <v>37</v>
      </c>
      <c r="F37" s="204">
        <f>ROUND((SUM(BI84:BI123)),  2)</f>
        <v>0</v>
      </c>
      <c r="G37" s="432"/>
      <c r="H37" s="432"/>
      <c r="I37" s="205">
        <v>0</v>
      </c>
      <c r="J37" s="204">
        <f>0</f>
        <v>0</v>
      </c>
      <c r="K37" s="432"/>
      <c r="L37" s="348"/>
    </row>
    <row r="38" spans="1:63" s="403" customFormat="1" ht="6.95" customHeight="1" x14ac:dyDescent="0.2">
      <c r="B38" s="419"/>
      <c r="C38" s="486"/>
      <c r="D38" s="432"/>
      <c r="E38" s="432"/>
      <c r="F38" s="432"/>
      <c r="G38" s="432"/>
      <c r="H38" s="432"/>
      <c r="I38" s="432"/>
      <c r="J38" s="432"/>
      <c r="K38" s="432"/>
      <c r="L38" s="348"/>
    </row>
    <row r="39" spans="1:63" s="403" customFormat="1" ht="25.35" customHeight="1" x14ac:dyDescent="0.2">
      <c r="B39" s="419"/>
      <c r="C39" s="488"/>
      <c r="D39" s="206" t="s">
        <v>38</v>
      </c>
      <c r="E39" s="444"/>
      <c r="F39" s="444"/>
      <c r="G39" s="207" t="s">
        <v>39</v>
      </c>
      <c r="H39" s="208" t="s">
        <v>40</v>
      </c>
      <c r="I39" s="444"/>
      <c r="J39" s="209">
        <f>SUM(J30:J37)</f>
        <v>0</v>
      </c>
      <c r="K39" s="445"/>
      <c r="L39" s="348"/>
    </row>
    <row r="40" spans="1:63" s="403" customFormat="1" ht="14.45" customHeight="1" x14ac:dyDescent="0.2">
      <c r="B40" s="419"/>
      <c r="C40" s="486"/>
      <c r="D40" s="432"/>
      <c r="E40" s="432"/>
      <c r="F40" s="432"/>
      <c r="G40" s="432"/>
      <c r="H40" s="432"/>
      <c r="I40" s="432"/>
      <c r="J40" s="432"/>
      <c r="K40" s="432"/>
      <c r="L40" s="348"/>
    </row>
    <row r="41" spans="1:63" ht="14.45" customHeight="1" x14ac:dyDescent="0.2">
      <c r="B41" s="347"/>
      <c r="C41" s="879"/>
      <c r="D41" s="682"/>
      <c r="E41" s="682"/>
      <c r="F41" s="682"/>
      <c r="G41" s="682"/>
      <c r="H41" s="682"/>
      <c r="I41" s="682"/>
      <c r="J41" s="682"/>
      <c r="K41" s="365"/>
      <c r="L41" s="678"/>
    </row>
    <row r="42" spans="1:63" x14ac:dyDescent="0.2">
      <c r="B42" s="880"/>
      <c r="C42" s="881"/>
      <c r="D42" s="882"/>
      <c r="E42" s="882"/>
      <c r="F42" s="882"/>
      <c r="G42" s="882"/>
      <c r="H42" s="882"/>
      <c r="I42" s="882"/>
      <c r="J42" s="882"/>
      <c r="K42" s="883"/>
    </row>
    <row r="43" spans="1:63" ht="21.75" customHeight="1" x14ac:dyDescent="0.2">
      <c r="A43" s="678"/>
      <c r="B43" s="682"/>
      <c r="C43" s="879"/>
      <c r="D43" s="682"/>
      <c r="E43" s="682"/>
      <c r="F43" s="682"/>
      <c r="G43" s="682"/>
      <c r="H43" s="682"/>
      <c r="I43" s="682"/>
      <c r="J43" s="682"/>
      <c r="K43" s="682"/>
      <c r="L43" s="678"/>
    </row>
    <row r="44" spans="1:63" s="403" customFormat="1" ht="15.2" customHeight="1" x14ac:dyDescent="0.2">
      <c r="A44" s="352"/>
      <c r="B44" s="682"/>
      <c r="C44" s="879"/>
      <c r="D44" s="682"/>
      <c r="E44" s="682"/>
      <c r="F44" s="682"/>
      <c r="G44" s="682"/>
      <c r="H44" s="682"/>
      <c r="I44" s="682"/>
      <c r="J44" s="682"/>
      <c r="K44" s="682"/>
      <c r="L44" s="352"/>
    </row>
    <row r="45" spans="1:63" s="403" customFormat="1" ht="10.35" customHeight="1" x14ac:dyDescent="0.2">
      <c r="A45" s="884"/>
      <c r="B45" s="682"/>
      <c r="C45" s="879"/>
      <c r="D45" s="682"/>
      <c r="E45" s="682"/>
      <c r="F45" s="682"/>
      <c r="G45" s="682"/>
      <c r="H45" s="682"/>
      <c r="I45" s="682"/>
      <c r="J45" s="682"/>
      <c r="K45" s="682"/>
      <c r="L45" s="352"/>
    </row>
    <row r="46" spans="1:63" s="334" customFormat="1" ht="29.25" customHeight="1" x14ac:dyDescent="0.2">
      <c r="B46" s="417"/>
      <c r="C46" s="490"/>
      <c r="D46" s="418"/>
      <c r="E46" s="418"/>
      <c r="F46" s="418"/>
      <c r="G46" s="418"/>
      <c r="H46" s="418"/>
      <c r="I46" s="418"/>
      <c r="J46" s="418"/>
      <c r="K46" s="418"/>
      <c r="L46" s="75"/>
      <c r="M46" s="196" t="s">
        <v>1</v>
      </c>
      <c r="N46" s="197" t="s">
        <v>32</v>
      </c>
      <c r="O46" s="197" t="s">
        <v>93</v>
      </c>
      <c r="P46" s="197" t="s">
        <v>94</v>
      </c>
      <c r="Q46" s="197" t="s">
        <v>95</v>
      </c>
      <c r="R46" s="197" t="s">
        <v>96</v>
      </c>
      <c r="S46" s="197" t="s">
        <v>97</v>
      </c>
      <c r="T46" s="198" t="s">
        <v>98</v>
      </c>
    </row>
    <row r="47" spans="1:63" s="403" customFormat="1" ht="22.9" customHeight="1" x14ac:dyDescent="0.2">
      <c r="B47" s="419"/>
      <c r="C47" s="192" t="s">
        <v>79</v>
      </c>
      <c r="D47" s="432"/>
      <c r="E47" s="432"/>
      <c r="F47" s="432"/>
      <c r="G47" s="432"/>
      <c r="H47" s="432"/>
      <c r="I47" s="432"/>
      <c r="J47" s="432"/>
      <c r="K47" s="432"/>
      <c r="L47" s="348"/>
      <c r="M47" s="43"/>
      <c r="N47" s="357"/>
      <c r="O47" s="357"/>
      <c r="P47" s="421">
        <f>P48</f>
        <v>0</v>
      </c>
      <c r="Q47" s="357"/>
      <c r="R47" s="421">
        <f>R48</f>
        <v>0</v>
      </c>
      <c r="S47" s="357"/>
      <c r="T47" s="422">
        <f>T48</f>
        <v>0</v>
      </c>
      <c r="AT47" s="327" t="s">
        <v>61</v>
      </c>
      <c r="AU47" s="327" t="s">
        <v>83</v>
      </c>
      <c r="BK47" s="225">
        <f>BK48</f>
        <v>0</v>
      </c>
    </row>
    <row r="48" spans="1:63" s="291" customFormat="1" ht="25.9" customHeight="1" x14ac:dyDescent="0.2">
      <c r="B48" s="419"/>
      <c r="C48" s="486"/>
      <c r="D48" s="432"/>
      <c r="E48" s="432"/>
      <c r="F48" s="432"/>
      <c r="G48" s="432"/>
      <c r="H48" s="432"/>
      <c r="I48" s="432"/>
      <c r="J48" s="432"/>
      <c r="K48" s="432"/>
      <c r="L48" s="292"/>
      <c r="M48" s="293"/>
      <c r="N48" s="294"/>
      <c r="O48" s="294"/>
      <c r="P48" s="295">
        <f>P49</f>
        <v>0</v>
      </c>
      <c r="Q48" s="294"/>
      <c r="R48" s="295">
        <f>R49</f>
        <v>0</v>
      </c>
      <c r="S48" s="294"/>
      <c r="T48" s="296">
        <f>T49</f>
        <v>0</v>
      </c>
      <c r="AR48" s="297" t="s">
        <v>67</v>
      </c>
      <c r="AT48" s="298" t="s">
        <v>61</v>
      </c>
      <c r="AU48" s="298" t="s">
        <v>13</v>
      </c>
      <c r="AY48" s="297" t="s">
        <v>102</v>
      </c>
      <c r="BK48" s="234">
        <f>BK49</f>
        <v>0</v>
      </c>
    </row>
    <row r="49" spans="2:65" s="291" customFormat="1" ht="22.9" customHeight="1" x14ac:dyDescent="0.2">
      <c r="B49" s="419"/>
      <c r="C49" s="431" t="s">
        <v>14</v>
      </c>
      <c r="D49" s="432"/>
      <c r="E49" s="432"/>
      <c r="F49" s="432"/>
      <c r="G49" s="432"/>
      <c r="H49" s="432"/>
      <c r="I49" s="432"/>
      <c r="J49" s="432"/>
      <c r="K49" s="432"/>
      <c r="L49" s="292"/>
      <c r="M49" s="293"/>
      <c r="N49" s="294"/>
      <c r="O49" s="294"/>
      <c r="P49" s="295">
        <f>SUM(P60:P67)</f>
        <v>0</v>
      </c>
      <c r="Q49" s="294"/>
      <c r="R49" s="295">
        <f>SUM(R60:R67)</f>
        <v>0</v>
      </c>
      <c r="S49" s="294"/>
      <c r="T49" s="296">
        <f>SUM(T60:T67)</f>
        <v>0</v>
      </c>
      <c r="AR49" s="297" t="s">
        <v>67</v>
      </c>
      <c r="AT49" s="298" t="s">
        <v>61</v>
      </c>
      <c r="AU49" s="298" t="s">
        <v>67</v>
      </c>
      <c r="AY49" s="297" t="s">
        <v>102</v>
      </c>
      <c r="BK49" s="234">
        <f>SUM(BK60:BK67)</f>
        <v>0</v>
      </c>
    </row>
    <row r="50" spans="2:65" s="412" customFormat="1" ht="22.9" customHeight="1" x14ac:dyDescent="0.2">
      <c r="B50" s="419"/>
      <c r="C50" s="486"/>
      <c r="D50" s="432"/>
      <c r="E50" s="1304" t="str">
        <f>E7</f>
        <v>Oprava výhybek v uzlu Ústí n.L. hl.n.</v>
      </c>
      <c r="F50" s="1313"/>
      <c r="G50" s="1313"/>
      <c r="H50" s="1313"/>
      <c r="I50" s="432"/>
      <c r="J50" s="432"/>
      <c r="K50" s="432"/>
      <c r="L50" s="407"/>
      <c r="M50" s="408"/>
      <c r="N50" s="409"/>
      <c r="O50" s="409"/>
      <c r="P50" s="410"/>
      <c r="Q50" s="409"/>
      <c r="R50" s="410"/>
      <c r="S50" s="409"/>
      <c r="T50" s="411"/>
      <c r="AR50" s="413"/>
      <c r="AT50" s="414"/>
      <c r="AU50" s="414"/>
      <c r="AY50" s="413"/>
      <c r="BK50" s="406"/>
    </row>
    <row r="51" spans="2:65" s="291" customFormat="1" ht="23.25" customHeight="1" x14ac:dyDescent="0.2">
      <c r="B51" s="419"/>
      <c r="C51" s="431" t="s">
        <v>78</v>
      </c>
      <c r="D51" s="432"/>
      <c r="E51" s="432"/>
      <c r="F51" s="432"/>
      <c r="G51" s="432"/>
      <c r="H51" s="432"/>
      <c r="I51" s="432"/>
      <c r="J51" s="432"/>
      <c r="K51" s="432"/>
      <c r="L51" s="292"/>
      <c r="M51" s="293"/>
      <c r="N51" s="294"/>
      <c r="O51" s="294"/>
      <c r="P51" s="295"/>
      <c r="Q51" s="294"/>
      <c r="R51" s="295"/>
      <c r="S51" s="294"/>
      <c r="T51" s="296"/>
      <c r="AR51" s="297"/>
      <c r="AT51" s="298"/>
      <c r="AU51" s="298"/>
      <c r="AY51" s="297"/>
      <c r="BK51" s="234"/>
    </row>
    <row r="52" spans="2:65" s="412" customFormat="1" ht="22.9" customHeight="1" x14ac:dyDescent="0.2">
      <c r="B52" s="419"/>
      <c r="C52" s="486"/>
      <c r="D52" s="432"/>
      <c r="E52" s="1305" t="str">
        <f>E9</f>
        <v>SO 102 - Železniční spodek - kolejová spojka</v>
      </c>
      <c r="F52" s="1255"/>
      <c r="G52" s="1255"/>
      <c r="H52" s="1255"/>
      <c r="I52" s="432"/>
      <c r="J52" s="432"/>
      <c r="K52" s="432"/>
      <c r="L52" s="407"/>
      <c r="M52" s="408"/>
      <c r="N52" s="409"/>
      <c r="O52" s="409"/>
      <c r="P52" s="410"/>
      <c r="Q52" s="409"/>
      <c r="R52" s="410"/>
      <c r="S52" s="409"/>
      <c r="T52" s="411"/>
      <c r="AR52" s="413"/>
      <c r="AT52" s="414"/>
      <c r="AU52" s="414"/>
      <c r="AY52" s="413"/>
      <c r="BK52" s="406"/>
    </row>
    <row r="53" spans="2:65" s="291" customFormat="1" ht="13.5" customHeight="1" x14ac:dyDescent="0.2">
      <c r="B53" s="419"/>
      <c r="C53" s="486"/>
      <c r="D53" s="432"/>
      <c r="E53" s="432"/>
      <c r="F53" s="432"/>
      <c r="G53" s="432"/>
      <c r="H53" s="432"/>
      <c r="I53" s="432"/>
      <c r="J53" s="432"/>
      <c r="K53" s="432"/>
      <c r="L53" s="292"/>
      <c r="M53" s="293"/>
      <c r="N53" s="294"/>
      <c r="O53" s="294"/>
      <c r="P53" s="295"/>
      <c r="Q53" s="294"/>
      <c r="R53" s="295"/>
      <c r="S53" s="294"/>
      <c r="T53" s="296"/>
      <c r="AR53" s="297"/>
      <c r="AT53" s="298"/>
      <c r="AU53" s="298"/>
      <c r="AY53" s="297"/>
      <c r="BK53" s="234"/>
    </row>
    <row r="54" spans="2:65" s="291" customFormat="1" ht="13.5" customHeight="1" x14ac:dyDescent="0.2">
      <c r="B54" s="419"/>
      <c r="C54" s="431" t="s">
        <v>17</v>
      </c>
      <c r="D54" s="432"/>
      <c r="E54" s="432"/>
      <c r="F54" s="429" t="str">
        <f>F12</f>
        <v xml:space="preserve"> </v>
      </c>
      <c r="G54" s="432"/>
      <c r="H54" s="432"/>
      <c r="I54" s="431" t="s">
        <v>19</v>
      </c>
      <c r="J54" s="325">
        <f>IF(J12="","",J12)</f>
        <v>44058</v>
      </c>
      <c r="K54" s="432"/>
      <c r="L54" s="292"/>
      <c r="M54" s="293"/>
      <c r="N54" s="294"/>
      <c r="O54" s="294"/>
      <c r="P54" s="295"/>
      <c r="Q54" s="294"/>
      <c r="R54" s="295"/>
      <c r="S54" s="294"/>
      <c r="T54" s="296"/>
      <c r="AR54" s="297"/>
      <c r="AT54" s="298"/>
      <c r="AU54" s="298"/>
      <c r="AY54" s="297"/>
      <c r="BK54" s="234"/>
    </row>
    <row r="55" spans="2:65" s="291" customFormat="1" ht="13.5" customHeight="1" x14ac:dyDescent="0.2">
      <c r="B55" s="419"/>
      <c r="C55" s="486"/>
      <c r="D55" s="432"/>
      <c r="E55" s="432"/>
      <c r="F55" s="432"/>
      <c r="G55" s="432"/>
      <c r="H55" s="432"/>
      <c r="I55" s="432"/>
      <c r="J55" s="432"/>
      <c r="K55" s="432"/>
      <c r="L55" s="292"/>
      <c r="M55" s="293"/>
      <c r="N55" s="294"/>
      <c r="O55" s="294"/>
      <c r="P55" s="295"/>
      <c r="Q55" s="294"/>
      <c r="R55" s="295"/>
      <c r="S55" s="294"/>
      <c r="T55" s="296"/>
      <c r="AR55" s="297"/>
      <c r="AT55" s="298"/>
      <c r="AU55" s="298"/>
      <c r="AY55" s="297"/>
      <c r="BK55" s="234"/>
    </row>
    <row r="56" spans="2:65" s="291" customFormat="1" ht="13.5" customHeight="1" x14ac:dyDescent="0.2">
      <c r="B56" s="419"/>
      <c r="C56" s="431" t="s">
        <v>20</v>
      </c>
      <c r="D56" s="432"/>
      <c r="E56" s="432"/>
      <c r="F56" s="429" t="str">
        <f>E15</f>
        <v xml:space="preserve"> </v>
      </c>
      <c r="G56" s="432"/>
      <c r="H56" s="432"/>
      <c r="I56" s="431" t="s">
        <v>24</v>
      </c>
      <c r="J56" s="430" t="str">
        <f>E21</f>
        <v xml:space="preserve"> </v>
      </c>
      <c r="K56" s="432"/>
      <c r="L56" s="292"/>
      <c r="M56" s="293"/>
      <c r="N56" s="294"/>
      <c r="O56" s="294"/>
      <c r="P56" s="295"/>
      <c r="Q56" s="294"/>
      <c r="R56" s="295"/>
      <c r="S56" s="294"/>
      <c r="T56" s="296"/>
      <c r="AR56" s="297"/>
      <c r="AT56" s="298"/>
      <c r="AU56" s="298"/>
      <c r="AY56" s="297"/>
      <c r="BK56" s="234"/>
    </row>
    <row r="57" spans="2:65" s="291" customFormat="1" ht="13.5" customHeight="1" x14ac:dyDescent="0.2">
      <c r="B57" s="419"/>
      <c r="C57" s="431" t="s">
        <v>23</v>
      </c>
      <c r="D57" s="432"/>
      <c r="E57" s="432"/>
      <c r="F57" s="429" t="str">
        <f>IF(E18="","",E18)</f>
        <v xml:space="preserve"> </v>
      </c>
      <c r="G57" s="432"/>
      <c r="H57" s="432"/>
      <c r="I57" s="431" t="s">
        <v>26</v>
      </c>
      <c r="J57" s="430" t="str">
        <f>E24</f>
        <v xml:space="preserve"> </v>
      </c>
      <c r="K57" s="432"/>
      <c r="L57" s="292"/>
      <c r="M57" s="293"/>
      <c r="N57" s="294"/>
      <c r="O57" s="294"/>
      <c r="P57" s="295"/>
      <c r="Q57" s="294"/>
      <c r="R57" s="295"/>
      <c r="S57" s="294"/>
      <c r="T57" s="296"/>
      <c r="AR57" s="297"/>
      <c r="AT57" s="298"/>
      <c r="AU57" s="298"/>
      <c r="AY57" s="297"/>
      <c r="BK57" s="234"/>
    </row>
    <row r="58" spans="2:65" s="412" customFormat="1" ht="22.9" customHeight="1" x14ac:dyDescent="0.2">
      <c r="B58" s="419"/>
      <c r="C58" s="486"/>
      <c r="D58" s="432"/>
      <c r="E58" s="432"/>
      <c r="F58" s="432"/>
      <c r="G58" s="432"/>
      <c r="H58" s="432"/>
      <c r="I58" s="432"/>
      <c r="J58" s="432"/>
      <c r="K58" s="432"/>
      <c r="L58" s="407"/>
      <c r="M58" s="408"/>
      <c r="N58" s="409"/>
      <c r="O58" s="409"/>
      <c r="P58" s="410"/>
      <c r="Q58" s="409"/>
      <c r="R58" s="410"/>
      <c r="S58" s="409"/>
      <c r="T58" s="411"/>
      <c r="AR58" s="413"/>
      <c r="AT58" s="414"/>
      <c r="AU58" s="414"/>
      <c r="AY58" s="413"/>
      <c r="BK58" s="406"/>
    </row>
    <row r="59" spans="2:65" s="291" customFormat="1" ht="13.5" customHeight="1" x14ac:dyDescent="0.2">
      <c r="B59" s="419"/>
      <c r="C59" s="210" t="s">
        <v>80</v>
      </c>
      <c r="D59" s="443"/>
      <c r="E59" s="443"/>
      <c r="F59" s="443"/>
      <c r="G59" s="443"/>
      <c r="H59" s="443"/>
      <c r="I59" s="443"/>
      <c r="J59" s="211" t="s">
        <v>81</v>
      </c>
      <c r="K59" s="443"/>
      <c r="L59" s="292"/>
      <c r="M59" s="293"/>
      <c r="N59" s="294"/>
      <c r="O59" s="294"/>
      <c r="P59" s="295"/>
      <c r="Q59" s="294"/>
      <c r="R59" s="295"/>
      <c r="S59" s="294"/>
      <c r="T59" s="296"/>
      <c r="AR59" s="297"/>
      <c r="AT59" s="298"/>
      <c r="AU59" s="298"/>
      <c r="AY59" s="297"/>
      <c r="BK59" s="234"/>
    </row>
    <row r="60" spans="2:65" s="403" customFormat="1" ht="16.5" customHeight="1" x14ac:dyDescent="0.2">
      <c r="B60" s="419"/>
      <c r="C60" s="486"/>
      <c r="D60" s="432"/>
      <c r="E60" s="432"/>
      <c r="F60" s="432"/>
      <c r="G60" s="432"/>
      <c r="H60" s="432"/>
      <c r="I60" s="432"/>
      <c r="J60" s="432"/>
      <c r="K60" s="432"/>
      <c r="L60" s="348"/>
      <c r="M60" s="242" t="s">
        <v>1</v>
      </c>
      <c r="N60" s="243" t="s">
        <v>33</v>
      </c>
      <c r="O60" s="244">
        <v>0</v>
      </c>
      <c r="P60" s="244">
        <f>O60*H60</f>
        <v>0</v>
      </c>
      <c r="Q60" s="244">
        <v>0</v>
      </c>
      <c r="R60" s="244">
        <f>Q60*H60</f>
        <v>0</v>
      </c>
      <c r="S60" s="244">
        <v>0</v>
      </c>
      <c r="T60" s="245">
        <f>S60*H60</f>
        <v>0</v>
      </c>
      <c r="AR60" s="275" t="s">
        <v>111</v>
      </c>
      <c r="AT60" s="275" t="s">
        <v>137</v>
      </c>
      <c r="AU60" s="275" t="s">
        <v>69</v>
      </c>
      <c r="AY60" s="327" t="s">
        <v>102</v>
      </c>
      <c r="BE60" s="335">
        <f>IF(N60="základní",J60,0)</f>
        <v>0</v>
      </c>
      <c r="BF60" s="335">
        <f>IF(N60="snížená",J60,0)</f>
        <v>0</v>
      </c>
      <c r="BG60" s="335">
        <f>IF(N60="zákl. přenesená",J60,0)</f>
        <v>0</v>
      </c>
      <c r="BH60" s="335">
        <f>IF(N60="sníž. přenesená",J60,0)</f>
        <v>0</v>
      </c>
      <c r="BI60" s="335">
        <f>IF(N60="nulová",J60,0)</f>
        <v>0</v>
      </c>
      <c r="BJ60" s="327" t="s">
        <v>67</v>
      </c>
      <c r="BK60" s="335">
        <f>ROUND(I60*H60,2)</f>
        <v>0</v>
      </c>
      <c r="BL60" s="327" t="s">
        <v>111</v>
      </c>
      <c r="BM60" s="275" t="s">
        <v>69</v>
      </c>
    </row>
    <row r="61" spans="2:65" s="403" customFormat="1" ht="9.75" customHeight="1" x14ac:dyDescent="0.2">
      <c r="B61" s="419"/>
      <c r="C61" s="212" t="s">
        <v>82</v>
      </c>
      <c r="D61" s="432"/>
      <c r="E61" s="432"/>
      <c r="F61" s="432"/>
      <c r="G61" s="432"/>
      <c r="H61" s="432"/>
      <c r="I61" s="432"/>
      <c r="J61" s="326">
        <f>J84</f>
        <v>0</v>
      </c>
      <c r="K61" s="432"/>
      <c r="L61" s="348"/>
      <c r="M61" s="249"/>
      <c r="N61" s="352"/>
      <c r="O61" s="352"/>
      <c r="P61" s="352"/>
      <c r="Q61" s="352"/>
      <c r="R61" s="352"/>
      <c r="S61" s="352"/>
      <c r="T61" s="329"/>
      <c r="AT61" s="327" t="s">
        <v>141</v>
      </c>
      <c r="AU61" s="327" t="s">
        <v>69</v>
      </c>
    </row>
    <row r="62" spans="2:65" s="403" customFormat="1" ht="20.25" customHeight="1" x14ac:dyDescent="0.2">
      <c r="B62" s="213"/>
      <c r="C62" s="184"/>
      <c r="D62" s="214" t="s">
        <v>84</v>
      </c>
      <c r="E62" s="215"/>
      <c r="F62" s="215"/>
      <c r="G62" s="215"/>
      <c r="H62" s="215"/>
      <c r="I62" s="215"/>
      <c r="J62" s="216">
        <f>J85</f>
        <v>0</v>
      </c>
      <c r="K62" s="184"/>
      <c r="L62" s="348"/>
      <c r="M62" s="249"/>
      <c r="N62" s="352"/>
      <c r="O62" s="352"/>
      <c r="P62" s="352"/>
      <c r="Q62" s="352"/>
      <c r="R62" s="352"/>
      <c r="S62" s="352"/>
      <c r="T62" s="329"/>
      <c r="AT62" s="327"/>
      <c r="AU62" s="327"/>
    </row>
    <row r="63" spans="2:65" s="403" customFormat="1" ht="18" customHeight="1" x14ac:dyDescent="0.2">
      <c r="B63" s="217"/>
      <c r="C63" s="185"/>
      <c r="D63" s="218" t="s">
        <v>193</v>
      </c>
      <c r="E63" s="219"/>
      <c r="F63" s="219"/>
      <c r="G63" s="219"/>
      <c r="H63" s="219"/>
      <c r="I63" s="219"/>
      <c r="J63" s="220">
        <f>J86</f>
        <v>0</v>
      </c>
      <c r="K63" s="185"/>
      <c r="L63" s="348"/>
      <c r="M63" s="249"/>
      <c r="N63" s="352"/>
      <c r="O63" s="352"/>
      <c r="P63" s="352"/>
      <c r="Q63" s="352"/>
      <c r="R63" s="352"/>
      <c r="S63" s="352"/>
      <c r="T63" s="329"/>
      <c r="AT63" s="327"/>
      <c r="AU63" s="327"/>
    </row>
    <row r="64" spans="2:65" s="403" customFormat="1" ht="18" customHeight="1" x14ac:dyDescent="0.2">
      <c r="B64" s="217"/>
      <c r="C64" s="185"/>
      <c r="D64" s="218" t="s">
        <v>86</v>
      </c>
      <c r="E64" s="219"/>
      <c r="F64" s="219"/>
      <c r="G64" s="219"/>
      <c r="H64" s="219"/>
      <c r="I64" s="219"/>
      <c r="J64" s="220">
        <f>J114</f>
        <v>0</v>
      </c>
      <c r="K64" s="185"/>
      <c r="L64" s="348"/>
      <c r="M64" s="242" t="s">
        <v>1</v>
      </c>
      <c r="N64" s="243" t="s">
        <v>33</v>
      </c>
      <c r="O64" s="244">
        <v>0</v>
      </c>
      <c r="P64" s="244">
        <f>O64*H64</f>
        <v>0</v>
      </c>
      <c r="Q64" s="244">
        <v>0</v>
      </c>
      <c r="R64" s="244">
        <f>Q64*H64</f>
        <v>0</v>
      </c>
      <c r="S64" s="244">
        <v>0</v>
      </c>
      <c r="T64" s="245">
        <f>S64*H64</f>
        <v>0</v>
      </c>
      <c r="AR64" s="275" t="s">
        <v>111</v>
      </c>
      <c r="AT64" s="275" t="s">
        <v>137</v>
      </c>
      <c r="AU64" s="275" t="s">
        <v>69</v>
      </c>
      <c r="AY64" s="327" t="s">
        <v>102</v>
      </c>
      <c r="BE64" s="335">
        <f>IF(N64="základní",J64,0)</f>
        <v>0</v>
      </c>
      <c r="BF64" s="335">
        <f>IF(N64="snížená",J64,0)</f>
        <v>0</v>
      </c>
      <c r="BG64" s="335">
        <f>IF(N64="zákl. přenesená",J64,0)</f>
        <v>0</v>
      </c>
      <c r="BH64" s="335">
        <f>IF(N64="sníž. přenesená",J64,0)</f>
        <v>0</v>
      </c>
      <c r="BI64" s="335">
        <f>IF(N64="nulová",J64,0)</f>
        <v>0</v>
      </c>
      <c r="BJ64" s="327" t="s">
        <v>67</v>
      </c>
      <c r="BK64" s="335">
        <f>ROUND(I64*H64,2)</f>
        <v>0</v>
      </c>
      <c r="BL64" s="327" t="s">
        <v>111</v>
      </c>
      <c r="BM64" s="275" t="s">
        <v>117</v>
      </c>
    </row>
    <row r="65" spans="1:65" s="403" customFormat="1" x14ac:dyDescent="0.2">
      <c r="B65" s="419"/>
      <c r="C65" s="486"/>
      <c r="D65" s="432"/>
      <c r="E65" s="432"/>
      <c r="F65" s="432"/>
      <c r="G65" s="432"/>
      <c r="H65" s="432"/>
      <c r="I65" s="432"/>
      <c r="J65" s="432"/>
      <c r="K65" s="432"/>
      <c r="L65" s="348"/>
      <c r="M65" s="249"/>
      <c r="N65" s="352"/>
      <c r="O65" s="352"/>
      <c r="P65" s="352"/>
      <c r="Q65" s="352"/>
      <c r="R65" s="352"/>
      <c r="S65" s="352"/>
      <c r="T65" s="329"/>
      <c r="AT65" s="327" t="s">
        <v>141</v>
      </c>
      <c r="AU65" s="327" t="s">
        <v>69</v>
      </c>
    </row>
    <row r="66" spans="1:65" s="403" customFormat="1" ht="16.5" customHeight="1" x14ac:dyDescent="0.2">
      <c r="B66" s="446"/>
      <c r="C66" s="489"/>
      <c r="D66" s="447"/>
      <c r="E66" s="447"/>
      <c r="F66" s="447"/>
      <c r="G66" s="447"/>
      <c r="H66" s="447"/>
      <c r="I66" s="447"/>
      <c r="J66" s="447"/>
      <c r="K66" s="447"/>
      <c r="L66" s="348"/>
      <c r="M66" s="242" t="s">
        <v>1</v>
      </c>
      <c r="N66" s="243" t="s">
        <v>33</v>
      </c>
      <c r="O66" s="244">
        <v>0</v>
      </c>
      <c r="P66" s="244">
        <f>O66*H66</f>
        <v>0</v>
      </c>
      <c r="Q66" s="244">
        <v>0</v>
      </c>
      <c r="R66" s="244">
        <f>Q66*H66</f>
        <v>0</v>
      </c>
      <c r="S66" s="244">
        <v>0</v>
      </c>
      <c r="T66" s="245">
        <f>S66*H66</f>
        <v>0</v>
      </c>
      <c r="AR66" s="275" t="s">
        <v>111</v>
      </c>
      <c r="AT66" s="275" t="s">
        <v>137</v>
      </c>
      <c r="AU66" s="275" t="s">
        <v>69</v>
      </c>
      <c r="AY66" s="327" t="s">
        <v>102</v>
      </c>
      <c r="BE66" s="335">
        <f>IF(N66="základní",J66,0)</f>
        <v>0</v>
      </c>
      <c r="BF66" s="335">
        <f>IF(N66="snížená",J66,0)</f>
        <v>0</v>
      </c>
      <c r="BG66" s="335">
        <f>IF(N66="zákl. přenesená",J66,0)</f>
        <v>0</v>
      </c>
      <c r="BH66" s="335">
        <f>IF(N66="sníž. přenesená",J66,0)</f>
        <v>0</v>
      </c>
      <c r="BI66" s="335">
        <f>IF(N66="nulová",J66,0)</f>
        <v>0</v>
      </c>
      <c r="BJ66" s="327" t="s">
        <v>67</v>
      </c>
      <c r="BK66" s="335">
        <f>ROUND(I66*H66,2)</f>
        <v>0</v>
      </c>
      <c r="BL66" s="327" t="s">
        <v>111</v>
      </c>
      <c r="BM66" s="275" t="s">
        <v>110</v>
      </c>
    </row>
    <row r="67" spans="1:65" s="255" customFormat="1" x14ac:dyDescent="0.2">
      <c r="B67" s="682"/>
      <c r="C67" s="879"/>
      <c r="D67" s="682"/>
      <c r="E67" s="682"/>
      <c r="F67" s="682"/>
      <c r="G67" s="682"/>
      <c r="H67" s="682"/>
      <c r="I67" s="682"/>
      <c r="J67" s="682"/>
      <c r="K67" s="682"/>
      <c r="AT67" s="553" t="s">
        <v>112</v>
      </c>
      <c r="AU67" s="553" t="s">
        <v>69</v>
      </c>
      <c r="AV67" s="255" t="s">
        <v>69</v>
      </c>
      <c r="AW67" s="255" t="s">
        <v>25</v>
      </c>
      <c r="AX67" s="255" t="s">
        <v>13</v>
      </c>
      <c r="AY67" s="553" t="s">
        <v>102</v>
      </c>
    </row>
    <row r="68" spans="1:65" s="255" customFormat="1" x14ac:dyDescent="0.2">
      <c r="B68" s="682"/>
      <c r="C68" s="879"/>
      <c r="D68" s="682"/>
      <c r="E68" s="682"/>
      <c r="F68" s="682"/>
      <c r="G68" s="682"/>
      <c r="H68" s="682"/>
      <c r="I68" s="682"/>
      <c r="J68" s="682"/>
      <c r="K68" s="682"/>
      <c r="AT68" s="553"/>
      <c r="AU68" s="553"/>
      <c r="AY68" s="553"/>
    </row>
    <row r="69" spans="1:65" s="255" customFormat="1" ht="24" customHeight="1" x14ac:dyDescent="0.2">
      <c r="B69" s="682"/>
      <c r="C69" s="879"/>
      <c r="D69" s="682"/>
      <c r="E69" s="682"/>
      <c r="F69" s="682"/>
      <c r="G69" s="682"/>
      <c r="H69" s="682"/>
      <c r="I69" s="682"/>
      <c r="J69" s="682"/>
      <c r="K69" s="682"/>
      <c r="AT69" s="553"/>
      <c r="AU69" s="553"/>
      <c r="AY69" s="553"/>
    </row>
    <row r="70" spans="1:65" s="188" customFormat="1" ht="18" customHeight="1" x14ac:dyDescent="0.2">
      <c r="A70" s="399"/>
      <c r="B70" s="417"/>
      <c r="C70" s="490"/>
      <c r="D70" s="418"/>
      <c r="E70" s="418"/>
      <c r="F70" s="418"/>
      <c r="G70" s="418"/>
      <c r="H70" s="418"/>
      <c r="I70" s="418"/>
      <c r="J70" s="418"/>
      <c r="K70" s="418"/>
      <c r="L70" s="252"/>
      <c r="M70" s="255"/>
      <c r="N70" s="255"/>
      <c r="O70" s="255"/>
      <c r="P70" s="255"/>
      <c r="Q70" s="255"/>
      <c r="R70" s="255"/>
      <c r="S70" s="255"/>
      <c r="T70" s="255"/>
      <c r="AT70" s="253"/>
      <c r="AU70" s="253"/>
      <c r="AY70" s="253"/>
    </row>
    <row r="71" spans="1:65" s="188" customFormat="1" ht="18" x14ac:dyDescent="0.2">
      <c r="B71" s="419"/>
      <c r="C71" s="364" t="s">
        <v>87</v>
      </c>
      <c r="D71" s="678"/>
      <c r="E71" s="678"/>
      <c r="F71" s="678"/>
      <c r="G71" s="678"/>
      <c r="H71" s="678"/>
      <c r="I71" s="678"/>
      <c r="J71" s="678"/>
      <c r="K71" s="538"/>
      <c r="L71" s="255"/>
      <c r="M71" s="255"/>
      <c r="N71" s="255"/>
      <c r="O71" s="255"/>
      <c r="P71" s="255"/>
      <c r="Q71" s="255"/>
      <c r="R71" s="255"/>
      <c r="S71" s="255"/>
      <c r="T71" s="255"/>
      <c r="AT71" s="253"/>
      <c r="AU71" s="253"/>
      <c r="AY71" s="253"/>
    </row>
    <row r="72" spans="1:65" s="188" customFormat="1" x14ac:dyDescent="0.2">
      <c r="B72" s="419"/>
      <c r="C72" s="885"/>
      <c r="D72" s="678"/>
      <c r="E72" s="678"/>
      <c r="F72" s="678"/>
      <c r="G72" s="678"/>
      <c r="H72" s="678"/>
      <c r="I72" s="678"/>
      <c r="J72" s="678"/>
      <c r="K72" s="538"/>
      <c r="L72" s="255"/>
      <c r="M72" s="255"/>
      <c r="N72" s="255"/>
      <c r="O72" s="255"/>
      <c r="P72" s="255"/>
      <c r="Q72" s="255"/>
      <c r="R72" s="255"/>
      <c r="S72" s="255"/>
      <c r="T72" s="255"/>
      <c r="AT72" s="253"/>
      <c r="AU72" s="253"/>
      <c r="AY72" s="253"/>
    </row>
    <row r="73" spans="1:65" s="188" customFormat="1" ht="12.75" x14ac:dyDescent="0.2">
      <c r="B73" s="419"/>
      <c r="C73" s="691" t="s">
        <v>14</v>
      </c>
      <c r="D73" s="678"/>
      <c r="E73" s="678"/>
      <c r="F73" s="678"/>
      <c r="G73" s="678"/>
      <c r="H73" s="678"/>
      <c r="I73" s="678"/>
      <c r="J73" s="678"/>
      <c r="K73" s="538"/>
      <c r="L73" s="255"/>
      <c r="M73" s="255"/>
      <c r="N73" s="255"/>
      <c r="O73" s="255"/>
      <c r="P73" s="255"/>
      <c r="Q73" s="255"/>
      <c r="R73" s="255"/>
      <c r="S73" s="255"/>
      <c r="T73" s="255"/>
      <c r="AT73" s="253"/>
      <c r="AU73" s="253"/>
      <c r="AY73" s="253"/>
    </row>
    <row r="74" spans="1:65" s="403" customFormat="1" ht="6.95" customHeight="1" x14ac:dyDescent="0.2">
      <c r="B74" s="419"/>
      <c r="C74" s="885"/>
      <c r="D74" s="678"/>
      <c r="E74" s="1314" t="str">
        <f>E7</f>
        <v>Oprava výhybek v uzlu Ústí n.L. hl.n.</v>
      </c>
      <c r="F74" s="1315"/>
      <c r="G74" s="1315"/>
      <c r="H74" s="1315"/>
      <c r="I74" s="678"/>
      <c r="J74" s="678"/>
      <c r="K74" s="538"/>
      <c r="L74" s="352"/>
    </row>
    <row r="75" spans="1:65" ht="12.75" x14ac:dyDescent="0.2">
      <c r="B75" s="419"/>
      <c r="C75" s="691" t="s">
        <v>78</v>
      </c>
      <c r="D75" s="678"/>
      <c r="E75" s="678"/>
      <c r="F75" s="678"/>
      <c r="G75" s="678"/>
      <c r="H75" s="678"/>
      <c r="I75" s="678"/>
      <c r="J75" s="678"/>
      <c r="K75" s="538"/>
    </row>
    <row r="76" spans="1:65" ht="11.25" customHeight="1" x14ac:dyDescent="0.2">
      <c r="B76" s="419"/>
      <c r="C76" s="885"/>
      <c r="D76" s="678"/>
      <c r="E76" s="1278" t="str">
        <f>E9</f>
        <v>SO 102 - Železniční spodek - kolejová spojka</v>
      </c>
      <c r="F76" s="1253"/>
      <c r="G76" s="1253"/>
      <c r="H76" s="1253"/>
      <c r="I76" s="678"/>
      <c r="J76" s="678"/>
      <c r="K76" s="538"/>
    </row>
    <row r="77" spans="1:65" x14ac:dyDescent="0.2">
      <c r="B77" s="419"/>
      <c r="C77" s="885"/>
      <c r="D77" s="678"/>
      <c r="E77" s="678"/>
      <c r="F77" s="678"/>
      <c r="G77" s="678"/>
      <c r="H77" s="678"/>
      <c r="I77" s="678"/>
      <c r="J77" s="678"/>
      <c r="K77" s="538"/>
    </row>
    <row r="78" spans="1:65" ht="12.75" x14ac:dyDescent="0.2">
      <c r="B78" s="419"/>
      <c r="C78" s="691" t="s">
        <v>17</v>
      </c>
      <c r="D78" s="678"/>
      <c r="E78" s="678"/>
      <c r="F78" s="681" t="str">
        <f>F12</f>
        <v xml:space="preserve"> </v>
      </c>
      <c r="G78" s="678"/>
      <c r="H78" s="678"/>
      <c r="I78" s="691" t="s">
        <v>19</v>
      </c>
      <c r="J78" s="680">
        <f>IF(J12="","",J12)</f>
        <v>44058</v>
      </c>
      <c r="K78" s="538"/>
    </row>
    <row r="79" spans="1:65" x14ac:dyDescent="0.2">
      <c r="B79" s="419"/>
      <c r="C79" s="885"/>
      <c r="D79" s="678"/>
      <c r="E79" s="678"/>
      <c r="F79" s="678"/>
      <c r="G79" s="678"/>
      <c r="H79" s="678"/>
      <c r="I79" s="678"/>
      <c r="J79" s="678"/>
      <c r="K79" s="538"/>
    </row>
    <row r="80" spans="1:65" ht="12.75" x14ac:dyDescent="0.2">
      <c r="B80" s="419"/>
      <c r="C80" s="691" t="s">
        <v>20</v>
      </c>
      <c r="D80" s="678"/>
      <c r="E80" s="678"/>
      <c r="F80" s="681" t="str">
        <f>E15</f>
        <v xml:space="preserve"> </v>
      </c>
      <c r="G80" s="678"/>
      <c r="H80" s="678"/>
      <c r="I80" s="691" t="s">
        <v>24</v>
      </c>
      <c r="J80" s="684" t="str">
        <f>E21</f>
        <v xml:space="preserve"> </v>
      </c>
      <c r="K80" s="538"/>
    </row>
    <row r="81" spans="2:11" ht="12.75" x14ac:dyDescent="0.2">
      <c r="B81" s="419"/>
      <c r="C81" s="691" t="s">
        <v>23</v>
      </c>
      <c r="D81" s="678"/>
      <c r="E81" s="678"/>
      <c r="F81" s="681" t="str">
        <f>IF(E18="","",E18)</f>
        <v xml:space="preserve"> </v>
      </c>
      <c r="G81" s="678"/>
      <c r="H81" s="678"/>
      <c r="I81" s="691" t="s">
        <v>26</v>
      </c>
      <c r="J81" s="684" t="str">
        <f>E24</f>
        <v xml:space="preserve"> </v>
      </c>
      <c r="K81" s="538"/>
    </row>
    <row r="82" spans="2:11" x14ac:dyDescent="0.2">
      <c r="B82" s="419"/>
      <c r="C82" s="885"/>
      <c r="D82" s="678"/>
      <c r="E82" s="678"/>
      <c r="F82" s="678"/>
      <c r="G82" s="678"/>
      <c r="H82" s="678"/>
      <c r="I82" s="678"/>
      <c r="J82" s="678"/>
      <c r="K82" s="538"/>
    </row>
    <row r="83" spans="2:11" ht="12" x14ac:dyDescent="0.2">
      <c r="B83" s="448"/>
      <c r="C83" s="222" t="s">
        <v>88</v>
      </c>
      <c r="D83" s="223" t="s">
        <v>47</v>
      </c>
      <c r="E83" s="223" t="s">
        <v>43</v>
      </c>
      <c r="F83" s="223" t="s">
        <v>44</v>
      </c>
      <c r="G83" s="223" t="s">
        <v>89</v>
      </c>
      <c r="H83" s="223" t="s">
        <v>90</v>
      </c>
      <c r="I83" s="223" t="s">
        <v>91</v>
      </c>
      <c r="J83" s="223" t="s">
        <v>81</v>
      </c>
      <c r="K83" s="539" t="s">
        <v>92</v>
      </c>
    </row>
    <row r="84" spans="2:11" ht="19.5" customHeight="1" x14ac:dyDescent="0.25">
      <c r="B84" s="419"/>
      <c r="C84" s="384" t="s">
        <v>99</v>
      </c>
      <c r="D84" s="678"/>
      <c r="E84" s="678"/>
      <c r="F84" s="678"/>
      <c r="G84" s="678"/>
      <c r="H84" s="678"/>
      <c r="I84" s="678"/>
      <c r="J84" s="540">
        <f>J85+J114</f>
        <v>0</v>
      </c>
      <c r="K84" s="538"/>
    </row>
    <row r="85" spans="2:11" ht="19.5" customHeight="1" x14ac:dyDescent="0.2">
      <c r="B85" s="450"/>
      <c r="C85" s="541"/>
      <c r="D85" s="542" t="s">
        <v>61</v>
      </c>
      <c r="E85" s="543" t="s">
        <v>100</v>
      </c>
      <c r="F85" s="543" t="s">
        <v>101</v>
      </c>
      <c r="G85" s="541"/>
      <c r="H85" s="541"/>
      <c r="I85" s="541"/>
      <c r="J85" s="544">
        <f>J86</f>
        <v>0</v>
      </c>
      <c r="K85" s="545"/>
    </row>
    <row r="86" spans="2:11" ht="19.5" customHeight="1" x14ac:dyDescent="0.2">
      <c r="B86" s="491"/>
      <c r="C86" s="886"/>
      <c r="D86" s="887" t="s">
        <v>61</v>
      </c>
      <c r="E86" s="887" t="s">
        <v>103</v>
      </c>
      <c r="F86" s="887" t="s">
        <v>194</v>
      </c>
      <c r="G86" s="886"/>
      <c r="H86" s="886"/>
      <c r="I86" s="886"/>
      <c r="J86" s="888">
        <f>SUM(J93:J113)</f>
        <v>0</v>
      </c>
      <c r="K86" s="889"/>
    </row>
    <row r="87" spans="2:11" ht="18.75" customHeight="1" x14ac:dyDescent="0.2">
      <c r="B87" s="450"/>
      <c r="C87" s="492">
        <f>MAX(C83:C86)+1</f>
        <v>1</v>
      </c>
      <c r="D87" s="279" t="s">
        <v>105</v>
      </c>
      <c r="E87" s="280" t="s">
        <v>306</v>
      </c>
      <c r="F87" s="281" t="s">
        <v>307</v>
      </c>
      <c r="G87" s="282" t="s">
        <v>108</v>
      </c>
      <c r="H87" s="263">
        <v>560.77499999999998</v>
      </c>
      <c r="I87" s="283">
        <v>0</v>
      </c>
      <c r="J87" s="283">
        <f>ROUND(I87*H87,2)</f>
        <v>0</v>
      </c>
      <c r="K87" s="548" t="s">
        <v>263</v>
      </c>
    </row>
    <row r="88" spans="2:11" ht="12" x14ac:dyDescent="0.2">
      <c r="B88" s="450"/>
      <c r="C88" s="493"/>
      <c r="D88" s="549" t="s">
        <v>112</v>
      </c>
      <c r="E88" s="129"/>
      <c r="F88" s="436" t="s">
        <v>308</v>
      </c>
      <c r="G88" s="130"/>
      <c r="H88" s="423"/>
      <c r="I88" s="131"/>
      <c r="J88" s="131"/>
      <c r="K88" s="132"/>
    </row>
    <row r="89" spans="2:11" ht="12" x14ac:dyDescent="0.2">
      <c r="B89" s="450"/>
      <c r="C89" s="494"/>
      <c r="D89" s="549" t="s">
        <v>112</v>
      </c>
      <c r="E89" s="134"/>
      <c r="F89" s="144" t="s">
        <v>113</v>
      </c>
      <c r="G89" s="135"/>
      <c r="H89" s="463"/>
      <c r="I89" s="136"/>
      <c r="J89" s="136"/>
      <c r="K89" s="137"/>
    </row>
    <row r="90" spans="2:11" ht="18.75" customHeight="1" x14ac:dyDescent="0.2">
      <c r="B90" s="450"/>
      <c r="C90" s="492">
        <f>MAX(C86:C89)+1</f>
        <v>2</v>
      </c>
      <c r="D90" s="279" t="s">
        <v>105</v>
      </c>
      <c r="E90" s="280" t="s">
        <v>306</v>
      </c>
      <c r="F90" s="281" t="s">
        <v>309</v>
      </c>
      <c r="G90" s="282" t="s">
        <v>108</v>
      </c>
      <c r="H90" s="263">
        <v>60.255000000000003</v>
      </c>
      <c r="I90" s="283">
        <v>0</v>
      </c>
      <c r="J90" s="283">
        <f>ROUND(I90*H90,2)</f>
        <v>0</v>
      </c>
      <c r="K90" s="548" t="s">
        <v>263</v>
      </c>
    </row>
    <row r="91" spans="2:11" ht="12" x14ac:dyDescent="0.2">
      <c r="B91" s="450"/>
      <c r="C91" s="493"/>
      <c r="D91" s="549" t="s">
        <v>112</v>
      </c>
      <c r="E91" s="129"/>
      <c r="F91" s="495" t="s">
        <v>310</v>
      </c>
      <c r="G91" s="130"/>
      <c r="H91" s="423"/>
      <c r="I91" s="131"/>
      <c r="J91" s="131"/>
      <c r="K91" s="132"/>
    </row>
    <row r="92" spans="2:11" ht="12" x14ac:dyDescent="0.2">
      <c r="B92" s="450"/>
      <c r="C92" s="494"/>
      <c r="D92" s="549" t="s">
        <v>112</v>
      </c>
      <c r="E92" s="134"/>
      <c r="F92" s="144" t="s">
        <v>113</v>
      </c>
      <c r="G92" s="135"/>
      <c r="H92" s="463"/>
      <c r="I92" s="136"/>
      <c r="J92" s="136"/>
      <c r="K92" s="137"/>
    </row>
    <row r="93" spans="2:11" ht="18.75" customHeight="1" x14ac:dyDescent="0.2">
      <c r="B93" s="454"/>
      <c r="C93" s="492">
        <f>MAX(C89:C92)+1</f>
        <v>3</v>
      </c>
      <c r="D93" s="279" t="s">
        <v>105</v>
      </c>
      <c r="E93" s="280" t="s">
        <v>311</v>
      </c>
      <c r="F93" s="281" t="s">
        <v>312</v>
      </c>
      <c r="G93" s="282" t="s">
        <v>133</v>
      </c>
      <c r="H93" s="263">
        <v>309</v>
      </c>
      <c r="I93" s="283">
        <v>0</v>
      </c>
      <c r="J93" s="283">
        <f>ROUND(I93*H93,2)</f>
        <v>0</v>
      </c>
      <c r="K93" s="548" t="s">
        <v>263</v>
      </c>
    </row>
    <row r="94" spans="2:11" x14ac:dyDescent="0.2">
      <c r="B94" s="101"/>
      <c r="C94" s="104"/>
      <c r="D94" s="549" t="s">
        <v>141</v>
      </c>
      <c r="E94" s="550" t="s">
        <v>1</v>
      </c>
      <c r="F94" s="551" t="s">
        <v>313</v>
      </c>
      <c r="G94" s="104"/>
      <c r="H94" s="550"/>
      <c r="I94" s="104"/>
      <c r="J94" s="104"/>
      <c r="K94" s="552"/>
    </row>
    <row r="95" spans="2:11" x14ac:dyDescent="0.2">
      <c r="B95" s="252"/>
      <c r="C95" s="255"/>
      <c r="D95" s="549" t="s">
        <v>112</v>
      </c>
      <c r="E95" s="553" t="s">
        <v>1</v>
      </c>
      <c r="F95" s="562" t="s">
        <v>314</v>
      </c>
      <c r="G95" s="255"/>
      <c r="H95" s="555"/>
      <c r="I95" s="255"/>
      <c r="J95" s="255"/>
      <c r="K95" s="556"/>
    </row>
    <row r="96" spans="2:11" x14ac:dyDescent="0.2">
      <c r="B96" s="257"/>
      <c r="C96" s="261"/>
      <c r="D96" s="549" t="s">
        <v>112</v>
      </c>
      <c r="E96" s="557" t="s">
        <v>1</v>
      </c>
      <c r="F96" s="299" t="s">
        <v>113</v>
      </c>
      <c r="G96" s="261"/>
      <c r="H96" s="558"/>
      <c r="I96" s="261"/>
      <c r="J96" s="261"/>
      <c r="K96" s="559"/>
    </row>
    <row r="97" spans="2:11" ht="18.75" customHeight="1" x14ac:dyDescent="0.2">
      <c r="B97" s="454"/>
      <c r="C97" s="492">
        <f>MAX(C93:C96)+1</f>
        <v>4</v>
      </c>
      <c r="D97" s="279" t="s">
        <v>105</v>
      </c>
      <c r="E97" s="280" t="s">
        <v>315</v>
      </c>
      <c r="F97" s="281" t="s">
        <v>316</v>
      </c>
      <c r="G97" s="282" t="s">
        <v>133</v>
      </c>
      <c r="H97" s="263">
        <v>103</v>
      </c>
      <c r="I97" s="283">
        <v>0</v>
      </c>
      <c r="J97" s="283">
        <f>ROUND(I97*H97,2)</f>
        <v>0</v>
      </c>
      <c r="K97" s="548" t="s">
        <v>263</v>
      </c>
    </row>
    <row r="98" spans="2:11" ht="18.75" customHeight="1" x14ac:dyDescent="0.2">
      <c r="B98" s="101"/>
      <c r="C98" s="492">
        <f>MAX(C94:C97)+1</f>
        <v>5</v>
      </c>
      <c r="D98" s="279" t="s">
        <v>105</v>
      </c>
      <c r="E98" s="280" t="s">
        <v>315</v>
      </c>
      <c r="F98" s="281" t="s">
        <v>317</v>
      </c>
      <c r="G98" s="282" t="s">
        <v>118</v>
      </c>
      <c r="H98" s="263">
        <v>4</v>
      </c>
      <c r="I98" s="283">
        <v>0</v>
      </c>
      <c r="J98" s="283">
        <f>ROUND(I98*H98,2)</f>
        <v>0</v>
      </c>
      <c r="K98" s="548" t="s">
        <v>263</v>
      </c>
    </row>
    <row r="99" spans="2:11" x14ac:dyDescent="0.2">
      <c r="B99" s="257"/>
      <c r="C99" s="261"/>
      <c r="D99" s="549"/>
      <c r="E99" s="557"/>
      <c r="F99" s="299"/>
      <c r="G99" s="261"/>
      <c r="H99" s="558"/>
      <c r="I99" s="261"/>
      <c r="J99" s="261"/>
      <c r="K99" s="559"/>
    </row>
    <row r="100" spans="2:11" ht="18.75" customHeight="1" x14ac:dyDescent="0.2">
      <c r="B100" s="496"/>
      <c r="C100" s="236">
        <f>MAX(C97:C99)+1</f>
        <v>6</v>
      </c>
      <c r="D100" s="236" t="s">
        <v>137</v>
      </c>
      <c r="E100" s="237" t="s">
        <v>318</v>
      </c>
      <c r="F100" s="238" t="s">
        <v>319</v>
      </c>
      <c r="G100" s="239" t="s">
        <v>152</v>
      </c>
      <c r="H100" s="240">
        <v>103</v>
      </c>
      <c r="I100" s="241">
        <v>0</v>
      </c>
      <c r="J100" s="241">
        <f>ROUND(I100*H100,2)</f>
        <v>0</v>
      </c>
      <c r="K100" s="561" t="s">
        <v>263</v>
      </c>
    </row>
    <row r="101" spans="2:11" ht="18.75" customHeight="1" x14ac:dyDescent="0.2">
      <c r="B101" s="496"/>
      <c r="C101" s="236">
        <f>MAX(C98:C100)+1</f>
        <v>7</v>
      </c>
      <c r="D101" s="236" t="s">
        <v>137</v>
      </c>
      <c r="E101" s="237" t="s">
        <v>320</v>
      </c>
      <c r="F101" s="238" t="s">
        <v>321</v>
      </c>
      <c r="G101" s="239" t="s">
        <v>152</v>
      </c>
      <c r="H101" s="240">
        <v>6.4</v>
      </c>
      <c r="I101" s="241">
        <v>0</v>
      </c>
      <c r="J101" s="241">
        <f>ROUND(I101*H101,2)</f>
        <v>0</v>
      </c>
      <c r="K101" s="561" t="s">
        <v>263</v>
      </c>
    </row>
    <row r="102" spans="2:11" ht="12" x14ac:dyDescent="0.2">
      <c r="B102" s="496"/>
      <c r="C102" s="146"/>
      <c r="D102" s="549" t="s">
        <v>112</v>
      </c>
      <c r="E102" s="147"/>
      <c r="F102" s="498" t="s">
        <v>322</v>
      </c>
      <c r="G102" s="148"/>
      <c r="H102" s="479"/>
      <c r="I102" s="149"/>
      <c r="J102" s="149"/>
      <c r="K102" s="150"/>
    </row>
    <row r="103" spans="2:11" ht="12" x14ac:dyDescent="0.2">
      <c r="B103" s="496"/>
      <c r="C103" s="152"/>
      <c r="D103" s="549" t="s">
        <v>112</v>
      </c>
      <c r="E103" s="153"/>
      <c r="F103" s="144" t="s">
        <v>113</v>
      </c>
      <c r="G103" s="154"/>
      <c r="H103" s="477"/>
      <c r="I103" s="155"/>
      <c r="J103" s="155"/>
      <c r="K103" s="156"/>
    </row>
    <row r="104" spans="2:11" ht="18.75" customHeight="1" x14ac:dyDescent="0.2">
      <c r="B104" s="496"/>
      <c r="C104" s="236">
        <f>MAX(C100:C103)+1</f>
        <v>8</v>
      </c>
      <c r="D104" s="236" t="s">
        <v>137</v>
      </c>
      <c r="E104" s="237" t="s">
        <v>323</v>
      </c>
      <c r="F104" s="238" t="s">
        <v>324</v>
      </c>
      <c r="G104" s="239" t="s">
        <v>116</v>
      </c>
      <c r="H104" s="240">
        <v>33.475000000000001</v>
      </c>
      <c r="I104" s="241">
        <v>0</v>
      </c>
      <c r="J104" s="241">
        <f>ROUND(I104*H104,2)</f>
        <v>0</v>
      </c>
      <c r="K104" s="561" t="s">
        <v>263</v>
      </c>
    </row>
    <row r="105" spans="2:11" ht="12" x14ac:dyDescent="0.2">
      <c r="B105" s="496"/>
      <c r="C105" s="885"/>
      <c r="D105" s="549" t="s">
        <v>141</v>
      </c>
      <c r="E105" s="550" t="s">
        <v>1</v>
      </c>
      <c r="F105" s="551" t="s">
        <v>325</v>
      </c>
      <c r="G105" s="104"/>
      <c r="H105" s="550"/>
      <c r="I105" s="104"/>
      <c r="J105" s="104"/>
      <c r="K105" s="552"/>
    </row>
    <row r="106" spans="2:11" ht="12" x14ac:dyDescent="0.2">
      <c r="B106" s="496"/>
      <c r="C106" s="885"/>
      <c r="D106" s="549" t="s">
        <v>112</v>
      </c>
      <c r="E106" s="553" t="s">
        <v>1</v>
      </c>
      <c r="F106" s="554" t="s">
        <v>326</v>
      </c>
      <c r="G106" s="255"/>
      <c r="H106" s="555"/>
      <c r="I106" s="255"/>
      <c r="J106" s="255"/>
      <c r="K106" s="556"/>
    </row>
    <row r="107" spans="2:11" ht="12" x14ac:dyDescent="0.2">
      <c r="B107" s="496"/>
      <c r="C107" s="885"/>
      <c r="D107" s="549" t="s">
        <v>112</v>
      </c>
      <c r="E107" s="557" t="s">
        <v>1</v>
      </c>
      <c r="F107" s="299" t="s">
        <v>113</v>
      </c>
      <c r="G107" s="261"/>
      <c r="H107" s="558"/>
      <c r="I107" s="261"/>
      <c r="J107" s="261"/>
      <c r="K107" s="559"/>
    </row>
    <row r="108" spans="2:11" ht="18.75" customHeight="1" x14ac:dyDescent="0.2">
      <c r="B108" s="454"/>
      <c r="C108" s="236">
        <f>MAX(C104:C107)+1</f>
        <v>9</v>
      </c>
      <c r="D108" s="236" t="s">
        <v>137</v>
      </c>
      <c r="E108" s="237" t="s">
        <v>327</v>
      </c>
      <c r="F108" s="238" t="s">
        <v>328</v>
      </c>
      <c r="G108" s="239" t="s">
        <v>116</v>
      </c>
      <c r="H108" s="240">
        <v>560.77499999999998</v>
      </c>
      <c r="I108" s="241">
        <v>0</v>
      </c>
      <c r="J108" s="241">
        <f>ROUND(I108*H108,2)</f>
        <v>0</v>
      </c>
      <c r="K108" s="561" t="s">
        <v>263</v>
      </c>
    </row>
    <row r="109" spans="2:11" x14ac:dyDescent="0.2">
      <c r="B109" s="419"/>
      <c r="C109" s="885"/>
      <c r="D109" s="549" t="s">
        <v>112</v>
      </c>
      <c r="E109" s="678"/>
      <c r="F109" s="437" t="s">
        <v>308</v>
      </c>
      <c r="G109" s="678"/>
      <c r="H109" s="678"/>
      <c r="I109" s="678"/>
      <c r="J109" s="678"/>
      <c r="K109" s="538"/>
    </row>
    <row r="110" spans="2:11" x14ac:dyDescent="0.2">
      <c r="B110" s="419"/>
      <c r="C110" s="885"/>
      <c r="D110" s="549" t="s">
        <v>112</v>
      </c>
      <c r="E110" s="678"/>
      <c r="F110" s="299" t="s">
        <v>113</v>
      </c>
      <c r="G110" s="678"/>
      <c r="H110" s="678"/>
      <c r="I110" s="678"/>
      <c r="J110" s="678"/>
      <c r="K110" s="538"/>
    </row>
    <row r="111" spans="2:11" ht="18.75" customHeight="1" x14ac:dyDescent="0.2">
      <c r="B111" s="454"/>
      <c r="C111" s="236">
        <f>MAX(C107:C110)+1</f>
        <v>10</v>
      </c>
      <c r="D111" s="236" t="s">
        <v>137</v>
      </c>
      <c r="E111" s="237" t="s">
        <v>329</v>
      </c>
      <c r="F111" s="238" t="s">
        <v>330</v>
      </c>
      <c r="G111" s="239" t="s">
        <v>133</v>
      </c>
      <c r="H111" s="240">
        <v>1542</v>
      </c>
      <c r="I111" s="241">
        <v>0</v>
      </c>
      <c r="J111" s="241">
        <f>ROUND(I111*H111,2)</f>
        <v>0</v>
      </c>
      <c r="K111" s="561" t="s">
        <v>263</v>
      </c>
    </row>
    <row r="112" spans="2:11" x14ac:dyDescent="0.2">
      <c r="B112" s="419"/>
      <c r="C112" s="885"/>
      <c r="D112" s="549" t="s">
        <v>141</v>
      </c>
      <c r="E112" s="678"/>
      <c r="F112" s="868" t="s">
        <v>331</v>
      </c>
      <c r="G112" s="678"/>
      <c r="H112" s="678"/>
      <c r="I112" s="678"/>
      <c r="J112" s="678"/>
      <c r="K112" s="538"/>
    </row>
    <row r="113" spans="2:11" ht="18.75" customHeight="1" x14ac:dyDescent="0.2">
      <c r="B113" s="454"/>
      <c r="C113" s="236">
        <f>MAX(C109:C112)+1</f>
        <v>11</v>
      </c>
      <c r="D113" s="236" t="s">
        <v>137</v>
      </c>
      <c r="E113" s="237" t="s">
        <v>332</v>
      </c>
      <c r="F113" s="238" t="s">
        <v>333</v>
      </c>
      <c r="G113" s="239" t="s">
        <v>116</v>
      </c>
      <c r="H113" s="240">
        <v>1542</v>
      </c>
      <c r="I113" s="241">
        <v>0</v>
      </c>
      <c r="J113" s="241">
        <f>ROUND(I113*H113,2)</f>
        <v>0</v>
      </c>
      <c r="K113" s="561" t="s">
        <v>263</v>
      </c>
    </row>
    <row r="114" spans="2:11" ht="18" customHeight="1" x14ac:dyDescent="0.2">
      <c r="B114" s="491"/>
      <c r="C114" s="890"/>
      <c r="D114" s="887" t="s">
        <v>61</v>
      </c>
      <c r="E114" s="887" t="s">
        <v>123</v>
      </c>
      <c r="F114" s="887" t="s">
        <v>176</v>
      </c>
      <c r="G114" s="886"/>
      <c r="H114" s="886"/>
      <c r="I114" s="886"/>
      <c r="J114" s="888">
        <f>SUM(J115:J123)</f>
        <v>0</v>
      </c>
      <c r="K114" s="889"/>
    </row>
    <row r="115" spans="2:11" ht="18.75" customHeight="1" x14ac:dyDescent="0.2">
      <c r="B115" s="454"/>
      <c r="C115" s="236">
        <f>MAX(C112:C114)+1</f>
        <v>12</v>
      </c>
      <c r="D115" s="236" t="s">
        <v>137</v>
      </c>
      <c r="E115" s="237" t="s">
        <v>295</v>
      </c>
      <c r="F115" s="238" t="s">
        <v>296</v>
      </c>
      <c r="G115" s="239" t="s">
        <v>108</v>
      </c>
      <c r="H115" s="240">
        <v>621.03</v>
      </c>
      <c r="I115" s="241">
        <v>0</v>
      </c>
      <c r="J115" s="241">
        <f>ROUND(I115*H115,2)</f>
        <v>0</v>
      </c>
      <c r="K115" s="561" t="s">
        <v>263</v>
      </c>
    </row>
    <row r="116" spans="2:11" x14ac:dyDescent="0.2">
      <c r="B116" s="101"/>
      <c r="C116" s="885"/>
      <c r="D116" s="549" t="s">
        <v>112</v>
      </c>
      <c r="E116" s="550" t="s">
        <v>1</v>
      </c>
      <c r="F116" s="551" t="s">
        <v>334</v>
      </c>
      <c r="G116" s="104"/>
      <c r="H116" s="550"/>
      <c r="I116" s="104"/>
      <c r="J116" s="104"/>
      <c r="K116" s="552"/>
    </row>
    <row r="117" spans="2:11" x14ac:dyDescent="0.2">
      <c r="B117" s="252"/>
      <c r="C117" s="885"/>
      <c r="D117" s="549" t="s">
        <v>112</v>
      </c>
      <c r="E117" s="553" t="s">
        <v>1</v>
      </c>
      <c r="F117" s="891" t="s">
        <v>335</v>
      </c>
      <c r="G117" s="255"/>
      <c r="H117" s="555"/>
      <c r="I117" s="255"/>
      <c r="J117" s="255"/>
      <c r="K117" s="556"/>
    </row>
    <row r="118" spans="2:11" x14ac:dyDescent="0.2">
      <c r="B118" s="257"/>
      <c r="C118" s="885"/>
      <c r="D118" s="549" t="s">
        <v>112</v>
      </c>
      <c r="E118" s="557" t="s">
        <v>1</v>
      </c>
      <c r="F118" s="299" t="s">
        <v>113</v>
      </c>
      <c r="G118" s="261"/>
      <c r="H118" s="558"/>
      <c r="I118" s="261"/>
      <c r="J118" s="261"/>
      <c r="K118" s="559"/>
    </row>
    <row r="119" spans="2:11" ht="18.75" customHeight="1" x14ac:dyDescent="0.2">
      <c r="B119" s="454"/>
      <c r="C119" s="236">
        <f>MAX(C115:C118)+1</f>
        <v>13</v>
      </c>
      <c r="D119" s="236" t="s">
        <v>137</v>
      </c>
      <c r="E119" s="237" t="s">
        <v>217</v>
      </c>
      <c r="F119" s="238" t="s">
        <v>218</v>
      </c>
      <c r="G119" s="239" t="s">
        <v>108</v>
      </c>
      <c r="H119" s="240">
        <v>594.25</v>
      </c>
      <c r="I119" s="241">
        <v>0</v>
      </c>
      <c r="J119" s="241">
        <f>ROUND(I119*H119,2)</f>
        <v>0</v>
      </c>
      <c r="K119" s="561" t="s">
        <v>263</v>
      </c>
    </row>
    <row r="120" spans="2:11" ht="12" x14ac:dyDescent="0.2">
      <c r="B120" s="454"/>
      <c r="C120" s="146"/>
      <c r="D120" s="146"/>
      <c r="E120" s="550" t="s">
        <v>1</v>
      </c>
      <c r="F120" s="551" t="s">
        <v>336</v>
      </c>
      <c r="G120" s="104"/>
      <c r="H120" s="550"/>
      <c r="I120" s="104"/>
      <c r="J120" s="104"/>
      <c r="K120" s="552"/>
    </row>
    <row r="121" spans="2:11" ht="12" x14ac:dyDescent="0.2">
      <c r="B121" s="454"/>
      <c r="C121" s="138"/>
      <c r="D121" s="138"/>
      <c r="E121" s="553" t="s">
        <v>1</v>
      </c>
      <c r="F121" s="891">
        <f>560.775+33.475</f>
        <v>594.25</v>
      </c>
      <c r="G121" s="255"/>
      <c r="H121" s="555"/>
      <c r="I121" s="255"/>
      <c r="J121" s="255"/>
      <c r="K121" s="556"/>
    </row>
    <row r="122" spans="2:11" ht="12" x14ac:dyDescent="0.2">
      <c r="B122" s="454"/>
      <c r="C122" s="152"/>
      <c r="D122" s="152" t="s">
        <v>337</v>
      </c>
      <c r="E122" s="557" t="s">
        <v>1</v>
      </c>
      <c r="F122" s="299" t="s">
        <v>113</v>
      </c>
      <c r="G122" s="261"/>
      <c r="H122" s="558"/>
      <c r="I122" s="261"/>
      <c r="J122" s="261"/>
      <c r="K122" s="559"/>
    </row>
    <row r="123" spans="2:11" ht="18.75" customHeight="1" x14ac:dyDescent="0.2">
      <c r="B123" s="454"/>
      <c r="C123" s="236">
        <f>MAX(C119:C122)+1</f>
        <v>14</v>
      </c>
      <c r="D123" s="236" t="s">
        <v>137</v>
      </c>
      <c r="E123" s="237" t="s">
        <v>189</v>
      </c>
      <c r="F123" s="238" t="s">
        <v>190</v>
      </c>
      <c r="G123" s="239" t="s">
        <v>108</v>
      </c>
      <c r="H123" s="240">
        <v>594.25</v>
      </c>
      <c r="I123" s="241">
        <v>0</v>
      </c>
      <c r="J123" s="241">
        <f>ROUND(I123*H123,2)</f>
        <v>0</v>
      </c>
      <c r="K123" s="561" t="s">
        <v>263</v>
      </c>
    </row>
    <row r="124" spans="2:11" ht="12" x14ac:dyDescent="0.2">
      <c r="B124" s="454"/>
      <c r="C124" s="138"/>
      <c r="D124" s="138"/>
      <c r="E124" s="139"/>
      <c r="F124" s="892" t="s">
        <v>338</v>
      </c>
      <c r="G124" s="141"/>
      <c r="H124" s="566"/>
      <c r="I124" s="142"/>
      <c r="J124" s="142"/>
      <c r="K124" s="151"/>
    </row>
    <row r="125" spans="2:11" ht="12" x14ac:dyDescent="0.2">
      <c r="B125" s="454"/>
      <c r="C125" s="138"/>
      <c r="D125" s="138"/>
      <c r="E125" s="139"/>
      <c r="F125" s="299" t="s">
        <v>113</v>
      </c>
      <c r="G125" s="141"/>
      <c r="H125" s="566"/>
      <c r="I125" s="142"/>
      <c r="J125" s="142"/>
      <c r="K125" s="151"/>
    </row>
    <row r="126" spans="2:11" x14ac:dyDescent="0.2">
      <c r="B126" s="446"/>
      <c r="C126" s="489"/>
      <c r="D126" s="447"/>
      <c r="E126" s="447"/>
      <c r="F126" s="447"/>
      <c r="G126" s="447"/>
      <c r="H126" s="447"/>
      <c r="I126" s="447"/>
      <c r="J126" s="447"/>
      <c r="K126" s="893"/>
    </row>
  </sheetData>
  <autoFilter ref="C46:K67"/>
  <mergeCells count="9">
    <mergeCell ref="E50:H50"/>
    <mergeCell ref="E52:H52"/>
    <mergeCell ref="E74:H74"/>
    <mergeCell ref="E76:H76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scale="67" fitToHeight="100" orientation="landscape" blackAndWhite="1" r:id="rId1"/>
  <headerFooter>
    <oddFooter>&amp;CStrana &amp;P z &amp;N</oddFooter>
  </headerFooter>
  <rowBreaks count="2" manualBreakCount="2">
    <brk id="43" max="10" man="1"/>
    <brk id="68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388"/>
  <sheetViews>
    <sheetView showGridLines="0" view="pageBreakPreview" topLeftCell="A17" zoomScale="110" zoomScaleNormal="100" zoomScaleSheetLayoutView="110" workbookViewId="0">
      <selection activeCell="I386" sqref="I386"/>
    </sheetView>
  </sheetViews>
  <sheetFormatPr defaultRowHeight="11.25" x14ac:dyDescent="0.2"/>
  <cols>
    <col min="1" max="1" width="8.33203125" style="1000" customWidth="1"/>
    <col min="2" max="2" width="1.1640625" style="1000" customWidth="1"/>
    <col min="3" max="3" width="4.1640625" style="1000" customWidth="1"/>
    <col min="4" max="4" width="4.33203125" style="1000" customWidth="1"/>
    <col min="5" max="5" width="17.1640625" style="1000" customWidth="1"/>
    <col min="6" max="6" width="50.83203125" style="1000" customWidth="1"/>
    <col min="7" max="7" width="7.5" style="1000" customWidth="1"/>
    <col min="8" max="8" width="11.5" style="1000" customWidth="1"/>
    <col min="9" max="11" width="20.1640625" style="1000" customWidth="1"/>
    <col min="12" max="12" width="9.33203125" style="1000" customWidth="1"/>
    <col min="13" max="13" width="10.83203125" style="1000" hidden="1" customWidth="1"/>
    <col min="14" max="14" width="9.33203125" style="1000"/>
    <col min="15" max="20" width="14.1640625" style="1000" hidden="1" customWidth="1"/>
    <col min="21" max="21" width="16.33203125" style="1000" hidden="1" customWidth="1"/>
    <col min="22" max="22" width="12.33203125" style="1000" customWidth="1"/>
    <col min="23" max="23" width="16.33203125" style="1000" customWidth="1"/>
    <col min="24" max="24" width="12.33203125" style="1000" customWidth="1"/>
    <col min="25" max="25" width="15" style="1000" customWidth="1"/>
    <col min="26" max="26" width="11" style="1000" customWidth="1"/>
    <col min="27" max="27" width="15" style="1000" customWidth="1"/>
    <col min="28" max="28" width="16.33203125" style="1000" customWidth="1"/>
    <col min="29" max="29" width="11" style="1000" customWidth="1"/>
    <col min="30" max="30" width="15" style="1000" customWidth="1"/>
    <col min="31" max="31" width="16.33203125" style="1000" customWidth="1"/>
    <col min="32" max="62" width="9.33203125" style="1000"/>
    <col min="63" max="63" width="9.33203125" style="1000" customWidth="1"/>
    <col min="64" max="16384" width="9.33203125" style="1000"/>
  </cols>
  <sheetData>
    <row r="2" spans="2:46" ht="36.950000000000003" customHeight="1" x14ac:dyDescent="0.2">
      <c r="L2" s="1318" t="s">
        <v>5</v>
      </c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AT2" s="999" t="s">
        <v>1144</v>
      </c>
    </row>
    <row r="3" spans="2:46" ht="6.95" customHeight="1" x14ac:dyDescent="0.2">
      <c r="B3" s="355"/>
      <c r="C3" s="356"/>
      <c r="D3" s="356"/>
      <c r="E3" s="356"/>
      <c r="F3" s="356"/>
      <c r="G3" s="356"/>
      <c r="H3" s="356"/>
      <c r="I3" s="356"/>
      <c r="J3" s="356"/>
      <c r="K3" s="356"/>
      <c r="L3" s="347"/>
      <c r="AT3" s="999" t="s">
        <v>69</v>
      </c>
    </row>
    <row r="4" spans="2:46" ht="24.95" customHeight="1" x14ac:dyDescent="0.2">
      <c r="B4" s="347"/>
      <c r="D4" s="1074" t="s">
        <v>77</v>
      </c>
      <c r="L4" s="347"/>
      <c r="M4" s="1075" t="s">
        <v>10</v>
      </c>
      <c r="AT4" s="999" t="s">
        <v>3</v>
      </c>
    </row>
    <row r="5" spans="2:46" ht="6.95" customHeight="1" x14ac:dyDescent="0.2">
      <c r="B5" s="347"/>
      <c r="L5" s="347"/>
    </row>
    <row r="6" spans="2:46" ht="12" customHeight="1" x14ac:dyDescent="0.2">
      <c r="B6" s="347"/>
      <c r="D6" s="1076" t="s">
        <v>1145</v>
      </c>
      <c r="L6" s="347"/>
    </row>
    <row r="7" spans="2:46" ht="16.5" customHeight="1" x14ac:dyDescent="0.2">
      <c r="B7" s="347"/>
      <c r="E7" s="1316" t="str">
        <f>'[3]Rekapitulace stavby'!K6</f>
        <v>Oprava výhybek v uzlu Ústí n. L. hl. n.</v>
      </c>
      <c r="F7" s="1317"/>
      <c r="G7" s="1317"/>
      <c r="H7" s="1317"/>
      <c r="L7" s="347"/>
    </row>
    <row r="8" spans="2:46" s="998" customFormat="1" ht="12" customHeight="1" x14ac:dyDescent="0.2">
      <c r="B8" s="419"/>
      <c r="D8" s="1076" t="s">
        <v>78</v>
      </c>
      <c r="L8" s="419"/>
    </row>
    <row r="9" spans="2:46" s="998" customFormat="1" ht="16.5" customHeight="1" x14ac:dyDescent="0.2">
      <c r="B9" s="419"/>
      <c r="E9" s="1291" t="s">
        <v>1146</v>
      </c>
      <c r="F9" s="1255"/>
      <c r="G9" s="1255"/>
      <c r="H9" s="1255"/>
      <c r="L9" s="419"/>
    </row>
    <row r="10" spans="2:46" s="998" customFormat="1" x14ac:dyDescent="0.2">
      <c r="B10" s="419"/>
      <c r="L10" s="419"/>
    </row>
    <row r="11" spans="2:46" s="998" customFormat="1" ht="12" customHeight="1" x14ac:dyDescent="0.2">
      <c r="B11" s="419"/>
      <c r="D11" s="1076" t="s">
        <v>15</v>
      </c>
      <c r="F11" s="1034" t="s">
        <v>1</v>
      </c>
      <c r="I11" s="1076" t="s">
        <v>16</v>
      </c>
      <c r="J11" s="1034" t="s">
        <v>1</v>
      </c>
      <c r="L11" s="419"/>
    </row>
    <row r="12" spans="2:46" s="998" customFormat="1" ht="12" customHeight="1" x14ac:dyDescent="0.2">
      <c r="B12" s="419"/>
      <c r="D12" s="1076" t="s">
        <v>17</v>
      </c>
      <c r="F12" s="1034" t="s">
        <v>18</v>
      </c>
      <c r="I12" s="1076" t="s">
        <v>19</v>
      </c>
      <c r="J12" s="1077" t="str">
        <f>'[3]Rekapitulace stavby'!AN8</f>
        <v>20. 7. 2020</v>
      </c>
      <c r="L12" s="419"/>
    </row>
    <row r="13" spans="2:46" s="998" customFormat="1" ht="10.9" customHeight="1" x14ac:dyDescent="0.2">
      <c r="B13" s="419"/>
      <c r="L13" s="419"/>
    </row>
    <row r="14" spans="2:46" s="998" customFormat="1" ht="12" customHeight="1" x14ac:dyDescent="0.2">
      <c r="B14" s="419"/>
      <c r="D14" s="1076" t="s">
        <v>20</v>
      </c>
      <c r="I14" s="1076" t="s">
        <v>21</v>
      </c>
      <c r="J14" s="1034" t="str">
        <f>IF('[3]Rekapitulace stavby'!AN10="","",'[3]Rekapitulace stavby'!AN10)</f>
        <v/>
      </c>
      <c r="L14" s="419"/>
    </row>
    <row r="15" spans="2:46" s="998" customFormat="1" ht="18" customHeight="1" x14ac:dyDescent="0.2">
      <c r="B15" s="419"/>
      <c r="E15" s="1034" t="str">
        <f>IF('[3]Rekapitulace stavby'!E11="","",'[3]Rekapitulace stavby'!E11)</f>
        <v xml:space="preserve"> </v>
      </c>
      <c r="I15" s="1076" t="s">
        <v>22</v>
      </c>
      <c r="J15" s="1034" t="str">
        <f>IF('[3]Rekapitulace stavby'!AN11="","",'[3]Rekapitulace stavby'!AN11)</f>
        <v/>
      </c>
      <c r="L15" s="419"/>
    </row>
    <row r="16" spans="2:46" s="998" customFormat="1" ht="6.95" customHeight="1" x14ac:dyDescent="0.2">
      <c r="B16" s="419"/>
      <c r="L16" s="419"/>
    </row>
    <row r="17" spans="2:12" s="998" customFormat="1" ht="12" customHeight="1" x14ac:dyDescent="0.2">
      <c r="B17" s="419"/>
      <c r="D17" s="1076" t="s">
        <v>23</v>
      </c>
      <c r="I17" s="1076" t="s">
        <v>21</v>
      </c>
      <c r="J17" s="1034" t="str">
        <f>'[3]Rekapitulace stavby'!AN13</f>
        <v/>
      </c>
      <c r="L17" s="419"/>
    </row>
    <row r="18" spans="2:12" s="998" customFormat="1" ht="18" customHeight="1" x14ac:dyDescent="0.2">
      <c r="B18" s="419"/>
      <c r="E18" s="1319" t="str">
        <f>'[3]Rekapitulace stavby'!E14</f>
        <v xml:space="preserve"> </v>
      </c>
      <c r="F18" s="1319"/>
      <c r="G18" s="1319"/>
      <c r="H18" s="1319"/>
      <c r="I18" s="1076" t="s">
        <v>22</v>
      </c>
      <c r="J18" s="1034" t="str">
        <f>'[3]Rekapitulace stavby'!AN14</f>
        <v/>
      </c>
      <c r="L18" s="419"/>
    </row>
    <row r="19" spans="2:12" s="998" customFormat="1" ht="6.95" customHeight="1" x14ac:dyDescent="0.2">
      <c r="B19" s="419"/>
      <c r="L19" s="419"/>
    </row>
    <row r="20" spans="2:12" s="998" customFormat="1" ht="12" customHeight="1" x14ac:dyDescent="0.2">
      <c r="B20" s="419"/>
      <c r="D20" s="1076" t="s">
        <v>24</v>
      </c>
      <c r="I20" s="1076" t="s">
        <v>21</v>
      </c>
      <c r="J20" s="1034" t="str">
        <f>IF('[3]Rekapitulace stavby'!AN16="","",'[3]Rekapitulace stavby'!AN16)</f>
        <v/>
      </c>
      <c r="L20" s="419"/>
    </row>
    <row r="21" spans="2:12" s="998" customFormat="1" ht="18" customHeight="1" x14ac:dyDescent="0.2">
      <c r="B21" s="419"/>
      <c r="E21" s="1034" t="str">
        <f>IF('[3]Rekapitulace stavby'!E17="","",'[3]Rekapitulace stavby'!E17)</f>
        <v xml:space="preserve"> </v>
      </c>
      <c r="I21" s="1076" t="s">
        <v>22</v>
      </c>
      <c r="J21" s="1034" t="str">
        <f>IF('[3]Rekapitulace stavby'!AN17="","",'[3]Rekapitulace stavby'!AN17)</f>
        <v/>
      </c>
      <c r="L21" s="419"/>
    </row>
    <row r="22" spans="2:12" s="998" customFormat="1" ht="6.95" customHeight="1" x14ac:dyDescent="0.2">
      <c r="B22" s="419"/>
      <c r="L22" s="419"/>
    </row>
    <row r="23" spans="2:12" s="998" customFormat="1" ht="12" customHeight="1" x14ac:dyDescent="0.2">
      <c r="B23" s="419"/>
      <c r="D23" s="1076" t="s">
        <v>26</v>
      </c>
      <c r="I23" s="1076" t="s">
        <v>21</v>
      </c>
      <c r="J23" s="1034" t="str">
        <f>IF('[3]Rekapitulace stavby'!AN19="","",'[3]Rekapitulace stavby'!AN19)</f>
        <v/>
      </c>
      <c r="L23" s="419"/>
    </row>
    <row r="24" spans="2:12" s="998" customFormat="1" ht="18" customHeight="1" x14ac:dyDescent="0.2">
      <c r="B24" s="419"/>
      <c r="E24" s="1034" t="str">
        <f>IF('[3]Rekapitulace stavby'!E20="","",'[3]Rekapitulace stavby'!E20)</f>
        <v xml:space="preserve"> </v>
      </c>
      <c r="I24" s="1076" t="s">
        <v>22</v>
      </c>
      <c r="J24" s="1034" t="str">
        <f>IF('[3]Rekapitulace stavby'!AN20="","",'[3]Rekapitulace stavby'!AN20)</f>
        <v/>
      </c>
      <c r="L24" s="419"/>
    </row>
    <row r="25" spans="2:12" s="998" customFormat="1" ht="6.95" customHeight="1" x14ac:dyDescent="0.2">
      <c r="B25" s="419"/>
      <c r="L25" s="419"/>
    </row>
    <row r="26" spans="2:12" s="998" customFormat="1" ht="12" customHeight="1" x14ac:dyDescent="0.2">
      <c r="B26" s="419"/>
      <c r="D26" s="1076" t="s">
        <v>27</v>
      </c>
      <c r="L26" s="419"/>
    </row>
    <row r="27" spans="2:12" s="441" customFormat="1" ht="16.5" customHeight="1" x14ac:dyDescent="0.2">
      <c r="B27" s="440"/>
      <c r="E27" s="1320" t="s">
        <v>1</v>
      </c>
      <c r="F27" s="1320"/>
      <c r="G27" s="1320"/>
      <c r="H27" s="1320"/>
      <c r="L27" s="440"/>
    </row>
    <row r="28" spans="2:12" s="998" customFormat="1" ht="6.95" customHeight="1" x14ac:dyDescent="0.2">
      <c r="B28" s="419"/>
      <c r="L28" s="419"/>
    </row>
    <row r="29" spans="2:12" s="998" customFormat="1" ht="6.95" customHeight="1" x14ac:dyDescent="0.2">
      <c r="B29" s="419"/>
      <c r="D29" s="442"/>
      <c r="E29" s="442"/>
      <c r="F29" s="442"/>
      <c r="G29" s="442"/>
      <c r="H29" s="442"/>
      <c r="I29" s="442"/>
      <c r="J29" s="442"/>
      <c r="K29" s="442"/>
      <c r="L29" s="419"/>
    </row>
    <row r="30" spans="2:12" s="998" customFormat="1" ht="25.35" customHeight="1" x14ac:dyDescent="0.2">
      <c r="B30" s="419"/>
      <c r="D30" s="1078" t="s">
        <v>28</v>
      </c>
      <c r="J30" s="1079">
        <f>ROUND(J95, 2)</f>
        <v>0</v>
      </c>
      <c r="L30" s="419"/>
    </row>
    <row r="31" spans="2:12" s="998" customFormat="1" ht="6.95" customHeight="1" x14ac:dyDescent="0.2">
      <c r="B31" s="419"/>
      <c r="D31" s="442"/>
      <c r="E31" s="442"/>
      <c r="F31" s="442"/>
      <c r="G31" s="442"/>
      <c r="H31" s="442"/>
      <c r="I31" s="442"/>
      <c r="J31" s="442"/>
      <c r="K31" s="442"/>
      <c r="L31" s="419"/>
    </row>
    <row r="32" spans="2:12" s="998" customFormat="1" ht="14.45" customHeight="1" x14ac:dyDescent="0.2">
      <c r="B32" s="419"/>
      <c r="F32" s="1080" t="s">
        <v>30</v>
      </c>
      <c r="I32" s="1080" t="s">
        <v>29</v>
      </c>
      <c r="J32" s="1080" t="s">
        <v>31</v>
      </c>
      <c r="L32" s="419"/>
    </row>
    <row r="33" spans="2:12" s="998" customFormat="1" ht="14.45" customHeight="1" x14ac:dyDescent="0.2">
      <c r="B33" s="419"/>
      <c r="D33" s="1081" t="s">
        <v>32</v>
      </c>
      <c r="E33" s="1076" t="s">
        <v>33</v>
      </c>
      <c r="F33" s="1082">
        <f>ROUND((SUM(BE95:BE387)),  2)</f>
        <v>0</v>
      </c>
      <c r="I33" s="1083">
        <v>0.21</v>
      </c>
      <c r="J33" s="1082">
        <f>ROUND(((SUM(BE95:BE387))*I33),  2)</f>
        <v>0</v>
      </c>
      <c r="L33" s="419"/>
    </row>
    <row r="34" spans="2:12" s="998" customFormat="1" ht="14.45" customHeight="1" x14ac:dyDescent="0.2">
      <c r="B34" s="419"/>
      <c r="E34" s="1076" t="s">
        <v>34</v>
      </c>
      <c r="F34" s="1082">
        <f>ROUND((SUM(BF95:BF387)),  2)</f>
        <v>0</v>
      </c>
      <c r="I34" s="1083">
        <v>0.15</v>
      </c>
      <c r="J34" s="1082">
        <f>ROUND(((SUM(BF95:BF387))*I34),  2)</f>
        <v>0</v>
      </c>
      <c r="L34" s="419"/>
    </row>
    <row r="35" spans="2:12" s="998" customFormat="1" ht="14.45" hidden="1" customHeight="1" x14ac:dyDescent="0.2">
      <c r="B35" s="419"/>
      <c r="E35" s="1076" t="s">
        <v>35</v>
      </c>
      <c r="F35" s="1082">
        <f>ROUND((SUM(BG95:BG387)),  2)</f>
        <v>0</v>
      </c>
      <c r="I35" s="1083">
        <v>0.21</v>
      </c>
      <c r="J35" s="1082">
        <f>0</f>
        <v>0</v>
      </c>
      <c r="L35" s="419"/>
    </row>
    <row r="36" spans="2:12" s="998" customFormat="1" ht="14.45" hidden="1" customHeight="1" x14ac:dyDescent="0.2">
      <c r="B36" s="419"/>
      <c r="E36" s="1076" t="s">
        <v>36</v>
      </c>
      <c r="F36" s="1082">
        <f>ROUND((SUM(BH95:BH387)),  2)</f>
        <v>0</v>
      </c>
      <c r="I36" s="1083">
        <v>0.15</v>
      </c>
      <c r="J36" s="1082">
        <f>0</f>
        <v>0</v>
      </c>
      <c r="L36" s="419"/>
    </row>
    <row r="37" spans="2:12" s="998" customFormat="1" ht="14.45" hidden="1" customHeight="1" x14ac:dyDescent="0.2">
      <c r="B37" s="419"/>
      <c r="E37" s="1076" t="s">
        <v>37</v>
      </c>
      <c r="F37" s="1082">
        <f>ROUND((SUM(BI95:BI387)),  2)</f>
        <v>0</v>
      </c>
      <c r="I37" s="1083">
        <v>0</v>
      </c>
      <c r="J37" s="1082">
        <f>0</f>
        <v>0</v>
      </c>
      <c r="L37" s="419"/>
    </row>
    <row r="38" spans="2:12" s="998" customFormat="1" ht="6.95" customHeight="1" x14ac:dyDescent="0.2">
      <c r="B38" s="419"/>
      <c r="L38" s="419"/>
    </row>
    <row r="39" spans="2:12" s="998" customFormat="1" ht="25.35" customHeight="1" x14ac:dyDescent="0.2">
      <c r="B39" s="419"/>
      <c r="C39" s="443"/>
      <c r="D39" s="1084" t="s">
        <v>38</v>
      </c>
      <c r="E39" s="444"/>
      <c r="F39" s="444"/>
      <c r="G39" s="1085" t="s">
        <v>39</v>
      </c>
      <c r="H39" s="1086" t="s">
        <v>40</v>
      </c>
      <c r="I39" s="444"/>
      <c r="J39" s="1087">
        <f>SUM(J30:J37)</f>
        <v>0</v>
      </c>
      <c r="K39" s="445"/>
      <c r="L39" s="419"/>
    </row>
    <row r="40" spans="2:12" s="998" customFormat="1" ht="14.45" customHeight="1" x14ac:dyDescent="0.2">
      <c r="B40" s="419"/>
      <c r="L40" s="419"/>
    </row>
    <row r="41" spans="2:12" ht="14.45" customHeight="1" x14ac:dyDescent="0.2">
      <c r="B41" s="347"/>
      <c r="L41" s="347"/>
    </row>
    <row r="42" spans="2:12" ht="14.45" customHeight="1" x14ac:dyDescent="0.2">
      <c r="B42" s="347"/>
      <c r="L42" s="347"/>
    </row>
    <row r="43" spans="2:12" ht="14.45" customHeight="1" x14ac:dyDescent="0.2">
      <c r="B43" s="347"/>
      <c r="L43" s="347"/>
    </row>
    <row r="44" spans="2:12" ht="14.45" customHeight="1" x14ac:dyDescent="0.2">
      <c r="B44" s="400"/>
      <c r="C44" s="398"/>
      <c r="D44" s="398"/>
      <c r="E44" s="398"/>
      <c r="F44" s="398"/>
      <c r="G44" s="398"/>
      <c r="H44" s="398"/>
      <c r="I44" s="398"/>
      <c r="J44" s="398"/>
      <c r="K44" s="401"/>
      <c r="L44" s="347"/>
    </row>
    <row r="48" spans="2:12" s="998" customFormat="1" ht="6.95" customHeight="1" x14ac:dyDescent="0.2">
      <c r="B48" s="417"/>
      <c r="C48" s="418"/>
      <c r="D48" s="418"/>
      <c r="E48" s="418"/>
      <c r="F48" s="418"/>
      <c r="G48" s="418"/>
      <c r="H48" s="418"/>
      <c r="I48" s="418"/>
      <c r="J48" s="418"/>
      <c r="K48" s="418"/>
      <c r="L48" s="419"/>
    </row>
    <row r="49" spans="2:47" s="998" customFormat="1" ht="24.95" customHeight="1" x14ac:dyDescent="0.2">
      <c r="B49" s="419"/>
      <c r="C49" s="1074" t="s">
        <v>79</v>
      </c>
      <c r="L49" s="419"/>
    </row>
    <row r="50" spans="2:47" s="998" customFormat="1" ht="6.95" customHeight="1" x14ac:dyDescent="0.2">
      <c r="B50" s="419"/>
      <c r="L50" s="419"/>
    </row>
    <row r="51" spans="2:47" s="998" customFormat="1" ht="12" customHeight="1" x14ac:dyDescent="0.2">
      <c r="B51" s="419"/>
      <c r="C51" s="1076" t="s">
        <v>1145</v>
      </c>
      <c r="L51" s="419"/>
    </row>
    <row r="52" spans="2:47" s="998" customFormat="1" ht="16.5" customHeight="1" x14ac:dyDescent="0.2">
      <c r="B52" s="419"/>
      <c r="E52" s="1316" t="str">
        <f>E7</f>
        <v>Oprava výhybek v uzlu Ústí n. L. hl. n.</v>
      </c>
      <c r="F52" s="1317"/>
      <c r="G52" s="1317"/>
      <c r="H52" s="1317"/>
      <c r="L52" s="419"/>
    </row>
    <row r="53" spans="2:47" s="998" customFormat="1" ht="12" customHeight="1" x14ac:dyDescent="0.2">
      <c r="B53" s="419"/>
      <c r="C53" s="1076" t="s">
        <v>78</v>
      </c>
      <c r="L53" s="419"/>
    </row>
    <row r="54" spans="2:47" s="998" customFormat="1" ht="16.5" customHeight="1" x14ac:dyDescent="0.2">
      <c r="B54" s="419"/>
      <c r="E54" s="1291" t="str">
        <f>E9</f>
        <v>001 - SO 103 Kabelová šachta Š14</v>
      </c>
      <c r="F54" s="1255"/>
      <c r="G54" s="1255"/>
      <c r="H54" s="1255"/>
      <c r="L54" s="419"/>
    </row>
    <row r="55" spans="2:47" s="998" customFormat="1" ht="6.95" customHeight="1" x14ac:dyDescent="0.2">
      <c r="B55" s="419"/>
      <c r="L55" s="419"/>
    </row>
    <row r="56" spans="2:47" s="998" customFormat="1" ht="12" customHeight="1" x14ac:dyDescent="0.2">
      <c r="B56" s="419"/>
      <c r="C56" s="1076" t="s">
        <v>17</v>
      </c>
      <c r="F56" s="1034" t="str">
        <f>F12</f>
        <v xml:space="preserve"> </v>
      </c>
      <c r="I56" s="1076" t="s">
        <v>19</v>
      </c>
      <c r="J56" s="1077" t="str">
        <f>IF(J12="","",J12)</f>
        <v>20. 7. 2020</v>
      </c>
      <c r="L56" s="419"/>
    </row>
    <row r="57" spans="2:47" s="998" customFormat="1" ht="6.95" customHeight="1" x14ac:dyDescent="0.2">
      <c r="B57" s="419"/>
      <c r="L57" s="419"/>
    </row>
    <row r="58" spans="2:47" s="998" customFormat="1" ht="15.2" customHeight="1" x14ac:dyDescent="0.2">
      <c r="B58" s="419"/>
      <c r="C58" s="1076" t="s">
        <v>20</v>
      </c>
      <c r="F58" s="1034" t="str">
        <f>E15</f>
        <v xml:space="preserve"> </v>
      </c>
      <c r="I58" s="1076" t="s">
        <v>24</v>
      </c>
      <c r="J58" s="1088" t="str">
        <f>E21</f>
        <v xml:space="preserve"> </v>
      </c>
      <c r="L58" s="419"/>
    </row>
    <row r="59" spans="2:47" s="998" customFormat="1" ht="15.2" customHeight="1" x14ac:dyDescent="0.2">
      <c r="B59" s="419"/>
      <c r="C59" s="1076" t="s">
        <v>23</v>
      </c>
      <c r="F59" s="1034" t="str">
        <f>IF(E18="","",E18)</f>
        <v xml:space="preserve"> </v>
      </c>
      <c r="I59" s="1076" t="s">
        <v>26</v>
      </c>
      <c r="J59" s="1088" t="str">
        <f>E24</f>
        <v xml:space="preserve"> </v>
      </c>
      <c r="L59" s="419"/>
    </row>
    <row r="60" spans="2:47" s="998" customFormat="1" ht="10.35" customHeight="1" x14ac:dyDescent="0.2">
      <c r="B60" s="419"/>
      <c r="L60" s="419"/>
    </row>
    <row r="61" spans="2:47" s="998" customFormat="1" ht="29.25" customHeight="1" x14ac:dyDescent="0.2">
      <c r="B61" s="419"/>
      <c r="C61" s="1089" t="s">
        <v>80</v>
      </c>
      <c r="D61" s="443"/>
      <c r="E61" s="443"/>
      <c r="F61" s="443"/>
      <c r="G61" s="443"/>
      <c r="H61" s="443"/>
      <c r="I61" s="443"/>
      <c r="J61" s="1090" t="s">
        <v>81</v>
      </c>
      <c r="K61" s="443"/>
      <c r="L61" s="419"/>
    </row>
    <row r="62" spans="2:47" s="998" customFormat="1" ht="10.35" customHeight="1" x14ac:dyDescent="0.2">
      <c r="B62" s="419"/>
      <c r="L62" s="419"/>
    </row>
    <row r="63" spans="2:47" s="998" customFormat="1" ht="22.9" customHeight="1" x14ac:dyDescent="0.2">
      <c r="B63" s="419"/>
      <c r="C63" s="1091" t="s">
        <v>82</v>
      </c>
      <c r="J63" s="1079">
        <f>J95</f>
        <v>0</v>
      </c>
      <c r="L63" s="419"/>
      <c r="AU63" s="999" t="s">
        <v>83</v>
      </c>
    </row>
    <row r="64" spans="2:47" s="1092" customFormat="1" ht="24.95" customHeight="1" x14ac:dyDescent="0.2">
      <c r="B64" s="1093"/>
      <c r="D64" s="1094" t="s">
        <v>84</v>
      </c>
      <c r="E64" s="1095"/>
      <c r="F64" s="1095"/>
      <c r="G64" s="1095"/>
      <c r="H64" s="1095"/>
      <c r="I64" s="1095"/>
      <c r="J64" s="1096">
        <f>J96</f>
        <v>0</v>
      </c>
      <c r="L64" s="1093"/>
    </row>
    <row r="65" spans="2:12" s="1002" customFormat="1" ht="19.899999999999999" customHeight="1" x14ac:dyDescent="0.2">
      <c r="B65" s="1033"/>
      <c r="D65" s="1097" t="s">
        <v>1147</v>
      </c>
      <c r="E65" s="1098"/>
      <c r="F65" s="1098"/>
      <c r="G65" s="1098"/>
      <c r="H65" s="1098"/>
      <c r="I65" s="1098"/>
      <c r="J65" s="1099">
        <f>J97</f>
        <v>0</v>
      </c>
      <c r="L65" s="1033"/>
    </row>
    <row r="66" spans="2:12" s="1002" customFormat="1" ht="19.899999999999999" customHeight="1" x14ac:dyDescent="0.2">
      <c r="B66" s="1033"/>
      <c r="D66" s="1097" t="s">
        <v>1148</v>
      </c>
      <c r="E66" s="1098"/>
      <c r="F66" s="1098"/>
      <c r="G66" s="1098"/>
      <c r="H66" s="1098"/>
      <c r="I66" s="1098"/>
      <c r="J66" s="1099">
        <f>J202</f>
        <v>0</v>
      </c>
      <c r="L66" s="1033"/>
    </row>
    <row r="67" spans="2:12" s="1002" customFormat="1" ht="19.899999999999999" customHeight="1" x14ac:dyDescent="0.2">
      <c r="B67" s="1033"/>
      <c r="D67" s="1097" t="s">
        <v>1149</v>
      </c>
      <c r="E67" s="1098"/>
      <c r="F67" s="1098"/>
      <c r="G67" s="1098"/>
      <c r="H67" s="1098"/>
      <c r="I67" s="1098"/>
      <c r="J67" s="1099">
        <f>J255</f>
        <v>0</v>
      </c>
      <c r="L67" s="1033"/>
    </row>
    <row r="68" spans="2:12" s="1002" customFormat="1" ht="19.899999999999999" customHeight="1" x14ac:dyDescent="0.2">
      <c r="B68" s="1033"/>
      <c r="D68" s="1097" t="s">
        <v>1150</v>
      </c>
      <c r="E68" s="1098"/>
      <c r="F68" s="1098"/>
      <c r="G68" s="1098"/>
      <c r="H68" s="1098"/>
      <c r="I68" s="1098"/>
      <c r="J68" s="1099">
        <f>J284</f>
        <v>0</v>
      </c>
      <c r="L68" s="1033"/>
    </row>
    <row r="69" spans="2:12" s="1002" customFormat="1" ht="19.899999999999999" customHeight="1" x14ac:dyDescent="0.2">
      <c r="B69" s="1033"/>
      <c r="D69" s="1097" t="s">
        <v>1151</v>
      </c>
      <c r="E69" s="1098"/>
      <c r="F69" s="1098"/>
      <c r="G69" s="1098"/>
      <c r="H69" s="1098"/>
      <c r="I69" s="1098"/>
      <c r="J69" s="1099">
        <f>J321</f>
        <v>0</v>
      </c>
      <c r="L69" s="1033"/>
    </row>
    <row r="70" spans="2:12" s="1002" customFormat="1" ht="19.899999999999999" customHeight="1" x14ac:dyDescent="0.2">
      <c r="B70" s="1033"/>
      <c r="D70" s="1097" t="s">
        <v>1152</v>
      </c>
      <c r="E70" s="1098"/>
      <c r="F70" s="1098"/>
      <c r="G70" s="1098"/>
      <c r="H70" s="1098"/>
      <c r="I70" s="1098"/>
      <c r="J70" s="1099">
        <f>J329</f>
        <v>0</v>
      </c>
      <c r="L70" s="1033"/>
    </row>
    <row r="71" spans="2:12" s="1002" customFormat="1" ht="19.899999999999999" customHeight="1" x14ac:dyDescent="0.2">
      <c r="B71" s="1033"/>
      <c r="D71" s="1097" t="s">
        <v>1153</v>
      </c>
      <c r="E71" s="1098"/>
      <c r="F71" s="1098"/>
      <c r="G71" s="1098"/>
      <c r="H71" s="1098"/>
      <c r="I71" s="1098"/>
      <c r="J71" s="1099">
        <f>J351</f>
        <v>0</v>
      </c>
      <c r="L71" s="1033"/>
    </row>
    <row r="72" spans="2:12" s="1002" customFormat="1" ht="19.899999999999999" customHeight="1" x14ac:dyDescent="0.2">
      <c r="B72" s="1033"/>
      <c r="D72" s="1097" t="s">
        <v>1154</v>
      </c>
      <c r="E72" s="1098"/>
      <c r="F72" s="1098"/>
      <c r="G72" s="1098"/>
      <c r="H72" s="1098"/>
      <c r="I72" s="1098"/>
      <c r="J72" s="1099">
        <f>J361</f>
        <v>0</v>
      </c>
      <c r="L72" s="1033"/>
    </row>
    <row r="73" spans="2:12" s="1092" customFormat="1" ht="24.95" customHeight="1" x14ac:dyDescent="0.2">
      <c r="B73" s="1093"/>
      <c r="D73" s="1094" t="s">
        <v>1155</v>
      </c>
      <c r="E73" s="1095"/>
      <c r="F73" s="1095"/>
      <c r="G73" s="1095"/>
      <c r="H73" s="1095"/>
      <c r="I73" s="1095"/>
      <c r="J73" s="1096">
        <f>J366</f>
        <v>0</v>
      </c>
      <c r="L73" s="1093"/>
    </row>
    <row r="74" spans="2:12" s="1002" customFormat="1" ht="19.899999999999999" customHeight="1" x14ac:dyDescent="0.2">
      <c r="B74" s="1033"/>
      <c r="D74" s="1097" t="s">
        <v>1156</v>
      </c>
      <c r="E74" s="1098"/>
      <c r="F74" s="1098"/>
      <c r="G74" s="1098"/>
      <c r="H74" s="1098"/>
      <c r="I74" s="1098"/>
      <c r="J74" s="1099">
        <f>J367</f>
        <v>0</v>
      </c>
      <c r="L74" s="1033"/>
    </row>
    <row r="75" spans="2:12" s="1002" customFormat="1" ht="19.899999999999999" customHeight="1" x14ac:dyDescent="0.2">
      <c r="B75" s="1033"/>
      <c r="D75" s="1097" t="s">
        <v>1157</v>
      </c>
      <c r="E75" s="1098"/>
      <c r="F75" s="1098"/>
      <c r="G75" s="1098"/>
      <c r="H75" s="1098"/>
      <c r="I75" s="1098"/>
      <c r="J75" s="1099">
        <f>J377</f>
        <v>0</v>
      </c>
      <c r="L75" s="1033"/>
    </row>
    <row r="76" spans="2:12" s="998" customFormat="1" ht="21.75" customHeight="1" x14ac:dyDescent="0.2">
      <c r="B76" s="419"/>
      <c r="L76" s="419"/>
    </row>
    <row r="77" spans="2:12" s="998" customFormat="1" ht="6.95" customHeight="1" x14ac:dyDescent="0.2">
      <c r="B77" s="446"/>
      <c r="C77" s="447"/>
      <c r="D77" s="447"/>
      <c r="E77" s="447"/>
      <c r="F77" s="447"/>
      <c r="G77" s="447"/>
      <c r="H77" s="447"/>
      <c r="I77" s="447"/>
      <c r="J77" s="447"/>
      <c r="K77" s="447"/>
      <c r="L77" s="419"/>
    </row>
    <row r="81" spans="2:63" s="998" customFormat="1" ht="6.95" customHeight="1" x14ac:dyDescent="0.2">
      <c r="B81" s="417"/>
      <c r="C81" s="418"/>
      <c r="D81" s="418"/>
      <c r="E81" s="418"/>
      <c r="F81" s="418"/>
      <c r="G81" s="418"/>
      <c r="H81" s="418"/>
      <c r="I81" s="418"/>
      <c r="J81" s="418"/>
      <c r="K81" s="418"/>
      <c r="L81" s="419"/>
    </row>
    <row r="82" spans="2:63" s="998" customFormat="1" ht="24.95" customHeight="1" x14ac:dyDescent="0.2">
      <c r="B82" s="419"/>
      <c r="C82" s="1074" t="s">
        <v>87</v>
      </c>
      <c r="L82" s="419"/>
    </row>
    <row r="83" spans="2:63" s="998" customFormat="1" ht="6.95" customHeight="1" x14ac:dyDescent="0.2">
      <c r="B83" s="419"/>
      <c r="L83" s="419"/>
    </row>
    <row r="84" spans="2:63" s="998" customFormat="1" ht="12" customHeight="1" x14ac:dyDescent="0.2">
      <c r="B84" s="419"/>
      <c r="C84" s="1076" t="s">
        <v>1145</v>
      </c>
      <c r="L84" s="419"/>
    </row>
    <row r="85" spans="2:63" s="998" customFormat="1" ht="16.5" customHeight="1" x14ac:dyDescent="0.2">
      <c r="B85" s="419"/>
      <c r="E85" s="1316" t="str">
        <f>E7</f>
        <v>Oprava výhybek v uzlu Ústí n. L. hl. n.</v>
      </c>
      <c r="F85" s="1317"/>
      <c r="G85" s="1317"/>
      <c r="H85" s="1317"/>
      <c r="L85" s="419"/>
    </row>
    <row r="86" spans="2:63" s="998" customFormat="1" ht="12" customHeight="1" x14ac:dyDescent="0.2">
      <c r="B86" s="419"/>
      <c r="C86" s="1076" t="s">
        <v>78</v>
      </c>
      <c r="L86" s="419"/>
    </row>
    <row r="87" spans="2:63" s="998" customFormat="1" ht="16.5" customHeight="1" x14ac:dyDescent="0.2">
      <c r="B87" s="419"/>
      <c r="E87" s="1291" t="str">
        <f>E9</f>
        <v>001 - SO 103 Kabelová šachta Š14</v>
      </c>
      <c r="F87" s="1255"/>
      <c r="G87" s="1255"/>
      <c r="H87" s="1255"/>
      <c r="L87" s="419"/>
    </row>
    <row r="88" spans="2:63" s="998" customFormat="1" ht="6.95" customHeight="1" x14ac:dyDescent="0.2">
      <c r="B88" s="419"/>
      <c r="L88" s="419"/>
    </row>
    <row r="89" spans="2:63" s="998" customFormat="1" ht="12" customHeight="1" x14ac:dyDescent="0.2">
      <c r="B89" s="419"/>
      <c r="C89" s="1076" t="s">
        <v>17</v>
      </c>
      <c r="F89" s="1034" t="str">
        <f>F12</f>
        <v xml:space="preserve"> </v>
      </c>
      <c r="I89" s="1076" t="s">
        <v>19</v>
      </c>
      <c r="J89" s="1077" t="str">
        <f>IF(J12="","",J12)</f>
        <v>20. 7. 2020</v>
      </c>
      <c r="L89" s="419"/>
    </row>
    <row r="90" spans="2:63" s="998" customFormat="1" ht="6.95" customHeight="1" x14ac:dyDescent="0.2">
      <c r="B90" s="419"/>
      <c r="L90" s="419"/>
    </row>
    <row r="91" spans="2:63" s="998" customFormat="1" ht="15.2" customHeight="1" x14ac:dyDescent="0.2">
      <c r="B91" s="419"/>
      <c r="C91" s="1076" t="s">
        <v>20</v>
      </c>
      <c r="F91" s="1034" t="str">
        <f>E15</f>
        <v xml:space="preserve"> </v>
      </c>
      <c r="I91" s="1076" t="s">
        <v>24</v>
      </c>
      <c r="J91" s="1088" t="str">
        <f>E21</f>
        <v xml:space="preserve"> </v>
      </c>
      <c r="L91" s="419"/>
    </row>
    <row r="92" spans="2:63" s="998" customFormat="1" ht="15.2" customHeight="1" x14ac:dyDescent="0.2">
      <c r="B92" s="419"/>
      <c r="C92" s="1076" t="s">
        <v>23</v>
      </c>
      <c r="F92" s="1034" t="str">
        <f>IF(E18="","",E18)</f>
        <v xml:space="preserve"> </v>
      </c>
      <c r="I92" s="1076" t="s">
        <v>26</v>
      </c>
      <c r="J92" s="1088" t="str">
        <f>E24</f>
        <v xml:space="preserve"> </v>
      </c>
      <c r="L92" s="419"/>
    </row>
    <row r="93" spans="2:63" s="998" customFormat="1" ht="10.35" customHeight="1" x14ac:dyDescent="0.2">
      <c r="B93" s="419"/>
      <c r="L93" s="419"/>
    </row>
    <row r="94" spans="2:63" s="936" customFormat="1" ht="29.25" customHeight="1" x14ac:dyDescent="0.2">
      <c r="B94" s="448"/>
      <c r="C94" s="1100" t="s">
        <v>88</v>
      </c>
      <c r="D94" s="1101" t="s">
        <v>47</v>
      </c>
      <c r="E94" s="1101" t="s">
        <v>43</v>
      </c>
      <c r="F94" s="1101" t="s">
        <v>44</v>
      </c>
      <c r="G94" s="1101" t="s">
        <v>89</v>
      </c>
      <c r="H94" s="1101" t="s">
        <v>90</v>
      </c>
      <c r="I94" s="1101" t="s">
        <v>91</v>
      </c>
      <c r="J94" s="1101" t="s">
        <v>81</v>
      </c>
      <c r="K94" s="1102" t="s">
        <v>92</v>
      </c>
      <c r="L94" s="448"/>
      <c r="M94" s="1103" t="s">
        <v>1</v>
      </c>
      <c r="N94" s="1104" t="s">
        <v>32</v>
      </c>
      <c r="O94" s="1104" t="s">
        <v>93</v>
      </c>
      <c r="P94" s="1104" t="s">
        <v>94</v>
      </c>
      <c r="Q94" s="1104" t="s">
        <v>95</v>
      </c>
      <c r="R94" s="1104" t="s">
        <v>96</v>
      </c>
      <c r="S94" s="1104" t="s">
        <v>97</v>
      </c>
      <c r="T94" s="1105" t="s">
        <v>98</v>
      </c>
    </row>
    <row r="95" spans="2:63" s="998" customFormat="1" ht="22.9" customHeight="1" x14ac:dyDescent="0.25">
      <c r="B95" s="419"/>
      <c r="C95" s="1106" t="s">
        <v>99</v>
      </c>
      <c r="J95" s="1107">
        <f>BK95</f>
        <v>0</v>
      </c>
      <c r="L95" s="419"/>
      <c r="M95" s="1108"/>
      <c r="N95" s="442"/>
      <c r="O95" s="442"/>
      <c r="P95" s="1109">
        <f>P96+P366</f>
        <v>3282.7423790000007</v>
      </c>
      <c r="Q95" s="442"/>
      <c r="R95" s="1109">
        <f>R96+R366</f>
        <v>238.97189512595384</v>
      </c>
      <c r="S95" s="442"/>
      <c r="T95" s="1110">
        <f>T96+T366</f>
        <v>11.150399999999999</v>
      </c>
      <c r="AT95" s="999" t="s">
        <v>61</v>
      </c>
      <c r="AU95" s="999" t="s">
        <v>83</v>
      </c>
      <c r="BK95" s="1111">
        <f>BK96+BK366</f>
        <v>0</v>
      </c>
    </row>
    <row r="96" spans="2:63" s="711" customFormat="1" ht="25.9" customHeight="1" x14ac:dyDescent="0.2">
      <c r="B96" s="1112"/>
      <c r="D96" s="712" t="s">
        <v>61</v>
      </c>
      <c r="E96" s="713" t="s">
        <v>100</v>
      </c>
      <c r="F96" s="713" t="s">
        <v>101</v>
      </c>
      <c r="J96" s="714">
        <f>BK96</f>
        <v>0</v>
      </c>
      <c r="L96" s="1112"/>
      <c r="M96" s="1113"/>
      <c r="P96" s="1114">
        <f>P97+P202+P255+P284+P321+P329+P351+P361</f>
        <v>3260.9431250000007</v>
      </c>
      <c r="R96" s="1114">
        <f>R97+R202+R255+R284+R321+R329+R351+R361</f>
        <v>238.13505112595382</v>
      </c>
      <c r="T96" s="1115">
        <f>T97+T202+T255+T284+T321+T329+T351+T361</f>
        <v>11.150399999999999</v>
      </c>
      <c r="AR96" s="712" t="s">
        <v>67</v>
      </c>
      <c r="AT96" s="1116" t="s">
        <v>61</v>
      </c>
      <c r="AU96" s="1116" t="s">
        <v>13</v>
      </c>
      <c r="AY96" s="712" t="s">
        <v>102</v>
      </c>
      <c r="BK96" s="1117">
        <f>BK97+BK202+BK255+BK284+BK321+BK329+BK351+BK361</f>
        <v>0</v>
      </c>
    </row>
    <row r="97" spans="2:65" s="711" customFormat="1" ht="22.9" customHeight="1" x14ac:dyDescent="0.2">
      <c r="B97" s="1112"/>
      <c r="D97" s="712" t="s">
        <v>61</v>
      </c>
      <c r="E97" s="727" t="s">
        <v>67</v>
      </c>
      <c r="F97" s="727" t="s">
        <v>219</v>
      </c>
      <c r="J97" s="728">
        <f>BK97</f>
        <v>0</v>
      </c>
      <c r="L97" s="1112"/>
      <c r="M97" s="1113"/>
      <c r="P97" s="1114">
        <f>SUM(P98:P201)</f>
        <v>1273.392666</v>
      </c>
      <c r="R97" s="1114">
        <f>SUM(R98:R201)</f>
        <v>188.54536165840003</v>
      </c>
      <c r="T97" s="1115">
        <f>SUM(T98:T201)</f>
        <v>0</v>
      </c>
      <c r="AR97" s="712" t="s">
        <v>67</v>
      </c>
      <c r="AT97" s="1116" t="s">
        <v>61</v>
      </c>
      <c r="AU97" s="1116" t="s">
        <v>67</v>
      </c>
      <c r="AY97" s="712" t="s">
        <v>102</v>
      </c>
      <c r="BK97" s="1117">
        <f>SUM(BK98:BK201)</f>
        <v>0</v>
      </c>
    </row>
    <row r="98" spans="2:65" s="998" customFormat="1" ht="24.2" customHeight="1" x14ac:dyDescent="0.2">
      <c r="B98" s="454"/>
      <c r="C98" s="715" t="s">
        <v>67</v>
      </c>
      <c r="D98" s="715" t="s">
        <v>137</v>
      </c>
      <c r="E98" s="716" t="s">
        <v>1158</v>
      </c>
      <c r="F98" s="717" t="s">
        <v>1159</v>
      </c>
      <c r="G98" s="718" t="s">
        <v>152</v>
      </c>
      <c r="H98" s="719">
        <v>25</v>
      </c>
      <c r="I98" s="720">
        <v>0</v>
      </c>
      <c r="J98" s="720">
        <f>ROUND(I98*H98,2)</f>
        <v>0</v>
      </c>
      <c r="K98" s="717" t="s">
        <v>759</v>
      </c>
      <c r="L98" s="419"/>
      <c r="M98" s="1118" t="s">
        <v>1</v>
      </c>
      <c r="N98" s="1119" t="s">
        <v>33</v>
      </c>
      <c r="O98" s="1120">
        <v>0.753</v>
      </c>
      <c r="P98" s="1120">
        <f>O98*H98</f>
        <v>18.824999999999999</v>
      </c>
      <c r="Q98" s="1120">
        <v>6.0526700000000003E-2</v>
      </c>
      <c r="R98" s="1120">
        <f>Q98*H98</f>
        <v>1.5131675</v>
      </c>
      <c r="S98" s="1120">
        <v>0</v>
      </c>
      <c r="T98" s="1121">
        <f>S98*H98</f>
        <v>0</v>
      </c>
      <c r="AR98" s="1122" t="s">
        <v>111</v>
      </c>
      <c r="AT98" s="1122" t="s">
        <v>137</v>
      </c>
      <c r="AU98" s="1122" t="s">
        <v>69</v>
      </c>
      <c r="AY98" s="999" t="s">
        <v>102</v>
      </c>
      <c r="BE98" s="615">
        <f>IF(N98="základní",J98,0)</f>
        <v>0</v>
      </c>
      <c r="BF98" s="615">
        <f>IF(N98="snížená",J98,0)</f>
        <v>0</v>
      </c>
      <c r="BG98" s="615">
        <f>IF(N98="zákl. přenesená",J98,0)</f>
        <v>0</v>
      </c>
      <c r="BH98" s="615">
        <f>IF(N98="sníž. přenesená",J98,0)</f>
        <v>0</v>
      </c>
      <c r="BI98" s="615">
        <f>IF(N98="nulová",J98,0)</f>
        <v>0</v>
      </c>
      <c r="BJ98" s="999" t="s">
        <v>67</v>
      </c>
      <c r="BK98" s="615">
        <f>ROUND(I98*H98,2)</f>
        <v>0</v>
      </c>
      <c r="BL98" s="999" t="s">
        <v>111</v>
      </c>
      <c r="BM98" s="1122" t="s">
        <v>1160</v>
      </c>
    </row>
    <row r="99" spans="2:65" s="998" customFormat="1" ht="58.5" x14ac:dyDescent="0.2">
      <c r="B99" s="419"/>
      <c r="D99" s="625" t="s">
        <v>538</v>
      </c>
      <c r="F99" s="626" t="s">
        <v>1161</v>
      </c>
      <c r="L99" s="419"/>
      <c r="M99" s="1123"/>
      <c r="T99" s="1124"/>
      <c r="AT99" s="999" t="s">
        <v>538</v>
      </c>
      <c r="AU99" s="999" t="s">
        <v>69</v>
      </c>
    </row>
    <row r="100" spans="2:65" s="1125" customFormat="1" x14ac:dyDescent="0.2">
      <c r="B100" s="1126"/>
      <c r="D100" s="625" t="s">
        <v>112</v>
      </c>
      <c r="E100" s="1127" t="s">
        <v>1</v>
      </c>
      <c r="F100" s="1128" t="s">
        <v>1162</v>
      </c>
      <c r="H100" s="1127" t="s">
        <v>1</v>
      </c>
      <c r="L100" s="1126"/>
      <c r="M100" s="1129"/>
      <c r="T100" s="1130"/>
      <c r="AT100" s="1127" t="s">
        <v>112</v>
      </c>
      <c r="AU100" s="1127" t="s">
        <v>69</v>
      </c>
      <c r="AV100" s="1125" t="s">
        <v>67</v>
      </c>
      <c r="AW100" s="1125" t="s">
        <v>25</v>
      </c>
      <c r="AX100" s="1125" t="s">
        <v>13</v>
      </c>
      <c r="AY100" s="1127" t="s">
        <v>102</v>
      </c>
    </row>
    <row r="101" spans="2:65" s="762" customFormat="1" x14ac:dyDescent="0.2">
      <c r="B101" s="1131"/>
      <c r="D101" s="625" t="s">
        <v>112</v>
      </c>
      <c r="E101" s="763" t="s">
        <v>1</v>
      </c>
      <c r="F101" s="764" t="s">
        <v>235</v>
      </c>
      <c r="H101" s="765">
        <v>25</v>
      </c>
      <c r="L101" s="1131"/>
      <c r="M101" s="1132"/>
      <c r="T101" s="1133"/>
      <c r="AT101" s="763" t="s">
        <v>112</v>
      </c>
      <c r="AU101" s="763" t="s">
        <v>69</v>
      </c>
      <c r="AV101" s="762" t="s">
        <v>69</v>
      </c>
      <c r="AW101" s="762" t="s">
        <v>25</v>
      </c>
      <c r="AX101" s="762" t="s">
        <v>67</v>
      </c>
      <c r="AY101" s="763" t="s">
        <v>102</v>
      </c>
    </row>
    <row r="102" spans="2:65" s="998" customFormat="1" ht="37.9" customHeight="1" x14ac:dyDescent="0.2">
      <c r="B102" s="454"/>
      <c r="C102" s="715" t="s">
        <v>69</v>
      </c>
      <c r="D102" s="715" t="s">
        <v>137</v>
      </c>
      <c r="E102" s="716" t="s">
        <v>1163</v>
      </c>
      <c r="F102" s="717" t="s">
        <v>1164</v>
      </c>
      <c r="G102" s="718" t="s">
        <v>116</v>
      </c>
      <c r="H102" s="719">
        <v>180.24799999999999</v>
      </c>
      <c r="I102" s="720">
        <v>0</v>
      </c>
      <c r="J102" s="720">
        <f>ROUND(I102*H102,2)</f>
        <v>0</v>
      </c>
      <c r="K102" s="717" t="s">
        <v>759</v>
      </c>
      <c r="L102" s="419"/>
      <c r="M102" s="1118" t="s">
        <v>1</v>
      </c>
      <c r="N102" s="1119" t="s">
        <v>33</v>
      </c>
      <c r="O102" s="1120">
        <v>0.23400000000000001</v>
      </c>
      <c r="P102" s="1120">
        <f>O102*H102</f>
        <v>42.178032000000002</v>
      </c>
      <c r="Q102" s="1120">
        <v>0</v>
      </c>
      <c r="R102" s="1120">
        <f>Q102*H102</f>
        <v>0</v>
      </c>
      <c r="S102" s="1120">
        <v>0</v>
      </c>
      <c r="T102" s="1121">
        <f>S102*H102</f>
        <v>0</v>
      </c>
      <c r="AR102" s="1122" t="s">
        <v>111</v>
      </c>
      <c r="AT102" s="1122" t="s">
        <v>137</v>
      </c>
      <c r="AU102" s="1122" t="s">
        <v>69</v>
      </c>
      <c r="AY102" s="999" t="s">
        <v>102</v>
      </c>
      <c r="BE102" s="615">
        <f>IF(N102="základní",J102,0)</f>
        <v>0</v>
      </c>
      <c r="BF102" s="615">
        <f>IF(N102="snížená",J102,0)</f>
        <v>0</v>
      </c>
      <c r="BG102" s="615">
        <f>IF(N102="zákl. přenesená",J102,0)</f>
        <v>0</v>
      </c>
      <c r="BH102" s="615">
        <f>IF(N102="sníž. přenesená",J102,0)</f>
        <v>0</v>
      </c>
      <c r="BI102" s="615">
        <f>IF(N102="nulová",J102,0)</f>
        <v>0</v>
      </c>
      <c r="BJ102" s="999" t="s">
        <v>67</v>
      </c>
      <c r="BK102" s="615">
        <f>ROUND(I102*H102,2)</f>
        <v>0</v>
      </c>
      <c r="BL102" s="999" t="s">
        <v>111</v>
      </c>
      <c r="BM102" s="1122" t="s">
        <v>1165</v>
      </c>
    </row>
    <row r="103" spans="2:65" s="998" customFormat="1" ht="29.25" x14ac:dyDescent="0.2">
      <c r="B103" s="419"/>
      <c r="D103" s="625" t="s">
        <v>538</v>
      </c>
      <c r="F103" s="626" t="s">
        <v>1166</v>
      </c>
      <c r="L103" s="419"/>
      <c r="M103" s="1123"/>
      <c r="T103" s="1124"/>
      <c r="AT103" s="999" t="s">
        <v>538</v>
      </c>
      <c r="AU103" s="999" t="s">
        <v>69</v>
      </c>
    </row>
    <row r="104" spans="2:65" s="1125" customFormat="1" x14ac:dyDescent="0.2">
      <c r="B104" s="1126"/>
      <c r="D104" s="625" t="s">
        <v>112</v>
      </c>
      <c r="E104" s="1127" t="s">
        <v>1</v>
      </c>
      <c r="F104" s="1128" t="s">
        <v>1167</v>
      </c>
      <c r="H104" s="1127" t="s">
        <v>1</v>
      </c>
      <c r="L104" s="1126"/>
      <c r="M104" s="1129"/>
      <c r="T104" s="1130"/>
      <c r="AT104" s="1127" t="s">
        <v>112</v>
      </c>
      <c r="AU104" s="1127" t="s">
        <v>69</v>
      </c>
      <c r="AV104" s="1125" t="s">
        <v>67</v>
      </c>
      <c r="AW104" s="1125" t="s">
        <v>25</v>
      </c>
      <c r="AX104" s="1125" t="s">
        <v>13</v>
      </c>
      <c r="AY104" s="1127" t="s">
        <v>102</v>
      </c>
    </row>
    <row r="105" spans="2:65" s="762" customFormat="1" x14ac:dyDescent="0.2">
      <c r="B105" s="1131"/>
      <c r="D105" s="625" t="s">
        <v>112</v>
      </c>
      <c r="E105" s="763" t="s">
        <v>1</v>
      </c>
      <c r="F105" s="764" t="s">
        <v>1168</v>
      </c>
      <c r="H105" s="765">
        <v>164.048</v>
      </c>
      <c r="L105" s="1131"/>
      <c r="M105" s="1132"/>
      <c r="T105" s="1133"/>
      <c r="AT105" s="763" t="s">
        <v>112</v>
      </c>
      <c r="AU105" s="763" t="s">
        <v>69</v>
      </c>
      <c r="AV105" s="762" t="s">
        <v>69</v>
      </c>
      <c r="AW105" s="762" t="s">
        <v>25</v>
      </c>
      <c r="AX105" s="762" t="s">
        <v>13</v>
      </c>
      <c r="AY105" s="763" t="s">
        <v>102</v>
      </c>
    </row>
    <row r="106" spans="2:65" s="1125" customFormat="1" x14ac:dyDescent="0.2">
      <c r="B106" s="1126"/>
      <c r="D106" s="625" t="s">
        <v>112</v>
      </c>
      <c r="E106" s="1127" t="s">
        <v>1</v>
      </c>
      <c r="F106" s="1128" t="s">
        <v>1169</v>
      </c>
      <c r="H106" s="1127" t="s">
        <v>1</v>
      </c>
      <c r="L106" s="1126"/>
      <c r="M106" s="1129"/>
      <c r="T106" s="1130"/>
      <c r="AT106" s="1127" t="s">
        <v>112</v>
      </c>
      <c r="AU106" s="1127" t="s">
        <v>69</v>
      </c>
      <c r="AV106" s="1125" t="s">
        <v>67</v>
      </c>
      <c r="AW106" s="1125" t="s">
        <v>25</v>
      </c>
      <c r="AX106" s="1125" t="s">
        <v>13</v>
      </c>
      <c r="AY106" s="1127" t="s">
        <v>102</v>
      </c>
    </row>
    <row r="107" spans="2:65" s="762" customFormat="1" x14ac:dyDescent="0.2">
      <c r="B107" s="1131"/>
      <c r="D107" s="625" t="s">
        <v>112</v>
      </c>
      <c r="E107" s="763" t="s">
        <v>1</v>
      </c>
      <c r="F107" s="764" t="s">
        <v>1170</v>
      </c>
      <c r="H107" s="765">
        <v>3.6</v>
      </c>
      <c r="L107" s="1131"/>
      <c r="M107" s="1132"/>
      <c r="T107" s="1133"/>
      <c r="AT107" s="763" t="s">
        <v>112</v>
      </c>
      <c r="AU107" s="763" t="s">
        <v>69</v>
      </c>
      <c r="AV107" s="762" t="s">
        <v>69</v>
      </c>
      <c r="AW107" s="762" t="s">
        <v>25</v>
      </c>
      <c r="AX107" s="762" t="s">
        <v>13</v>
      </c>
      <c r="AY107" s="763" t="s">
        <v>102</v>
      </c>
    </row>
    <row r="108" spans="2:65" s="1125" customFormat="1" x14ac:dyDescent="0.2">
      <c r="B108" s="1126"/>
      <c r="D108" s="625" t="s">
        <v>112</v>
      </c>
      <c r="E108" s="1127" t="s">
        <v>1</v>
      </c>
      <c r="F108" s="1128" t="s">
        <v>1171</v>
      </c>
      <c r="H108" s="1127" t="s">
        <v>1</v>
      </c>
      <c r="L108" s="1126"/>
      <c r="M108" s="1129"/>
      <c r="T108" s="1130"/>
      <c r="AT108" s="1127" t="s">
        <v>112</v>
      </c>
      <c r="AU108" s="1127" t="s">
        <v>69</v>
      </c>
      <c r="AV108" s="1125" t="s">
        <v>67</v>
      </c>
      <c r="AW108" s="1125" t="s">
        <v>25</v>
      </c>
      <c r="AX108" s="1125" t="s">
        <v>13</v>
      </c>
      <c r="AY108" s="1127" t="s">
        <v>102</v>
      </c>
    </row>
    <row r="109" spans="2:65" s="762" customFormat="1" x14ac:dyDescent="0.2">
      <c r="B109" s="1131"/>
      <c r="D109" s="625" t="s">
        <v>112</v>
      </c>
      <c r="E109" s="763" t="s">
        <v>1</v>
      </c>
      <c r="F109" s="764" t="s">
        <v>1172</v>
      </c>
      <c r="H109" s="765">
        <v>12.6</v>
      </c>
      <c r="L109" s="1131"/>
      <c r="M109" s="1132"/>
      <c r="T109" s="1133"/>
      <c r="AT109" s="763" t="s">
        <v>112</v>
      </c>
      <c r="AU109" s="763" t="s">
        <v>69</v>
      </c>
      <c r="AV109" s="762" t="s">
        <v>69</v>
      </c>
      <c r="AW109" s="762" t="s">
        <v>25</v>
      </c>
      <c r="AX109" s="762" t="s">
        <v>13</v>
      </c>
      <c r="AY109" s="763" t="s">
        <v>102</v>
      </c>
    </row>
    <row r="110" spans="2:65" s="766" customFormat="1" x14ac:dyDescent="0.2">
      <c r="B110" s="1134"/>
      <c r="D110" s="625" t="s">
        <v>112</v>
      </c>
      <c r="E110" s="767" t="s">
        <v>1</v>
      </c>
      <c r="F110" s="768" t="s">
        <v>113</v>
      </c>
      <c r="H110" s="769">
        <v>180.24799999999999</v>
      </c>
      <c r="L110" s="1134"/>
      <c r="M110" s="1135"/>
      <c r="T110" s="1136"/>
      <c r="AT110" s="767" t="s">
        <v>112</v>
      </c>
      <c r="AU110" s="767" t="s">
        <v>69</v>
      </c>
      <c r="AV110" s="766" t="s">
        <v>111</v>
      </c>
      <c r="AW110" s="766" t="s">
        <v>25</v>
      </c>
      <c r="AX110" s="766" t="s">
        <v>67</v>
      </c>
      <c r="AY110" s="767" t="s">
        <v>102</v>
      </c>
    </row>
    <row r="111" spans="2:65" s="998" customFormat="1" ht="37.9" customHeight="1" x14ac:dyDescent="0.2">
      <c r="B111" s="454"/>
      <c r="C111" s="715" t="s">
        <v>226</v>
      </c>
      <c r="D111" s="715" t="s">
        <v>137</v>
      </c>
      <c r="E111" s="716" t="s">
        <v>1173</v>
      </c>
      <c r="F111" s="717" t="s">
        <v>1174</v>
      </c>
      <c r="G111" s="718" t="s">
        <v>116</v>
      </c>
      <c r="H111" s="719">
        <v>180.24799999999999</v>
      </c>
      <c r="I111" s="720">
        <v>0</v>
      </c>
      <c r="J111" s="720">
        <f>ROUND(I111*H111,2)</f>
        <v>0</v>
      </c>
      <c r="K111" s="717" t="s">
        <v>759</v>
      </c>
      <c r="L111" s="419"/>
      <c r="M111" s="1118" t="s">
        <v>1</v>
      </c>
      <c r="N111" s="1119" t="s">
        <v>33</v>
      </c>
      <c r="O111" s="1120">
        <v>4.2000000000000003E-2</v>
      </c>
      <c r="P111" s="1120">
        <f>O111*H111</f>
        <v>7.5704159999999998</v>
      </c>
      <c r="Q111" s="1120">
        <v>0</v>
      </c>
      <c r="R111" s="1120">
        <f>Q111*H111</f>
        <v>0</v>
      </c>
      <c r="S111" s="1120">
        <v>0</v>
      </c>
      <c r="T111" s="1121">
        <f>S111*H111</f>
        <v>0</v>
      </c>
      <c r="AR111" s="1122" t="s">
        <v>111</v>
      </c>
      <c r="AT111" s="1122" t="s">
        <v>137</v>
      </c>
      <c r="AU111" s="1122" t="s">
        <v>69</v>
      </c>
      <c r="AY111" s="999" t="s">
        <v>102</v>
      </c>
      <c r="BE111" s="615">
        <f>IF(N111="základní",J111,0)</f>
        <v>0</v>
      </c>
      <c r="BF111" s="615">
        <f>IF(N111="snížená",J111,0)</f>
        <v>0</v>
      </c>
      <c r="BG111" s="615">
        <f>IF(N111="zákl. přenesená",J111,0)</f>
        <v>0</v>
      </c>
      <c r="BH111" s="615">
        <f>IF(N111="sníž. přenesená",J111,0)</f>
        <v>0</v>
      </c>
      <c r="BI111" s="615">
        <f>IF(N111="nulová",J111,0)</f>
        <v>0</v>
      </c>
      <c r="BJ111" s="999" t="s">
        <v>67</v>
      </c>
      <c r="BK111" s="615">
        <f>ROUND(I111*H111,2)</f>
        <v>0</v>
      </c>
      <c r="BL111" s="999" t="s">
        <v>111</v>
      </c>
      <c r="BM111" s="1122" t="s">
        <v>1175</v>
      </c>
    </row>
    <row r="112" spans="2:65" s="998" customFormat="1" ht="29.25" x14ac:dyDescent="0.2">
      <c r="B112" s="419"/>
      <c r="D112" s="625" t="s">
        <v>538</v>
      </c>
      <c r="F112" s="626" t="s">
        <v>1176</v>
      </c>
      <c r="L112" s="419"/>
      <c r="M112" s="1123"/>
      <c r="T112" s="1124"/>
      <c r="AT112" s="999" t="s">
        <v>538</v>
      </c>
      <c r="AU112" s="999" t="s">
        <v>69</v>
      </c>
    </row>
    <row r="113" spans="2:65" s="998" customFormat="1" ht="24.2" customHeight="1" x14ac:dyDescent="0.2">
      <c r="B113" s="454"/>
      <c r="C113" s="715" t="s">
        <v>111</v>
      </c>
      <c r="D113" s="715" t="s">
        <v>137</v>
      </c>
      <c r="E113" s="716" t="s">
        <v>1177</v>
      </c>
      <c r="F113" s="717" t="s">
        <v>1178</v>
      </c>
      <c r="G113" s="718" t="s">
        <v>116</v>
      </c>
      <c r="H113" s="719">
        <v>25</v>
      </c>
      <c r="I113" s="720">
        <v>0</v>
      </c>
      <c r="J113" s="720">
        <f>ROUND(I113*H113,2)</f>
        <v>0</v>
      </c>
      <c r="K113" s="717" t="s">
        <v>759</v>
      </c>
      <c r="L113" s="419"/>
      <c r="M113" s="1118" t="s">
        <v>1</v>
      </c>
      <c r="N113" s="1119" t="s">
        <v>33</v>
      </c>
      <c r="O113" s="1120">
        <v>1.7629999999999999</v>
      </c>
      <c r="P113" s="1120">
        <f>O113*H113</f>
        <v>44.074999999999996</v>
      </c>
      <c r="Q113" s="1120">
        <v>0</v>
      </c>
      <c r="R113" s="1120">
        <f>Q113*H113</f>
        <v>0</v>
      </c>
      <c r="S113" s="1120">
        <v>0</v>
      </c>
      <c r="T113" s="1121">
        <f>S113*H113</f>
        <v>0</v>
      </c>
      <c r="AR113" s="1122" t="s">
        <v>111</v>
      </c>
      <c r="AT113" s="1122" t="s">
        <v>137</v>
      </c>
      <c r="AU113" s="1122" t="s">
        <v>69</v>
      </c>
      <c r="AY113" s="999" t="s">
        <v>102</v>
      </c>
      <c r="BE113" s="615">
        <f>IF(N113="základní",J113,0)</f>
        <v>0</v>
      </c>
      <c r="BF113" s="615">
        <f>IF(N113="snížená",J113,0)</f>
        <v>0</v>
      </c>
      <c r="BG113" s="615">
        <f>IF(N113="zákl. přenesená",J113,0)</f>
        <v>0</v>
      </c>
      <c r="BH113" s="615">
        <f>IF(N113="sníž. přenesená",J113,0)</f>
        <v>0</v>
      </c>
      <c r="BI113" s="615">
        <f>IF(N113="nulová",J113,0)</f>
        <v>0</v>
      </c>
      <c r="BJ113" s="999" t="s">
        <v>67</v>
      </c>
      <c r="BK113" s="615">
        <f>ROUND(I113*H113,2)</f>
        <v>0</v>
      </c>
      <c r="BL113" s="999" t="s">
        <v>111</v>
      </c>
      <c r="BM113" s="1122" t="s">
        <v>1179</v>
      </c>
    </row>
    <row r="114" spans="2:65" s="998" customFormat="1" ht="29.25" x14ac:dyDescent="0.2">
      <c r="B114" s="419"/>
      <c r="D114" s="625" t="s">
        <v>538</v>
      </c>
      <c r="F114" s="626" t="s">
        <v>1180</v>
      </c>
      <c r="L114" s="419"/>
      <c r="M114" s="1123"/>
      <c r="T114" s="1124"/>
      <c r="AT114" s="999" t="s">
        <v>538</v>
      </c>
      <c r="AU114" s="999" t="s">
        <v>69</v>
      </c>
    </row>
    <row r="115" spans="2:65" s="762" customFormat="1" x14ac:dyDescent="0.2">
      <c r="B115" s="1131"/>
      <c r="D115" s="625" t="s">
        <v>112</v>
      </c>
      <c r="E115" s="763" t="s">
        <v>1</v>
      </c>
      <c r="F115" s="764" t="s">
        <v>1181</v>
      </c>
      <c r="H115" s="765">
        <v>25</v>
      </c>
      <c r="L115" s="1131"/>
      <c r="M115" s="1132"/>
      <c r="T115" s="1133"/>
      <c r="AT115" s="763" t="s">
        <v>112</v>
      </c>
      <c r="AU115" s="763" t="s">
        <v>69</v>
      </c>
      <c r="AV115" s="762" t="s">
        <v>69</v>
      </c>
      <c r="AW115" s="762" t="s">
        <v>25</v>
      </c>
      <c r="AX115" s="762" t="s">
        <v>67</v>
      </c>
      <c r="AY115" s="763" t="s">
        <v>102</v>
      </c>
    </row>
    <row r="116" spans="2:65" s="998" customFormat="1" ht="14.45" customHeight="1" x14ac:dyDescent="0.2">
      <c r="B116" s="454"/>
      <c r="C116" s="715" t="s">
        <v>103</v>
      </c>
      <c r="D116" s="715" t="s">
        <v>137</v>
      </c>
      <c r="E116" s="716" t="s">
        <v>1182</v>
      </c>
      <c r="F116" s="717" t="s">
        <v>1183</v>
      </c>
      <c r="G116" s="718" t="s">
        <v>152</v>
      </c>
      <c r="H116" s="719">
        <v>306</v>
      </c>
      <c r="I116" s="720">
        <v>0</v>
      </c>
      <c r="J116" s="720">
        <f>ROUND(I116*H116,2)</f>
        <v>0</v>
      </c>
      <c r="K116" s="717" t="s">
        <v>759</v>
      </c>
      <c r="L116" s="419"/>
      <c r="M116" s="1118" t="s">
        <v>1</v>
      </c>
      <c r="N116" s="1119" t="s">
        <v>33</v>
      </c>
      <c r="O116" s="1120">
        <v>1.5329999999999999</v>
      </c>
      <c r="P116" s="1120">
        <f>O116*H116</f>
        <v>469.09799999999996</v>
      </c>
      <c r="Q116" s="1120">
        <v>1.3302559999999999E-3</v>
      </c>
      <c r="R116" s="1120">
        <f>Q116*H116</f>
        <v>0.40705833599999997</v>
      </c>
      <c r="S116" s="1120">
        <v>0</v>
      </c>
      <c r="T116" s="1121">
        <f>S116*H116</f>
        <v>0</v>
      </c>
      <c r="AR116" s="1122" t="s">
        <v>111</v>
      </c>
      <c r="AT116" s="1122" t="s">
        <v>137</v>
      </c>
      <c r="AU116" s="1122" t="s">
        <v>69</v>
      </c>
      <c r="AY116" s="999" t="s">
        <v>102</v>
      </c>
      <c r="BE116" s="615">
        <f>IF(N116="základní",J116,0)</f>
        <v>0</v>
      </c>
      <c r="BF116" s="615">
        <f>IF(N116="snížená",J116,0)</f>
        <v>0</v>
      </c>
      <c r="BG116" s="615">
        <f>IF(N116="zákl. přenesená",J116,0)</f>
        <v>0</v>
      </c>
      <c r="BH116" s="615">
        <f>IF(N116="sníž. přenesená",J116,0)</f>
        <v>0</v>
      </c>
      <c r="BI116" s="615">
        <f>IF(N116="nulová",J116,0)</f>
        <v>0</v>
      </c>
      <c r="BJ116" s="999" t="s">
        <v>67</v>
      </c>
      <c r="BK116" s="615">
        <f>ROUND(I116*H116,2)</f>
        <v>0</v>
      </c>
      <c r="BL116" s="999" t="s">
        <v>111</v>
      </c>
      <c r="BM116" s="1122" t="s">
        <v>1184</v>
      </c>
    </row>
    <row r="117" spans="2:65" s="998" customFormat="1" ht="29.25" x14ac:dyDescent="0.2">
      <c r="B117" s="419"/>
      <c r="D117" s="625" t="s">
        <v>538</v>
      </c>
      <c r="F117" s="626" t="s">
        <v>1185</v>
      </c>
      <c r="L117" s="419"/>
      <c r="M117" s="1123"/>
      <c r="T117" s="1124"/>
      <c r="AT117" s="999" t="s">
        <v>538</v>
      </c>
      <c r="AU117" s="999" t="s">
        <v>69</v>
      </c>
    </row>
    <row r="118" spans="2:65" s="1125" customFormat="1" x14ac:dyDescent="0.2">
      <c r="B118" s="1126"/>
      <c r="D118" s="625" t="s">
        <v>112</v>
      </c>
      <c r="E118" s="1127" t="s">
        <v>1</v>
      </c>
      <c r="F118" s="1128" t="s">
        <v>1186</v>
      </c>
      <c r="H118" s="1127" t="s">
        <v>1</v>
      </c>
      <c r="L118" s="1126"/>
      <c r="M118" s="1129"/>
      <c r="T118" s="1130"/>
      <c r="AT118" s="1127" t="s">
        <v>112</v>
      </c>
      <c r="AU118" s="1127" t="s">
        <v>69</v>
      </c>
      <c r="AV118" s="1125" t="s">
        <v>67</v>
      </c>
      <c r="AW118" s="1125" t="s">
        <v>25</v>
      </c>
      <c r="AX118" s="1125" t="s">
        <v>13</v>
      </c>
      <c r="AY118" s="1127" t="s">
        <v>102</v>
      </c>
    </row>
    <row r="119" spans="2:65" s="1125" customFormat="1" x14ac:dyDescent="0.2">
      <c r="B119" s="1126"/>
      <c r="D119" s="625" t="s">
        <v>112</v>
      </c>
      <c r="E119" s="1127" t="s">
        <v>1</v>
      </c>
      <c r="F119" s="1128" t="s">
        <v>1187</v>
      </c>
      <c r="H119" s="1127" t="s">
        <v>1</v>
      </c>
      <c r="L119" s="1126"/>
      <c r="M119" s="1129"/>
      <c r="T119" s="1130"/>
      <c r="AT119" s="1127" t="s">
        <v>112</v>
      </c>
      <c r="AU119" s="1127" t="s">
        <v>69</v>
      </c>
      <c r="AV119" s="1125" t="s">
        <v>67</v>
      </c>
      <c r="AW119" s="1125" t="s">
        <v>25</v>
      </c>
      <c r="AX119" s="1125" t="s">
        <v>13</v>
      </c>
      <c r="AY119" s="1127" t="s">
        <v>102</v>
      </c>
    </row>
    <row r="120" spans="2:65" s="762" customFormat="1" x14ac:dyDescent="0.2">
      <c r="B120" s="1131"/>
      <c r="D120" s="625" t="s">
        <v>112</v>
      </c>
      <c r="E120" s="763" t="s">
        <v>1</v>
      </c>
      <c r="F120" s="764" t="s">
        <v>1188</v>
      </c>
      <c r="H120" s="765">
        <v>300</v>
      </c>
      <c r="L120" s="1131"/>
      <c r="M120" s="1132"/>
      <c r="T120" s="1133"/>
      <c r="AT120" s="763" t="s">
        <v>112</v>
      </c>
      <c r="AU120" s="763" t="s">
        <v>69</v>
      </c>
      <c r="AV120" s="762" t="s">
        <v>69</v>
      </c>
      <c r="AW120" s="762" t="s">
        <v>25</v>
      </c>
      <c r="AX120" s="762" t="s">
        <v>13</v>
      </c>
      <c r="AY120" s="763" t="s">
        <v>102</v>
      </c>
    </row>
    <row r="121" spans="2:65" s="1125" customFormat="1" x14ac:dyDescent="0.2">
      <c r="B121" s="1126"/>
      <c r="D121" s="625" t="s">
        <v>112</v>
      </c>
      <c r="E121" s="1127" t="s">
        <v>1</v>
      </c>
      <c r="F121" s="1128" t="s">
        <v>1189</v>
      </c>
      <c r="H121" s="1127" t="s">
        <v>1</v>
      </c>
      <c r="L121" s="1126"/>
      <c r="M121" s="1129"/>
      <c r="T121" s="1130"/>
      <c r="AT121" s="1127" t="s">
        <v>112</v>
      </c>
      <c r="AU121" s="1127" t="s">
        <v>69</v>
      </c>
      <c r="AV121" s="1125" t="s">
        <v>67</v>
      </c>
      <c r="AW121" s="1125" t="s">
        <v>25</v>
      </c>
      <c r="AX121" s="1125" t="s">
        <v>13</v>
      </c>
      <c r="AY121" s="1127" t="s">
        <v>102</v>
      </c>
    </row>
    <row r="122" spans="2:65" s="762" customFormat="1" x14ac:dyDescent="0.2">
      <c r="B122" s="1131"/>
      <c r="D122" s="625" t="s">
        <v>112</v>
      </c>
      <c r="E122" s="763" t="s">
        <v>1</v>
      </c>
      <c r="F122" s="764" t="s">
        <v>1190</v>
      </c>
      <c r="H122" s="765">
        <v>6</v>
      </c>
      <c r="L122" s="1131"/>
      <c r="M122" s="1132"/>
      <c r="T122" s="1133"/>
      <c r="AT122" s="763" t="s">
        <v>112</v>
      </c>
      <c r="AU122" s="763" t="s">
        <v>69</v>
      </c>
      <c r="AV122" s="762" t="s">
        <v>69</v>
      </c>
      <c r="AW122" s="762" t="s">
        <v>25</v>
      </c>
      <c r="AX122" s="762" t="s">
        <v>13</v>
      </c>
      <c r="AY122" s="763" t="s">
        <v>102</v>
      </c>
    </row>
    <row r="123" spans="2:65" s="766" customFormat="1" x14ac:dyDescent="0.2">
      <c r="B123" s="1134"/>
      <c r="D123" s="625" t="s">
        <v>112</v>
      </c>
      <c r="E123" s="767" t="s">
        <v>1</v>
      </c>
      <c r="F123" s="768" t="s">
        <v>113</v>
      </c>
      <c r="H123" s="769">
        <v>306</v>
      </c>
      <c r="L123" s="1134"/>
      <c r="M123" s="1135"/>
      <c r="T123" s="1136"/>
      <c r="AT123" s="767" t="s">
        <v>112</v>
      </c>
      <c r="AU123" s="767" t="s">
        <v>69</v>
      </c>
      <c r="AV123" s="766" t="s">
        <v>111</v>
      </c>
      <c r="AW123" s="766" t="s">
        <v>25</v>
      </c>
      <c r="AX123" s="766" t="s">
        <v>67</v>
      </c>
      <c r="AY123" s="767" t="s">
        <v>102</v>
      </c>
    </row>
    <row r="124" spans="2:65" s="998" customFormat="1" ht="14.45" customHeight="1" x14ac:dyDescent="0.2">
      <c r="B124" s="454"/>
      <c r="C124" s="705" t="s">
        <v>117</v>
      </c>
      <c r="D124" s="705" t="s">
        <v>105</v>
      </c>
      <c r="E124" s="706" t="s">
        <v>1191</v>
      </c>
      <c r="F124" s="707" t="s">
        <v>1192</v>
      </c>
      <c r="G124" s="708" t="s">
        <v>108</v>
      </c>
      <c r="H124" s="709">
        <v>5.1710000000000003</v>
      </c>
      <c r="I124" s="710">
        <v>0</v>
      </c>
      <c r="J124" s="710">
        <f>ROUND(I124*H124,2)</f>
        <v>0</v>
      </c>
      <c r="K124" s="707" t="s">
        <v>759</v>
      </c>
      <c r="L124" s="1137"/>
      <c r="M124" s="1138" t="s">
        <v>1</v>
      </c>
      <c r="N124" s="1139" t="s">
        <v>33</v>
      </c>
      <c r="O124" s="1120">
        <v>0</v>
      </c>
      <c r="P124" s="1120">
        <f>O124*H124</f>
        <v>0</v>
      </c>
      <c r="Q124" s="1120">
        <v>1</v>
      </c>
      <c r="R124" s="1120">
        <f>Q124*H124</f>
        <v>5.1710000000000003</v>
      </c>
      <c r="S124" s="1120">
        <v>0</v>
      </c>
      <c r="T124" s="1121">
        <f>S124*H124</f>
        <v>0</v>
      </c>
      <c r="AR124" s="1122" t="s">
        <v>110</v>
      </c>
      <c r="AT124" s="1122" t="s">
        <v>105</v>
      </c>
      <c r="AU124" s="1122" t="s">
        <v>69</v>
      </c>
      <c r="AY124" s="999" t="s">
        <v>102</v>
      </c>
      <c r="BE124" s="615">
        <f>IF(N124="základní",J124,0)</f>
        <v>0</v>
      </c>
      <c r="BF124" s="615">
        <f>IF(N124="snížená",J124,0)</f>
        <v>0</v>
      </c>
      <c r="BG124" s="615">
        <f>IF(N124="zákl. přenesená",J124,0)</f>
        <v>0</v>
      </c>
      <c r="BH124" s="615">
        <f>IF(N124="sníž. přenesená",J124,0)</f>
        <v>0</v>
      </c>
      <c r="BI124" s="615">
        <f>IF(N124="nulová",J124,0)</f>
        <v>0</v>
      </c>
      <c r="BJ124" s="999" t="s">
        <v>67</v>
      </c>
      <c r="BK124" s="615">
        <f>ROUND(I124*H124,2)</f>
        <v>0</v>
      </c>
      <c r="BL124" s="999" t="s">
        <v>111</v>
      </c>
      <c r="BM124" s="1122" t="s">
        <v>1193</v>
      </c>
    </row>
    <row r="125" spans="2:65" s="998" customFormat="1" x14ac:dyDescent="0.2">
      <c r="B125" s="419"/>
      <c r="D125" s="625" t="s">
        <v>538</v>
      </c>
      <c r="F125" s="626" t="s">
        <v>1192</v>
      </c>
      <c r="L125" s="419"/>
      <c r="M125" s="1123"/>
      <c r="T125" s="1124"/>
      <c r="AT125" s="999" t="s">
        <v>538</v>
      </c>
      <c r="AU125" s="999" t="s">
        <v>69</v>
      </c>
    </row>
    <row r="126" spans="2:65" s="1125" customFormat="1" x14ac:dyDescent="0.2">
      <c r="B126" s="1126"/>
      <c r="D126" s="625" t="s">
        <v>112</v>
      </c>
      <c r="E126" s="1127" t="s">
        <v>1</v>
      </c>
      <c r="F126" s="1128" t="s">
        <v>1194</v>
      </c>
      <c r="H126" s="1127" t="s">
        <v>1</v>
      </c>
      <c r="L126" s="1126"/>
      <c r="M126" s="1129"/>
      <c r="T126" s="1130"/>
      <c r="AT126" s="1127" t="s">
        <v>112</v>
      </c>
      <c r="AU126" s="1127" t="s">
        <v>69</v>
      </c>
      <c r="AV126" s="1125" t="s">
        <v>67</v>
      </c>
      <c r="AW126" s="1125" t="s">
        <v>25</v>
      </c>
      <c r="AX126" s="1125" t="s">
        <v>13</v>
      </c>
      <c r="AY126" s="1127" t="s">
        <v>102</v>
      </c>
    </row>
    <row r="127" spans="2:65" s="762" customFormat="1" x14ac:dyDescent="0.2">
      <c r="B127" s="1131"/>
      <c r="D127" s="625" t="s">
        <v>112</v>
      </c>
      <c r="E127" s="763" t="s">
        <v>1</v>
      </c>
      <c r="F127" s="764" t="s">
        <v>1195</v>
      </c>
      <c r="H127" s="765">
        <v>5.07</v>
      </c>
      <c r="L127" s="1131"/>
      <c r="M127" s="1132"/>
      <c r="T127" s="1133"/>
      <c r="AT127" s="763" t="s">
        <v>112</v>
      </c>
      <c r="AU127" s="763" t="s">
        <v>69</v>
      </c>
      <c r="AV127" s="762" t="s">
        <v>69</v>
      </c>
      <c r="AW127" s="762" t="s">
        <v>25</v>
      </c>
      <c r="AX127" s="762" t="s">
        <v>13</v>
      </c>
      <c r="AY127" s="763" t="s">
        <v>102</v>
      </c>
    </row>
    <row r="128" spans="2:65" s="762" customFormat="1" x14ac:dyDescent="0.2">
      <c r="B128" s="1131"/>
      <c r="D128" s="625" t="s">
        <v>112</v>
      </c>
      <c r="E128" s="763" t="s">
        <v>1</v>
      </c>
      <c r="F128" s="764" t="s">
        <v>1196</v>
      </c>
      <c r="H128" s="765">
        <v>0.10100000000000001</v>
      </c>
      <c r="L128" s="1131"/>
      <c r="M128" s="1132"/>
      <c r="T128" s="1133"/>
      <c r="AT128" s="763" t="s">
        <v>112</v>
      </c>
      <c r="AU128" s="763" t="s">
        <v>69</v>
      </c>
      <c r="AV128" s="762" t="s">
        <v>69</v>
      </c>
      <c r="AW128" s="762" t="s">
        <v>25</v>
      </c>
      <c r="AX128" s="762" t="s">
        <v>13</v>
      </c>
      <c r="AY128" s="763" t="s">
        <v>102</v>
      </c>
    </row>
    <row r="129" spans="2:65" s="766" customFormat="1" x14ac:dyDescent="0.2">
      <c r="B129" s="1134"/>
      <c r="D129" s="625" t="s">
        <v>112</v>
      </c>
      <c r="E129" s="767" t="s">
        <v>1</v>
      </c>
      <c r="F129" s="768" t="s">
        <v>113</v>
      </c>
      <c r="H129" s="769">
        <v>5.1710000000000003</v>
      </c>
      <c r="L129" s="1134"/>
      <c r="M129" s="1135"/>
      <c r="T129" s="1136"/>
      <c r="AT129" s="767" t="s">
        <v>112</v>
      </c>
      <c r="AU129" s="767" t="s">
        <v>69</v>
      </c>
      <c r="AV129" s="766" t="s">
        <v>111</v>
      </c>
      <c r="AW129" s="766" t="s">
        <v>25</v>
      </c>
      <c r="AX129" s="766" t="s">
        <v>67</v>
      </c>
      <c r="AY129" s="767" t="s">
        <v>102</v>
      </c>
    </row>
    <row r="130" spans="2:65" s="998" customFormat="1" ht="14.45" customHeight="1" x14ac:dyDescent="0.2">
      <c r="B130" s="454"/>
      <c r="C130" s="715" t="s">
        <v>228</v>
      </c>
      <c r="D130" s="715" t="s">
        <v>137</v>
      </c>
      <c r="E130" s="716" t="s">
        <v>1197</v>
      </c>
      <c r="F130" s="717" t="s">
        <v>1198</v>
      </c>
      <c r="G130" s="718" t="s">
        <v>152</v>
      </c>
      <c r="H130" s="719">
        <v>306</v>
      </c>
      <c r="I130" s="720">
        <v>0</v>
      </c>
      <c r="J130" s="720">
        <f>ROUND(I130*H130,2)</f>
        <v>0</v>
      </c>
      <c r="K130" s="717" t="s">
        <v>759</v>
      </c>
      <c r="L130" s="419"/>
      <c r="M130" s="1118" t="s">
        <v>1</v>
      </c>
      <c r="N130" s="1119" t="s">
        <v>33</v>
      </c>
      <c r="O130" s="1120">
        <v>0.65700000000000003</v>
      </c>
      <c r="P130" s="1120">
        <f>O130*H130</f>
        <v>201.042</v>
      </c>
      <c r="Q130" s="1120">
        <v>0</v>
      </c>
      <c r="R130" s="1120">
        <f>Q130*H130</f>
        <v>0</v>
      </c>
      <c r="S130" s="1120">
        <v>0</v>
      </c>
      <c r="T130" s="1121">
        <f>S130*H130</f>
        <v>0</v>
      </c>
      <c r="AR130" s="1122" t="s">
        <v>111</v>
      </c>
      <c r="AT130" s="1122" t="s">
        <v>137</v>
      </c>
      <c r="AU130" s="1122" t="s">
        <v>69</v>
      </c>
      <c r="AY130" s="999" t="s">
        <v>102</v>
      </c>
      <c r="BE130" s="615">
        <f>IF(N130="základní",J130,0)</f>
        <v>0</v>
      </c>
      <c r="BF130" s="615">
        <f>IF(N130="snížená",J130,0)</f>
        <v>0</v>
      </c>
      <c r="BG130" s="615">
        <f>IF(N130="zákl. přenesená",J130,0)</f>
        <v>0</v>
      </c>
      <c r="BH130" s="615">
        <f>IF(N130="sníž. přenesená",J130,0)</f>
        <v>0</v>
      </c>
      <c r="BI130" s="615">
        <f>IF(N130="nulová",J130,0)</f>
        <v>0</v>
      </c>
      <c r="BJ130" s="999" t="s">
        <v>67</v>
      </c>
      <c r="BK130" s="615">
        <f>ROUND(I130*H130,2)</f>
        <v>0</v>
      </c>
      <c r="BL130" s="999" t="s">
        <v>111</v>
      </c>
      <c r="BM130" s="1122" t="s">
        <v>1199</v>
      </c>
    </row>
    <row r="131" spans="2:65" s="998" customFormat="1" x14ac:dyDescent="0.2">
      <c r="B131" s="419"/>
      <c r="D131" s="625" t="s">
        <v>538</v>
      </c>
      <c r="F131" s="626" t="s">
        <v>1200</v>
      </c>
      <c r="L131" s="419"/>
      <c r="M131" s="1123"/>
      <c r="T131" s="1124"/>
      <c r="AT131" s="999" t="s">
        <v>538</v>
      </c>
      <c r="AU131" s="999" t="s">
        <v>69</v>
      </c>
    </row>
    <row r="132" spans="2:65" s="1125" customFormat="1" x14ac:dyDescent="0.2">
      <c r="B132" s="1126"/>
      <c r="D132" s="625" t="s">
        <v>112</v>
      </c>
      <c r="E132" s="1127" t="s">
        <v>1</v>
      </c>
      <c r="F132" s="1128" t="s">
        <v>1186</v>
      </c>
      <c r="H132" s="1127" t="s">
        <v>1</v>
      </c>
      <c r="L132" s="1126"/>
      <c r="M132" s="1129"/>
      <c r="T132" s="1130"/>
      <c r="AT132" s="1127" t="s">
        <v>112</v>
      </c>
      <c r="AU132" s="1127" t="s">
        <v>69</v>
      </c>
      <c r="AV132" s="1125" t="s">
        <v>67</v>
      </c>
      <c r="AW132" s="1125" t="s">
        <v>25</v>
      </c>
      <c r="AX132" s="1125" t="s">
        <v>13</v>
      </c>
      <c r="AY132" s="1127" t="s">
        <v>102</v>
      </c>
    </row>
    <row r="133" spans="2:65" s="1125" customFormat="1" x14ac:dyDescent="0.2">
      <c r="B133" s="1126"/>
      <c r="D133" s="625" t="s">
        <v>112</v>
      </c>
      <c r="E133" s="1127" t="s">
        <v>1</v>
      </c>
      <c r="F133" s="1128" t="s">
        <v>1187</v>
      </c>
      <c r="H133" s="1127" t="s">
        <v>1</v>
      </c>
      <c r="L133" s="1126"/>
      <c r="M133" s="1129"/>
      <c r="T133" s="1130"/>
      <c r="AT133" s="1127" t="s">
        <v>112</v>
      </c>
      <c r="AU133" s="1127" t="s">
        <v>69</v>
      </c>
      <c r="AV133" s="1125" t="s">
        <v>67</v>
      </c>
      <c r="AW133" s="1125" t="s">
        <v>25</v>
      </c>
      <c r="AX133" s="1125" t="s">
        <v>13</v>
      </c>
      <c r="AY133" s="1127" t="s">
        <v>102</v>
      </c>
    </row>
    <row r="134" spans="2:65" s="762" customFormat="1" x14ac:dyDescent="0.2">
      <c r="B134" s="1131"/>
      <c r="D134" s="625" t="s">
        <v>112</v>
      </c>
      <c r="E134" s="763" t="s">
        <v>1</v>
      </c>
      <c r="F134" s="764" t="s">
        <v>1188</v>
      </c>
      <c r="H134" s="765">
        <v>300</v>
      </c>
      <c r="L134" s="1131"/>
      <c r="M134" s="1132"/>
      <c r="T134" s="1133"/>
      <c r="AT134" s="763" t="s">
        <v>112</v>
      </c>
      <c r="AU134" s="763" t="s">
        <v>69</v>
      </c>
      <c r="AV134" s="762" t="s">
        <v>69</v>
      </c>
      <c r="AW134" s="762" t="s">
        <v>25</v>
      </c>
      <c r="AX134" s="762" t="s">
        <v>13</v>
      </c>
      <c r="AY134" s="763" t="s">
        <v>102</v>
      </c>
    </row>
    <row r="135" spans="2:65" s="1125" customFormat="1" x14ac:dyDescent="0.2">
      <c r="B135" s="1126"/>
      <c r="D135" s="625" t="s">
        <v>112</v>
      </c>
      <c r="E135" s="1127" t="s">
        <v>1</v>
      </c>
      <c r="F135" s="1128" t="s">
        <v>1189</v>
      </c>
      <c r="H135" s="1127" t="s">
        <v>1</v>
      </c>
      <c r="L135" s="1126"/>
      <c r="M135" s="1129"/>
      <c r="T135" s="1130"/>
      <c r="AT135" s="1127" t="s">
        <v>112</v>
      </c>
      <c r="AU135" s="1127" t="s">
        <v>69</v>
      </c>
      <c r="AV135" s="1125" t="s">
        <v>67</v>
      </c>
      <c r="AW135" s="1125" t="s">
        <v>25</v>
      </c>
      <c r="AX135" s="1125" t="s">
        <v>13</v>
      </c>
      <c r="AY135" s="1127" t="s">
        <v>102</v>
      </c>
    </row>
    <row r="136" spans="2:65" s="762" customFormat="1" x14ac:dyDescent="0.2">
      <c r="B136" s="1131"/>
      <c r="D136" s="625" t="s">
        <v>112</v>
      </c>
      <c r="E136" s="763" t="s">
        <v>1</v>
      </c>
      <c r="F136" s="764" t="s">
        <v>1190</v>
      </c>
      <c r="H136" s="765">
        <v>6</v>
      </c>
      <c r="L136" s="1131"/>
      <c r="M136" s="1132"/>
      <c r="T136" s="1133"/>
      <c r="AT136" s="763" t="s">
        <v>112</v>
      </c>
      <c r="AU136" s="763" t="s">
        <v>69</v>
      </c>
      <c r="AV136" s="762" t="s">
        <v>69</v>
      </c>
      <c r="AW136" s="762" t="s">
        <v>25</v>
      </c>
      <c r="AX136" s="762" t="s">
        <v>13</v>
      </c>
      <c r="AY136" s="763" t="s">
        <v>102</v>
      </c>
    </row>
    <row r="137" spans="2:65" s="766" customFormat="1" x14ac:dyDescent="0.2">
      <c r="B137" s="1134"/>
      <c r="D137" s="625" t="s">
        <v>112</v>
      </c>
      <c r="E137" s="767" t="s">
        <v>1</v>
      </c>
      <c r="F137" s="768" t="s">
        <v>113</v>
      </c>
      <c r="H137" s="769">
        <v>306</v>
      </c>
      <c r="L137" s="1134"/>
      <c r="M137" s="1135"/>
      <c r="T137" s="1136"/>
      <c r="AT137" s="767" t="s">
        <v>112</v>
      </c>
      <c r="AU137" s="767" t="s">
        <v>69</v>
      </c>
      <c r="AV137" s="766" t="s">
        <v>111</v>
      </c>
      <c r="AW137" s="766" t="s">
        <v>25</v>
      </c>
      <c r="AX137" s="766" t="s">
        <v>67</v>
      </c>
      <c r="AY137" s="767" t="s">
        <v>102</v>
      </c>
    </row>
    <row r="138" spans="2:65" s="998" customFormat="1" ht="24.2" customHeight="1" x14ac:dyDescent="0.2">
      <c r="B138" s="454"/>
      <c r="C138" s="715" t="s">
        <v>110</v>
      </c>
      <c r="D138" s="715" t="s">
        <v>137</v>
      </c>
      <c r="E138" s="716" t="s">
        <v>1201</v>
      </c>
      <c r="F138" s="717" t="s">
        <v>1202</v>
      </c>
      <c r="G138" s="718" t="s">
        <v>133</v>
      </c>
      <c r="H138" s="719">
        <v>177</v>
      </c>
      <c r="I138" s="720">
        <v>0</v>
      </c>
      <c r="J138" s="720">
        <f>ROUND(I138*H138,2)</f>
        <v>0</v>
      </c>
      <c r="K138" s="717" t="s">
        <v>759</v>
      </c>
      <c r="L138" s="419"/>
      <c r="M138" s="1118" t="s">
        <v>1</v>
      </c>
      <c r="N138" s="1119" t="s">
        <v>33</v>
      </c>
      <c r="O138" s="1120">
        <v>1.17</v>
      </c>
      <c r="P138" s="1120">
        <f>O138*H138</f>
        <v>207.08999999999997</v>
      </c>
      <c r="Q138" s="1120">
        <v>2.9434999999999999E-2</v>
      </c>
      <c r="R138" s="1120">
        <f>Q138*H138</f>
        <v>5.2099950000000002</v>
      </c>
      <c r="S138" s="1120">
        <v>0</v>
      </c>
      <c r="T138" s="1121">
        <f>S138*H138</f>
        <v>0</v>
      </c>
      <c r="AR138" s="1122" t="s">
        <v>111</v>
      </c>
      <c r="AT138" s="1122" t="s">
        <v>137</v>
      </c>
      <c r="AU138" s="1122" t="s">
        <v>69</v>
      </c>
      <c r="AY138" s="999" t="s">
        <v>102</v>
      </c>
      <c r="BE138" s="615">
        <f>IF(N138="základní",J138,0)</f>
        <v>0</v>
      </c>
      <c r="BF138" s="615">
        <f>IF(N138="snížená",J138,0)</f>
        <v>0</v>
      </c>
      <c r="BG138" s="615">
        <f>IF(N138="zákl. přenesená",J138,0)</f>
        <v>0</v>
      </c>
      <c r="BH138" s="615">
        <f>IF(N138="sníž. přenesená",J138,0)</f>
        <v>0</v>
      </c>
      <c r="BI138" s="615">
        <f>IF(N138="nulová",J138,0)</f>
        <v>0</v>
      </c>
      <c r="BJ138" s="999" t="s">
        <v>67</v>
      </c>
      <c r="BK138" s="615">
        <f>ROUND(I138*H138,2)</f>
        <v>0</v>
      </c>
      <c r="BL138" s="999" t="s">
        <v>111</v>
      </c>
      <c r="BM138" s="1122" t="s">
        <v>1203</v>
      </c>
    </row>
    <row r="139" spans="2:65" s="998" customFormat="1" ht="19.5" x14ac:dyDescent="0.2">
      <c r="B139" s="419"/>
      <c r="D139" s="625" t="s">
        <v>538</v>
      </c>
      <c r="F139" s="626" t="s">
        <v>1204</v>
      </c>
      <c r="L139" s="419"/>
      <c r="M139" s="1123"/>
      <c r="T139" s="1124"/>
      <c r="AT139" s="999" t="s">
        <v>538</v>
      </c>
      <c r="AU139" s="999" t="s">
        <v>69</v>
      </c>
    </row>
    <row r="140" spans="2:65" s="762" customFormat="1" x14ac:dyDescent="0.2">
      <c r="B140" s="1131"/>
      <c r="D140" s="625" t="s">
        <v>112</v>
      </c>
      <c r="E140" s="763" t="s">
        <v>1</v>
      </c>
      <c r="F140" s="764" t="s">
        <v>1205</v>
      </c>
      <c r="H140" s="765">
        <v>177</v>
      </c>
      <c r="L140" s="1131"/>
      <c r="M140" s="1132"/>
      <c r="T140" s="1133"/>
      <c r="AT140" s="763" t="s">
        <v>112</v>
      </c>
      <c r="AU140" s="763" t="s">
        <v>69</v>
      </c>
      <c r="AV140" s="762" t="s">
        <v>69</v>
      </c>
      <c r="AW140" s="762" t="s">
        <v>25</v>
      </c>
      <c r="AX140" s="762" t="s">
        <v>67</v>
      </c>
      <c r="AY140" s="763" t="s">
        <v>102</v>
      </c>
    </row>
    <row r="141" spans="2:65" s="998" customFormat="1" ht="24.2" customHeight="1" x14ac:dyDescent="0.2">
      <c r="B141" s="454"/>
      <c r="C141" s="705" t="s">
        <v>123</v>
      </c>
      <c r="D141" s="705" t="s">
        <v>105</v>
      </c>
      <c r="E141" s="706" t="s">
        <v>1206</v>
      </c>
      <c r="F141" s="707" t="s">
        <v>1207</v>
      </c>
      <c r="G141" s="708" t="s">
        <v>116</v>
      </c>
      <c r="H141" s="709">
        <v>8.85</v>
      </c>
      <c r="I141" s="710">
        <v>0</v>
      </c>
      <c r="J141" s="710">
        <f>ROUND(I141*H141,2)</f>
        <v>0</v>
      </c>
      <c r="K141" s="707" t="s">
        <v>759</v>
      </c>
      <c r="L141" s="1137"/>
      <c r="M141" s="1138" t="s">
        <v>1</v>
      </c>
      <c r="N141" s="1139" t="s">
        <v>33</v>
      </c>
      <c r="O141" s="1120">
        <v>0</v>
      </c>
      <c r="P141" s="1120">
        <f>O141*H141</f>
        <v>0</v>
      </c>
      <c r="Q141" s="1120">
        <v>0.55000000000000004</v>
      </c>
      <c r="R141" s="1120">
        <f>Q141*H141</f>
        <v>4.8675000000000006</v>
      </c>
      <c r="S141" s="1120">
        <v>0</v>
      </c>
      <c r="T141" s="1121">
        <f>S141*H141</f>
        <v>0</v>
      </c>
      <c r="AR141" s="1122" t="s">
        <v>110</v>
      </c>
      <c r="AT141" s="1122" t="s">
        <v>105</v>
      </c>
      <c r="AU141" s="1122" t="s">
        <v>69</v>
      </c>
      <c r="AY141" s="999" t="s">
        <v>102</v>
      </c>
      <c r="BE141" s="615">
        <f>IF(N141="základní",J141,0)</f>
        <v>0</v>
      </c>
      <c r="BF141" s="615">
        <f>IF(N141="snížená",J141,0)</f>
        <v>0</v>
      </c>
      <c r="BG141" s="615">
        <f>IF(N141="zákl. přenesená",J141,0)</f>
        <v>0</v>
      </c>
      <c r="BH141" s="615">
        <f>IF(N141="sníž. přenesená",J141,0)</f>
        <v>0</v>
      </c>
      <c r="BI141" s="615">
        <f>IF(N141="nulová",J141,0)</f>
        <v>0</v>
      </c>
      <c r="BJ141" s="999" t="s">
        <v>67</v>
      </c>
      <c r="BK141" s="615">
        <f>ROUND(I141*H141,2)</f>
        <v>0</v>
      </c>
      <c r="BL141" s="999" t="s">
        <v>111</v>
      </c>
      <c r="BM141" s="1122" t="s">
        <v>1208</v>
      </c>
    </row>
    <row r="142" spans="2:65" s="998" customFormat="1" x14ac:dyDescent="0.2">
      <c r="B142" s="419"/>
      <c r="D142" s="625" t="s">
        <v>538</v>
      </c>
      <c r="F142" s="626" t="s">
        <v>1207</v>
      </c>
      <c r="L142" s="419"/>
      <c r="M142" s="1123"/>
      <c r="T142" s="1124"/>
      <c r="AT142" s="999" t="s">
        <v>538</v>
      </c>
      <c r="AU142" s="999" t="s">
        <v>69</v>
      </c>
    </row>
    <row r="143" spans="2:65" s="762" customFormat="1" x14ac:dyDescent="0.2">
      <c r="B143" s="1131"/>
      <c r="D143" s="625" t="s">
        <v>112</v>
      </c>
      <c r="E143" s="763" t="s">
        <v>1</v>
      </c>
      <c r="F143" s="764" t="s">
        <v>1209</v>
      </c>
      <c r="H143" s="765">
        <v>8.85</v>
      </c>
      <c r="L143" s="1131"/>
      <c r="M143" s="1132"/>
      <c r="T143" s="1133"/>
      <c r="AT143" s="763" t="s">
        <v>112</v>
      </c>
      <c r="AU143" s="763" t="s">
        <v>69</v>
      </c>
      <c r="AV143" s="762" t="s">
        <v>69</v>
      </c>
      <c r="AW143" s="762" t="s">
        <v>25</v>
      </c>
      <c r="AX143" s="762" t="s">
        <v>67</v>
      </c>
      <c r="AY143" s="763" t="s">
        <v>102</v>
      </c>
    </row>
    <row r="144" spans="2:65" s="998" customFormat="1" ht="24.2" customHeight="1" x14ac:dyDescent="0.2">
      <c r="B144" s="454"/>
      <c r="C144" s="715" t="s">
        <v>119</v>
      </c>
      <c r="D144" s="715" t="s">
        <v>137</v>
      </c>
      <c r="E144" s="716" t="s">
        <v>1210</v>
      </c>
      <c r="F144" s="717" t="s">
        <v>1211</v>
      </c>
      <c r="G144" s="718" t="s">
        <v>108</v>
      </c>
      <c r="H144" s="719">
        <v>5.4880000000000004</v>
      </c>
      <c r="I144" s="720">
        <v>0</v>
      </c>
      <c r="J144" s="720">
        <f>ROUND(I144*H144,2)</f>
        <v>0</v>
      </c>
      <c r="K144" s="717" t="s">
        <v>759</v>
      </c>
      <c r="L144" s="419"/>
      <c r="M144" s="1118" t="s">
        <v>1</v>
      </c>
      <c r="N144" s="1119" t="s">
        <v>33</v>
      </c>
      <c r="O144" s="1120">
        <v>2.7189999999999999</v>
      </c>
      <c r="P144" s="1120">
        <f>O144*H144</f>
        <v>14.921872</v>
      </c>
      <c r="Q144" s="1120">
        <v>2.1045999999999999E-3</v>
      </c>
      <c r="R144" s="1120">
        <f>Q144*H144</f>
        <v>1.1550044800000001E-2</v>
      </c>
      <c r="S144" s="1120">
        <v>0</v>
      </c>
      <c r="T144" s="1121">
        <f>S144*H144</f>
        <v>0</v>
      </c>
      <c r="AR144" s="1122" t="s">
        <v>111</v>
      </c>
      <c r="AT144" s="1122" t="s">
        <v>137</v>
      </c>
      <c r="AU144" s="1122" t="s">
        <v>69</v>
      </c>
      <c r="AY144" s="999" t="s">
        <v>102</v>
      </c>
      <c r="BE144" s="615">
        <f>IF(N144="základní",J144,0)</f>
        <v>0</v>
      </c>
      <c r="BF144" s="615">
        <f>IF(N144="snížená",J144,0)</f>
        <v>0</v>
      </c>
      <c r="BG144" s="615">
        <f>IF(N144="zákl. přenesená",J144,0)</f>
        <v>0</v>
      </c>
      <c r="BH144" s="615">
        <f>IF(N144="sníž. přenesená",J144,0)</f>
        <v>0</v>
      </c>
      <c r="BI144" s="615">
        <f>IF(N144="nulová",J144,0)</f>
        <v>0</v>
      </c>
      <c r="BJ144" s="999" t="s">
        <v>67</v>
      </c>
      <c r="BK144" s="615">
        <f>ROUND(I144*H144,2)</f>
        <v>0</v>
      </c>
      <c r="BL144" s="999" t="s">
        <v>111</v>
      </c>
      <c r="BM144" s="1122" t="s">
        <v>1212</v>
      </c>
    </row>
    <row r="145" spans="2:65" s="998" customFormat="1" ht="19.5" x14ac:dyDescent="0.2">
      <c r="B145" s="419"/>
      <c r="D145" s="625" t="s">
        <v>538</v>
      </c>
      <c r="F145" s="626" t="s">
        <v>1213</v>
      </c>
      <c r="L145" s="419"/>
      <c r="M145" s="1123"/>
      <c r="T145" s="1124"/>
      <c r="AT145" s="999" t="s">
        <v>538</v>
      </c>
      <c r="AU145" s="999" t="s">
        <v>69</v>
      </c>
    </row>
    <row r="146" spans="2:65" s="1125" customFormat="1" x14ac:dyDescent="0.2">
      <c r="B146" s="1126"/>
      <c r="D146" s="625" t="s">
        <v>112</v>
      </c>
      <c r="E146" s="1127" t="s">
        <v>1</v>
      </c>
      <c r="F146" s="1128" t="s">
        <v>1214</v>
      </c>
      <c r="H146" s="1127" t="s">
        <v>1</v>
      </c>
      <c r="L146" s="1126"/>
      <c r="M146" s="1129"/>
      <c r="T146" s="1130"/>
      <c r="AT146" s="1127" t="s">
        <v>112</v>
      </c>
      <c r="AU146" s="1127" t="s">
        <v>69</v>
      </c>
      <c r="AV146" s="1125" t="s">
        <v>67</v>
      </c>
      <c r="AW146" s="1125" t="s">
        <v>25</v>
      </c>
      <c r="AX146" s="1125" t="s">
        <v>13</v>
      </c>
      <c r="AY146" s="1127" t="s">
        <v>102</v>
      </c>
    </row>
    <row r="147" spans="2:65" s="762" customFormat="1" x14ac:dyDescent="0.2">
      <c r="B147" s="1131"/>
      <c r="D147" s="625" t="s">
        <v>112</v>
      </c>
      <c r="E147" s="763" t="s">
        <v>1</v>
      </c>
      <c r="F147" s="764" t="s">
        <v>1215</v>
      </c>
      <c r="H147" s="765">
        <v>4.2370000000000001</v>
      </c>
      <c r="L147" s="1131"/>
      <c r="M147" s="1132"/>
      <c r="T147" s="1133"/>
      <c r="AT147" s="763" t="s">
        <v>112</v>
      </c>
      <c r="AU147" s="763" t="s">
        <v>69</v>
      </c>
      <c r="AV147" s="762" t="s">
        <v>69</v>
      </c>
      <c r="AW147" s="762" t="s">
        <v>25</v>
      </c>
      <c r="AX147" s="762" t="s">
        <v>13</v>
      </c>
      <c r="AY147" s="763" t="s">
        <v>102</v>
      </c>
    </row>
    <row r="148" spans="2:65" s="1125" customFormat="1" x14ac:dyDescent="0.2">
      <c r="B148" s="1126"/>
      <c r="D148" s="625" t="s">
        <v>112</v>
      </c>
      <c r="E148" s="1127" t="s">
        <v>1</v>
      </c>
      <c r="F148" s="1128" t="s">
        <v>1216</v>
      </c>
      <c r="H148" s="1127" t="s">
        <v>1</v>
      </c>
      <c r="L148" s="1126"/>
      <c r="M148" s="1129"/>
      <c r="T148" s="1130"/>
      <c r="AT148" s="1127" t="s">
        <v>112</v>
      </c>
      <c r="AU148" s="1127" t="s">
        <v>69</v>
      </c>
      <c r="AV148" s="1125" t="s">
        <v>67</v>
      </c>
      <c r="AW148" s="1125" t="s">
        <v>25</v>
      </c>
      <c r="AX148" s="1125" t="s">
        <v>13</v>
      </c>
      <c r="AY148" s="1127" t="s">
        <v>102</v>
      </c>
    </row>
    <row r="149" spans="2:65" s="1125" customFormat="1" x14ac:dyDescent="0.2">
      <c r="B149" s="1126"/>
      <c r="D149" s="625" t="s">
        <v>112</v>
      </c>
      <c r="E149" s="1127" t="s">
        <v>1</v>
      </c>
      <c r="F149" s="1128" t="s">
        <v>1217</v>
      </c>
      <c r="H149" s="1127" t="s">
        <v>1</v>
      </c>
      <c r="L149" s="1126"/>
      <c r="M149" s="1129"/>
      <c r="T149" s="1130"/>
      <c r="AT149" s="1127" t="s">
        <v>112</v>
      </c>
      <c r="AU149" s="1127" t="s">
        <v>69</v>
      </c>
      <c r="AV149" s="1125" t="s">
        <v>67</v>
      </c>
      <c r="AW149" s="1125" t="s">
        <v>25</v>
      </c>
      <c r="AX149" s="1125" t="s">
        <v>13</v>
      </c>
      <c r="AY149" s="1127" t="s">
        <v>102</v>
      </c>
    </row>
    <row r="150" spans="2:65" s="762" customFormat="1" x14ac:dyDescent="0.2">
      <c r="B150" s="1131"/>
      <c r="D150" s="625" t="s">
        <v>112</v>
      </c>
      <c r="E150" s="763" t="s">
        <v>1</v>
      </c>
      <c r="F150" s="764" t="s">
        <v>1218</v>
      </c>
      <c r="H150" s="765">
        <v>1.2509999999999999</v>
      </c>
      <c r="L150" s="1131"/>
      <c r="M150" s="1132"/>
      <c r="T150" s="1133"/>
      <c r="AT150" s="763" t="s">
        <v>112</v>
      </c>
      <c r="AU150" s="763" t="s">
        <v>69</v>
      </c>
      <c r="AV150" s="762" t="s">
        <v>69</v>
      </c>
      <c r="AW150" s="762" t="s">
        <v>25</v>
      </c>
      <c r="AX150" s="762" t="s">
        <v>13</v>
      </c>
      <c r="AY150" s="763" t="s">
        <v>102</v>
      </c>
    </row>
    <row r="151" spans="2:65" s="766" customFormat="1" x14ac:dyDescent="0.2">
      <c r="B151" s="1134"/>
      <c r="D151" s="625" t="s">
        <v>112</v>
      </c>
      <c r="E151" s="767" t="s">
        <v>1</v>
      </c>
      <c r="F151" s="768" t="s">
        <v>113</v>
      </c>
      <c r="H151" s="769">
        <v>5.4880000000000004</v>
      </c>
      <c r="L151" s="1134"/>
      <c r="M151" s="1135"/>
      <c r="T151" s="1136"/>
      <c r="AT151" s="767" t="s">
        <v>112</v>
      </c>
      <c r="AU151" s="767" t="s">
        <v>69</v>
      </c>
      <c r="AV151" s="766" t="s">
        <v>111</v>
      </c>
      <c r="AW151" s="766" t="s">
        <v>25</v>
      </c>
      <c r="AX151" s="766" t="s">
        <v>67</v>
      </c>
      <c r="AY151" s="767" t="s">
        <v>102</v>
      </c>
    </row>
    <row r="152" spans="2:65" s="998" customFormat="1" ht="24.2" customHeight="1" x14ac:dyDescent="0.2">
      <c r="B152" s="454"/>
      <c r="C152" s="715" t="s">
        <v>230</v>
      </c>
      <c r="D152" s="715" t="s">
        <v>137</v>
      </c>
      <c r="E152" s="716" t="s">
        <v>1219</v>
      </c>
      <c r="F152" s="717" t="s">
        <v>1220</v>
      </c>
      <c r="G152" s="718" t="s">
        <v>108</v>
      </c>
      <c r="H152" s="719">
        <v>5.4880000000000004</v>
      </c>
      <c r="I152" s="720">
        <v>0</v>
      </c>
      <c r="J152" s="720">
        <f>ROUND(I152*H152,2)</f>
        <v>0</v>
      </c>
      <c r="K152" s="717" t="s">
        <v>759</v>
      </c>
      <c r="L152" s="419"/>
      <c r="M152" s="1118" t="s">
        <v>1</v>
      </c>
      <c r="N152" s="1119" t="s">
        <v>33</v>
      </c>
      <c r="O152" s="1120">
        <v>14.930999999999999</v>
      </c>
      <c r="P152" s="1120">
        <f>O152*H152</f>
        <v>81.941327999999999</v>
      </c>
      <c r="Q152" s="1120">
        <v>5.7660000000000003E-3</v>
      </c>
      <c r="R152" s="1120">
        <f>Q152*H152</f>
        <v>3.1643808000000002E-2</v>
      </c>
      <c r="S152" s="1120">
        <v>0</v>
      </c>
      <c r="T152" s="1121">
        <f>S152*H152</f>
        <v>0</v>
      </c>
      <c r="AR152" s="1122" t="s">
        <v>111</v>
      </c>
      <c r="AT152" s="1122" t="s">
        <v>137</v>
      </c>
      <c r="AU152" s="1122" t="s">
        <v>69</v>
      </c>
      <c r="AY152" s="999" t="s">
        <v>102</v>
      </c>
      <c r="BE152" s="615">
        <f>IF(N152="základní",J152,0)</f>
        <v>0</v>
      </c>
      <c r="BF152" s="615">
        <f>IF(N152="snížená",J152,0)</f>
        <v>0</v>
      </c>
      <c r="BG152" s="615">
        <f>IF(N152="zákl. přenesená",J152,0)</f>
        <v>0</v>
      </c>
      <c r="BH152" s="615">
        <f>IF(N152="sníž. přenesená",J152,0)</f>
        <v>0</v>
      </c>
      <c r="BI152" s="615">
        <f>IF(N152="nulová",J152,0)</f>
        <v>0</v>
      </c>
      <c r="BJ152" s="999" t="s">
        <v>67</v>
      </c>
      <c r="BK152" s="615">
        <f>ROUND(I152*H152,2)</f>
        <v>0</v>
      </c>
      <c r="BL152" s="999" t="s">
        <v>111</v>
      </c>
      <c r="BM152" s="1122" t="s">
        <v>1221</v>
      </c>
    </row>
    <row r="153" spans="2:65" s="998" customFormat="1" ht="19.5" x14ac:dyDescent="0.2">
      <c r="B153" s="419"/>
      <c r="D153" s="625" t="s">
        <v>538</v>
      </c>
      <c r="F153" s="626" t="s">
        <v>1222</v>
      </c>
      <c r="L153" s="419"/>
      <c r="M153" s="1123"/>
      <c r="T153" s="1124"/>
      <c r="AT153" s="999" t="s">
        <v>538</v>
      </c>
      <c r="AU153" s="999" t="s">
        <v>69</v>
      </c>
    </row>
    <row r="154" spans="2:65" s="1125" customFormat="1" x14ac:dyDescent="0.2">
      <c r="B154" s="1126"/>
      <c r="D154" s="625" t="s">
        <v>112</v>
      </c>
      <c r="E154" s="1127" t="s">
        <v>1</v>
      </c>
      <c r="F154" s="1128" t="s">
        <v>1214</v>
      </c>
      <c r="H154" s="1127" t="s">
        <v>1</v>
      </c>
      <c r="L154" s="1126"/>
      <c r="M154" s="1129"/>
      <c r="T154" s="1130"/>
      <c r="AT154" s="1127" t="s">
        <v>112</v>
      </c>
      <c r="AU154" s="1127" t="s">
        <v>69</v>
      </c>
      <c r="AV154" s="1125" t="s">
        <v>67</v>
      </c>
      <c r="AW154" s="1125" t="s">
        <v>25</v>
      </c>
      <c r="AX154" s="1125" t="s">
        <v>13</v>
      </c>
      <c r="AY154" s="1127" t="s">
        <v>102</v>
      </c>
    </row>
    <row r="155" spans="2:65" s="762" customFormat="1" x14ac:dyDescent="0.2">
      <c r="B155" s="1131"/>
      <c r="D155" s="625" t="s">
        <v>112</v>
      </c>
      <c r="E155" s="763" t="s">
        <v>1</v>
      </c>
      <c r="F155" s="764" t="s">
        <v>1215</v>
      </c>
      <c r="H155" s="765">
        <v>4.2370000000000001</v>
      </c>
      <c r="L155" s="1131"/>
      <c r="M155" s="1132"/>
      <c r="T155" s="1133"/>
      <c r="AT155" s="763" t="s">
        <v>112</v>
      </c>
      <c r="AU155" s="763" t="s">
        <v>69</v>
      </c>
      <c r="AV155" s="762" t="s">
        <v>69</v>
      </c>
      <c r="AW155" s="762" t="s">
        <v>25</v>
      </c>
      <c r="AX155" s="762" t="s">
        <v>13</v>
      </c>
      <c r="AY155" s="763" t="s">
        <v>102</v>
      </c>
    </row>
    <row r="156" spans="2:65" s="1125" customFormat="1" x14ac:dyDescent="0.2">
      <c r="B156" s="1126"/>
      <c r="D156" s="625" t="s">
        <v>112</v>
      </c>
      <c r="E156" s="1127" t="s">
        <v>1</v>
      </c>
      <c r="F156" s="1128" t="s">
        <v>1216</v>
      </c>
      <c r="H156" s="1127" t="s">
        <v>1</v>
      </c>
      <c r="L156" s="1126"/>
      <c r="M156" s="1129"/>
      <c r="T156" s="1130"/>
      <c r="AT156" s="1127" t="s">
        <v>112</v>
      </c>
      <c r="AU156" s="1127" t="s">
        <v>69</v>
      </c>
      <c r="AV156" s="1125" t="s">
        <v>67</v>
      </c>
      <c r="AW156" s="1125" t="s">
        <v>25</v>
      </c>
      <c r="AX156" s="1125" t="s">
        <v>13</v>
      </c>
      <c r="AY156" s="1127" t="s">
        <v>102</v>
      </c>
    </row>
    <row r="157" spans="2:65" s="1125" customFormat="1" x14ac:dyDescent="0.2">
      <c r="B157" s="1126"/>
      <c r="D157" s="625" t="s">
        <v>112</v>
      </c>
      <c r="E157" s="1127" t="s">
        <v>1</v>
      </c>
      <c r="F157" s="1128" t="s">
        <v>1217</v>
      </c>
      <c r="H157" s="1127" t="s">
        <v>1</v>
      </c>
      <c r="L157" s="1126"/>
      <c r="M157" s="1129"/>
      <c r="T157" s="1130"/>
      <c r="AT157" s="1127" t="s">
        <v>112</v>
      </c>
      <c r="AU157" s="1127" t="s">
        <v>69</v>
      </c>
      <c r="AV157" s="1125" t="s">
        <v>67</v>
      </c>
      <c r="AW157" s="1125" t="s">
        <v>25</v>
      </c>
      <c r="AX157" s="1125" t="s">
        <v>13</v>
      </c>
      <c r="AY157" s="1127" t="s">
        <v>102</v>
      </c>
    </row>
    <row r="158" spans="2:65" s="762" customFormat="1" x14ac:dyDescent="0.2">
      <c r="B158" s="1131"/>
      <c r="D158" s="625" t="s">
        <v>112</v>
      </c>
      <c r="E158" s="763" t="s">
        <v>1</v>
      </c>
      <c r="F158" s="764" t="s">
        <v>1218</v>
      </c>
      <c r="H158" s="765">
        <v>1.2509999999999999</v>
      </c>
      <c r="L158" s="1131"/>
      <c r="M158" s="1132"/>
      <c r="T158" s="1133"/>
      <c r="AT158" s="763" t="s">
        <v>112</v>
      </c>
      <c r="AU158" s="763" t="s">
        <v>69</v>
      </c>
      <c r="AV158" s="762" t="s">
        <v>69</v>
      </c>
      <c r="AW158" s="762" t="s">
        <v>25</v>
      </c>
      <c r="AX158" s="762" t="s">
        <v>13</v>
      </c>
      <c r="AY158" s="763" t="s">
        <v>102</v>
      </c>
    </row>
    <row r="159" spans="2:65" s="766" customFormat="1" x14ac:dyDescent="0.2">
      <c r="B159" s="1134"/>
      <c r="D159" s="625" t="s">
        <v>112</v>
      </c>
      <c r="E159" s="767" t="s">
        <v>1</v>
      </c>
      <c r="F159" s="768" t="s">
        <v>113</v>
      </c>
      <c r="H159" s="769">
        <v>5.4880000000000004</v>
      </c>
      <c r="L159" s="1134"/>
      <c r="M159" s="1135"/>
      <c r="T159" s="1136"/>
      <c r="AT159" s="767" t="s">
        <v>112</v>
      </c>
      <c r="AU159" s="767" t="s">
        <v>69</v>
      </c>
      <c r="AV159" s="766" t="s">
        <v>111</v>
      </c>
      <c r="AW159" s="766" t="s">
        <v>25</v>
      </c>
      <c r="AX159" s="766" t="s">
        <v>67</v>
      </c>
      <c r="AY159" s="767" t="s">
        <v>102</v>
      </c>
    </row>
    <row r="160" spans="2:65" s="998" customFormat="1" ht="14.45" customHeight="1" x14ac:dyDescent="0.2">
      <c r="B160" s="454"/>
      <c r="C160" s="705" t="s">
        <v>120</v>
      </c>
      <c r="D160" s="705" t="s">
        <v>105</v>
      </c>
      <c r="E160" s="706" t="s">
        <v>1223</v>
      </c>
      <c r="F160" s="707" t="s">
        <v>1224</v>
      </c>
      <c r="G160" s="708" t="s">
        <v>108</v>
      </c>
      <c r="H160" s="709">
        <v>4.2370000000000001</v>
      </c>
      <c r="I160" s="710">
        <v>0</v>
      </c>
      <c r="J160" s="710">
        <f>ROUND(I160*H160,2)</f>
        <v>0</v>
      </c>
      <c r="K160" s="707" t="s">
        <v>759</v>
      </c>
      <c r="L160" s="1137"/>
      <c r="M160" s="1138" t="s">
        <v>1</v>
      </c>
      <c r="N160" s="1139" t="s">
        <v>33</v>
      </c>
      <c r="O160" s="1120">
        <v>0</v>
      </c>
      <c r="P160" s="1120">
        <f>O160*H160</f>
        <v>0</v>
      </c>
      <c r="Q160" s="1120">
        <v>1</v>
      </c>
      <c r="R160" s="1120">
        <f>Q160*H160</f>
        <v>4.2370000000000001</v>
      </c>
      <c r="S160" s="1120">
        <v>0</v>
      </c>
      <c r="T160" s="1121">
        <f>S160*H160</f>
        <v>0</v>
      </c>
      <c r="AR160" s="1122" t="s">
        <v>110</v>
      </c>
      <c r="AT160" s="1122" t="s">
        <v>105</v>
      </c>
      <c r="AU160" s="1122" t="s">
        <v>69</v>
      </c>
      <c r="AY160" s="999" t="s">
        <v>102</v>
      </c>
      <c r="BE160" s="615">
        <f>IF(N160="základní",J160,0)</f>
        <v>0</v>
      </c>
      <c r="BF160" s="615">
        <f>IF(N160="snížená",J160,0)</f>
        <v>0</v>
      </c>
      <c r="BG160" s="615">
        <f>IF(N160="zákl. přenesená",J160,0)</f>
        <v>0</v>
      </c>
      <c r="BH160" s="615">
        <f>IF(N160="sníž. přenesená",J160,0)</f>
        <v>0</v>
      </c>
      <c r="BI160" s="615">
        <f>IF(N160="nulová",J160,0)</f>
        <v>0</v>
      </c>
      <c r="BJ160" s="999" t="s">
        <v>67</v>
      </c>
      <c r="BK160" s="615">
        <f>ROUND(I160*H160,2)</f>
        <v>0</v>
      </c>
      <c r="BL160" s="999" t="s">
        <v>111</v>
      </c>
      <c r="BM160" s="1122" t="s">
        <v>1225</v>
      </c>
    </row>
    <row r="161" spans="2:65" s="998" customFormat="1" x14ac:dyDescent="0.2">
      <c r="B161" s="419"/>
      <c r="D161" s="625" t="s">
        <v>538</v>
      </c>
      <c r="F161" s="626" t="s">
        <v>1224</v>
      </c>
      <c r="L161" s="419"/>
      <c r="M161" s="1123"/>
      <c r="T161" s="1124"/>
      <c r="AT161" s="999" t="s">
        <v>538</v>
      </c>
      <c r="AU161" s="999" t="s">
        <v>69</v>
      </c>
    </row>
    <row r="162" spans="2:65" s="1125" customFormat="1" x14ac:dyDescent="0.2">
      <c r="B162" s="1126"/>
      <c r="D162" s="625" t="s">
        <v>112</v>
      </c>
      <c r="E162" s="1127" t="s">
        <v>1</v>
      </c>
      <c r="F162" s="1128" t="s">
        <v>1214</v>
      </c>
      <c r="H162" s="1127" t="s">
        <v>1</v>
      </c>
      <c r="L162" s="1126"/>
      <c r="M162" s="1129"/>
      <c r="T162" s="1130"/>
      <c r="AT162" s="1127" t="s">
        <v>112</v>
      </c>
      <c r="AU162" s="1127" t="s">
        <v>69</v>
      </c>
      <c r="AV162" s="1125" t="s">
        <v>67</v>
      </c>
      <c r="AW162" s="1125" t="s">
        <v>25</v>
      </c>
      <c r="AX162" s="1125" t="s">
        <v>13</v>
      </c>
      <c r="AY162" s="1127" t="s">
        <v>102</v>
      </c>
    </row>
    <row r="163" spans="2:65" s="762" customFormat="1" x14ac:dyDescent="0.2">
      <c r="B163" s="1131"/>
      <c r="D163" s="625" t="s">
        <v>112</v>
      </c>
      <c r="E163" s="763" t="s">
        <v>1</v>
      </c>
      <c r="F163" s="764" t="s">
        <v>1215</v>
      </c>
      <c r="H163" s="765">
        <v>4.2370000000000001</v>
      </c>
      <c r="L163" s="1131"/>
      <c r="M163" s="1132"/>
      <c r="T163" s="1133"/>
      <c r="AT163" s="763" t="s">
        <v>112</v>
      </c>
      <c r="AU163" s="763" t="s">
        <v>69</v>
      </c>
      <c r="AV163" s="762" t="s">
        <v>69</v>
      </c>
      <c r="AW163" s="762" t="s">
        <v>25</v>
      </c>
      <c r="AX163" s="762" t="s">
        <v>13</v>
      </c>
      <c r="AY163" s="763" t="s">
        <v>102</v>
      </c>
    </row>
    <row r="164" spans="2:65" s="766" customFormat="1" x14ac:dyDescent="0.2">
      <c r="B164" s="1134"/>
      <c r="D164" s="625" t="s">
        <v>112</v>
      </c>
      <c r="E164" s="767" t="s">
        <v>1</v>
      </c>
      <c r="F164" s="768" t="s">
        <v>113</v>
      </c>
      <c r="H164" s="769">
        <v>4.2370000000000001</v>
      </c>
      <c r="L164" s="1134"/>
      <c r="M164" s="1135"/>
      <c r="T164" s="1136"/>
      <c r="AT164" s="767" t="s">
        <v>112</v>
      </c>
      <c r="AU164" s="767" t="s">
        <v>69</v>
      </c>
      <c r="AV164" s="766" t="s">
        <v>111</v>
      </c>
      <c r="AW164" s="766" t="s">
        <v>25</v>
      </c>
      <c r="AX164" s="766" t="s">
        <v>67</v>
      </c>
      <c r="AY164" s="767" t="s">
        <v>102</v>
      </c>
    </row>
    <row r="165" spans="2:65" s="998" customFormat="1" ht="24.2" customHeight="1" x14ac:dyDescent="0.2">
      <c r="B165" s="454"/>
      <c r="C165" s="705" t="s">
        <v>231</v>
      </c>
      <c r="D165" s="705" t="s">
        <v>105</v>
      </c>
      <c r="E165" s="706" t="s">
        <v>1226</v>
      </c>
      <c r="F165" s="707" t="s">
        <v>1227</v>
      </c>
      <c r="G165" s="708" t="s">
        <v>152</v>
      </c>
      <c r="H165" s="709">
        <v>42</v>
      </c>
      <c r="I165" s="710">
        <v>0</v>
      </c>
      <c r="J165" s="710">
        <f>ROUND(I165*H165,2)</f>
        <v>0</v>
      </c>
      <c r="K165" s="707" t="s">
        <v>759</v>
      </c>
      <c r="L165" s="1137"/>
      <c r="M165" s="1138" t="s">
        <v>1</v>
      </c>
      <c r="N165" s="1139" t="s">
        <v>33</v>
      </c>
      <c r="O165" s="1120">
        <v>0</v>
      </c>
      <c r="P165" s="1120">
        <f>O165*H165</f>
        <v>0</v>
      </c>
      <c r="Q165" s="1120">
        <v>3.2750000000000001E-2</v>
      </c>
      <c r="R165" s="1120">
        <f>Q165*H165</f>
        <v>1.3755000000000002</v>
      </c>
      <c r="S165" s="1120">
        <v>0</v>
      </c>
      <c r="T165" s="1121">
        <f>S165*H165</f>
        <v>0</v>
      </c>
      <c r="AR165" s="1122" t="s">
        <v>110</v>
      </c>
      <c r="AT165" s="1122" t="s">
        <v>105</v>
      </c>
      <c r="AU165" s="1122" t="s">
        <v>69</v>
      </c>
      <c r="AY165" s="999" t="s">
        <v>102</v>
      </c>
      <c r="BE165" s="615">
        <f>IF(N165="základní",J165,0)</f>
        <v>0</v>
      </c>
      <c r="BF165" s="615">
        <f>IF(N165="snížená",J165,0)</f>
        <v>0</v>
      </c>
      <c r="BG165" s="615">
        <f>IF(N165="zákl. přenesená",J165,0)</f>
        <v>0</v>
      </c>
      <c r="BH165" s="615">
        <f>IF(N165="sníž. přenesená",J165,0)</f>
        <v>0</v>
      </c>
      <c r="BI165" s="615">
        <f>IF(N165="nulová",J165,0)</f>
        <v>0</v>
      </c>
      <c r="BJ165" s="999" t="s">
        <v>67</v>
      </c>
      <c r="BK165" s="615">
        <f>ROUND(I165*H165,2)</f>
        <v>0</v>
      </c>
      <c r="BL165" s="999" t="s">
        <v>111</v>
      </c>
      <c r="BM165" s="1122" t="s">
        <v>1228</v>
      </c>
    </row>
    <row r="166" spans="2:65" s="998" customFormat="1" x14ac:dyDescent="0.2">
      <c r="B166" s="419"/>
      <c r="D166" s="625" t="s">
        <v>538</v>
      </c>
      <c r="F166" s="626" t="s">
        <v>1227</v>
      </c>
      <c r="L166" s="419"/>
      <c r="M166" s="1123"/>
      <c r="T166" s="1124"/>
      <c r="AT166" s="999" t="s">
        <v>538</v>
      </c>
      <c r="AU166" s="999" t="s">
        <v>69</v>
      </c>
    </row>
    <row r="167" spans="2:65" s="762" customFormat="1" x14ac:dyDescent="0.2">
      <c r="B167" s="1131"/>
      <c r="D167" s="625" t="s">
        <v>112</v>
      </c>
      <c r="E167" s="763" t="s">
        <v>1</v>
      </c>
      <c r="F167" s="764" t="s">
        <v>144</v>
      </c>
      <c r="H167" s="765">
        <v>42</v>
      </c>
      <c r="L167" s="1131"/>
      <c r="M167" s="1132"/>
      <c r="T167" s="1133"/>
      <c r="AT167" s="763" t="s">
        <v>112</v>
      </c>
      <c r="AU167" s="763" t="s">
        <v>69</v>
      </c>
      <c r="AV167" s="762" t="s">
        <v>69</v>
      </c>
      <c r="AW167" s="762" t="s">
        <v>25</v>
      </c>
      <c r="AX167" s="762" t="s">
        <v>67</v>
      </c>
      <c r="AY167" s="763" t="s">
        <v>102</v>
      </c>
    </row>
    <row r="168" spans="2:65" s="998" customFormat="1" ht="24.2" customHeight="1" x14ac:dyDescent="0.2">
      <c r="B168" s="454"/>
      <c r="C168" s="715" t="s">
        <v>121</v>
      </c>
      <c r="D168" s="715" t="s">
        <v>137</v>
      </c>
      <c r="E168" s="716" t="s">
        <v>1229</v>
      </c>
      <c r="F168" s="717" t="s">
        <v>1230</v>
      </c>
      <c r="G168" s="718" t="s">
        <v>108</v>
      </c>
      <c r="H168" s="719">
        <v>5.4880000000000004</v>
      </c>
      <c r="I168" s="720">
        <v>0</v>
      </c>
      <c r="J168" s="720">
        <f>ROUND(I168*H168,2)</f>
        <v>0</v>
      </c>
      <c r="K168" s="717" t="s">
        <v>759</v>
      </c>
      <c r="L168" s="419"/>
      <c r="M168" s="1118" t="s">
        <v>1</v>
      </c>
      <c r="N168" s="1119" t="s">
        <v>33</v>
      </c>
      <c r="O168" s="1120">
        <v>3.41</v>
      </c>
      <c r="P168" s="1120">
        <f>O168*H168</f>
        <v>18.714080000000003</v>
      </c>
      <c r="Q168" s="1120">
        <v>7.1920000000000003E-4</v>
      </c>
      <c r="R168" s="1120">
        <f>Q168*H168</f>
        <v>3.9469696E-3</v>
      </c>
      <c r="S168" s="1120">
        <v>0</v>
      </c>
      <c r="T168" s="1121">
        <f>S168*H168</f>
        <v>0</v>
      </c>
      <c r="AR168" s="1122" t="s">
        <v>111</v>
      </c>
      <c r="AT168" s="1122" t="s">
        <v>137</v>
      </c>
      <c r="AU168" s="1122" t="s">
        <v>69</v>
      </c>
      <c r="AY168" s="999" t="s">
        <v>102</v>
      </c>
      <c r="BE168" s="615">
        <f>IF(N168="základní",J168,0)</f>
        <v>0</v>
      </c>
      <c r="BF168" s="615">
        <f>IF(N168="snížená",J168,0)</f>
        <v>0</v>
      </c>
      <c r="BG168" s="615">
        <f>IF(N168="zákl. přenesená",J168,0)</f>
        <v>0</v>
      </c>
      <c r="BH168" s="615">
        <f>IF(N168="sníž. přenesená",J168,0)</f>
        <v>0</v>
      </c>
      <c r="BI168" s="615">
        <f>IF(N168="nulová",J168,0)</f>
        <v>0</v>
      </c>
      <c r="BJ168" s="999" t="s">
        <v>67</v>
      </c>
      <c r="BK168" s="615">
        <f>ROUND(I168*H168,2)</f>
        <v>0</v>
      </c>
      <c r="BL168" s="999" t="s">
        <v>111</v>
      </c>
      <c r="BM168" s="1122" t="s">
        <v>1231</v>
      </c>
    </row>
    <row r="169" spans="2:65" s="998" customFormat="1" ht="19.5" x14ac:dyDescent="0.2">
      <c r="B169" s="419"/>
      <c r="D169" s="625" t="s">
        <v>538</v>
      </c>
      <c r="F169" s="626" t="s">
        <v>1232</v>
      </c>
      <c r="L169" s="419"/>
      <c r="M169" s="1123"/>
      <c r="T169" s="1124"/>
      <c r="AT169" s="999" t="s">
        <v>538</v>
      </c>
      <c r="AU169" s="999" t="s">
        <v>69</v>
      </c>
    </row>
    <row r="170" spans="2:65" s="998" customFormat="1" ht="24.2" customHeight="1" x14ac:dyDescent="0.2">
      <c r="B170" s="454"/>
      <c r="C170" s="715" t="s">
        <v>8</v>
      </c>
      <c r="D170" s="715" t="s">
        <v>137</v>
      </c>
      <c r="E170" s="716" t="s">
        <v>1233</v>
      </c>
      <c r="F170" s="717" t="s">
        <v>1234</v>
      </c>
      <c r="G170" s="718" t="s">
        <v>108</v>
      </c>
      <c r="H170" s="719">
        <v>371.64600000000002</v>
      </c>
      <c r="I170" s="720">
        <v>0</v>
      </c>
      <c r="J170" s="720">
        <f>ROUND(I170*H170,2)</f>
        <v>0</v>
      </c>
      <c r="K170" s="717" t="s">
        <v>759</v>
      </c>
      <c r="L170" s="419"/>
      <c r="M170" s="1118" t="s">
        <v>1</v>
      </c>
      <c r="N170" s="1119" t="s">
        <v>33</v>
      </c>
      <c r="O170" s="1120">
        <v>0.17499999999999999</v>
      </c>
      <c r="P170" s="1120">
        <f>O170*H170</f>
        <v>65.038049999999998</v>
      </c>
      <c r="Q170" s="1120">
        <v>0</v>
      </c>
      <c r="R170" s="1120">
        <f>Q170*H170</f>
        <v>0</v>
      </c>
      <c r="S170" s="1120">
        <v>0</v>
      </c>
      <c r="T170" s="1121">
        <f>S170*H170</f>
        <v>0</v>
      </c>
      <c r="AR170" s="1122" t="s">
        <v>111</v>
      </c>
      <c r="AT170" s="1122" t="s">
        <v>137</v>
      </c>
      <c r="AU170" s="1122" t="s">
        <v>69</v>
      </c>
      <c r="AY170" s="999" t="s">
        <v>102</v>
      </c>
      <c r="BE170" s="615">
        <f>IF(N170="základní",J170,0)</f>
        <v>0</v>
      </c>
      <c r="BF170" s="615">
        <f>IF(N170="snížená",J170,0)</f>
        <v>0</v>
      </c>
      <c r="BG170" s="615">
        <f>IF(N170="zákl. přenesená",J170,0)</f>
        <v>0</v>
      </c>
      <c r="BH170" s="615">
        <f>IF(N170="sníž. přenesená",J170,0)</f>
        <v>0</v>
      </c>
      <c r="BI170" s="615">
        <f>IF(N170="nulová",J170,0)</f>
        <v>0</v>
      </c>
      <c r="BJ170" s="999" t="s">
        <v>67</v>
      </c>
      <c r="BK170" s="615">
        <f>ROUND(I170*H170,2)</f>
        <v>0</v>
      </c>
      <c r="BL170" s="999" t="s">
        <v>111</v>
      </c>
      <c r="BM170" s="1122" t="s">
        <v>1235</v>
      </c>
    </row>
    <row r="171" spans="2:65" s="998" customFormat="1" ht="29.25" x14ac:dyDescent="0.2">
      <c r="B171" s="419"/>
      <c r="D171" s="625" t="s">
        <v>538</v>
      </c>
      <c r="F171" s="626" t="s">
        <v>1236</v>
      </c>
      <c r="L171" s="419"/>
      <c r="M171" s="1123"/>
      <c r="T171" s="1124"/>
      <c r="AT171" s="999" t="s">
        <v>538</v>
      </c>
      <c r="AU171" s="999" t="s">
        <v>69</v>
      </c>
    </row>
    <row r="172" spans="2:65" s="762" customFormat="1" x14ac:dyDescent="0.2">
      <c r="B172" s="1131"/>
      <c r="D172" s="625" t="s">
        <v>112</v>
      </c>
      <c r="E172" s="763" t="s">
        <v>1</v>
      </c>
      <c r="F172" s="764" t="s">
        <v>1237</v>
      </c>
      <c r="H172" s="765">
        <v>360.49599999999998</v>
      </c>
      <c r="L172" s="1131"/>
      <c r="M172" s="1132"/>
      <c r="T172" s="1133"/>
      <c r="AT172" s="763" t="s">
        <v>112</v>
      </c>
      <c r="AU172" s="763" t="s">
        <v>69</v>
      </c>
      <c r="AV172" s="762" t="s">
        <v>69</v>
      </c>
      <c r="AW172" s="762" t="s">
        <v>25</v>
      </c>
      <c r="AX172" s="762" t="s">
        <v>13</v>
      </c>
      <c r="AY172" s="763" t="s">
        <v>102</v>
      </c>
    </row>
    <row r="173" spans="2:65" s="762" customFormat="1" x14ac:dyDescent="0.2">
      <c r="B173" s="1131"/>
      <c r="D173" s="625" t="s">
        <v>112</v>
      </c>
      <c r="E173" s="763" t="s">
        <v>1</v>
      </c>
      <c r="F173" s="764" t="s">
        <v>1238</v>
      </c>
      <c r="H173" s="765">
        <v>11.15</v>
      </c>
      <c r="L173" s="1131"/>
      <c r="M173" s="1132"/>
      <c r="T173" s="1133"/>
      <c r="AT173" s="763" t="s">
        <v>112</v>
      </c>
      <c r="AU173" s="763" t="s">
        <v>69</v>
      </c>
      <c r="AV173" s="762" t="s">
        <v>69</v>
      </c>
      <c r="AW173" s="762" t="s">
        <v>25</v>
      </c>
      <c r="AX173" s="762" t="s">
        <v>13</v>
      </c>
      <c r="AY173" s="763" t="s">
        <v>102</v>
      </c>
    </row>
    <row r="174" spans="2:65" s="766" customFormat="1" x14ac:dyDescent="0.2">
      <c r="B174" s="1134"/>
      <c r="D174" s="625" t="s">
        <v>112</v>
      </c>
      <c r="E174" s="767" t="s">
        <v>1</v>
      </c>
      <c r="F174" s="768" t="s">
        <v>113</v>
      </c>
      <c r="H174" s="769">
        <v>371.64600000000002</v>
      </c>
      <c r="L174" s="1134"/>
      <c r="M174" s="1135"/>
      <c r="T174" s="1136"/>
      <c r="AT174" s="767" t="s">
        <v>112</v>
      </c>
      <c r="AU174" s="767" t="s">
        <v>69</v>
      </c>
      <c r="AV174" s="766" t="s">
        <v>111</v>
      </c>
      <c r="AW174" s="766" t="s">
        <v>25</v>
      </c>
      <c r="AX174" s="766" t="s">
        <v>67</v>
      </c>
      <c r="AY174" s="767" t="s">
        <v>102</v>
      </c>
    </row>
    <row r="175" spans="2:65" s="998" customFormat="1" ht="24.2" customHeight="1" x14ac:dyDescent="0.2">
      <c r="B175" s="454"/>
      <c r="C175" s="715" t="s">
        <v>122</v>
      </c>
      <c r="D175" s="715" t="s">
        <v>137</v>
      </c>
      <c r="E175" s="716" t="s">
        <v>1239</v>
      </c>
      <c r="F175" s="717" t="s">
        <v>1240</v>
      </c>
      <c r="G175" s="718" t="s">
        <v>116</v>
      </c>
      <c r="H175" s="719">
        <v>180.24799999999999</v>
      </c>
      <c r="I175" s="720">
        <v>0</v>
      </c>
      <c r="J175" s="720">
        <f>ROUND(I175*H175,2)</f>
        <v>0</v>
      </c>
      <c r="K175" s="717" t="s">
        <v>759</v>
      </c>
      <c r="L175" s="419"/>
      <c r="M175" s="1118" t="s">
        <v>1</v>
      </c>
      <c r="N175" s="1119" t="s">
        <v>33</v>
      </c>
      <c r="O175" s="1120">
        <v>8.6999999999999994E-2</v>
      </c>
      <c r="P175" s="1120">
        <f>O175*H175</f>
        <v>15.681575999999998</v>
      </c>
      <c r="Q175" s="1120">
        <v>0</v>
      </c>
      <c r="R175" s="1120">
        <f>Q175*H175</f>
        <v>0</v>
      </c>
      <c r="S175" s="1120">
        <v>0</v>
      </c>
      <c r="T175" s="1121">
        <f>S175*H175</f>
        <v>0</v>
      </c>
      <c r="AR175" s="1122" t="s">
        <v>111</v>
      </c>
      <c r="AT175" s="1122" t="s">
        <v>137</v>
      </c>
      <c r="AU175" s="1122" t="s">
        <v>69</v>
      </c>
      <c r="AY175" s="999" t="s">
        <v>102</v>
      </c>
      <c r="BE175" s="615">
        <f>IF(N175="základní",J175,0)</f>
        <v>0</v>
      </c>
      <c r="BF175" s="615">
        <f>IF(N175="snížená",J175,0)</f>
        <v>0</v>
      </c>
      <c r="BG175" s="615">
        <f>IF(N175="zákl. přenesená",J175,0)</f>
        <v>0</v>
      </c>
      <c r="BH175" s="615">
        <f>IF(N175="sníž. přenesená",J175,0)</f>
        <v>0</v>
      </c>
      <c r="BI175" s="615">
        <f>IF(N175="nulová",J175,0)</f>
        <v>0</v>
      </c>
      <c r="BJ175" s="999" t="s">
        <v>67</v>
      </c>
      <c r="BK175" s="615">
        <f>ROUND(I175*H175,2)</f>
        <v>0</v>
      </c>
      <c r="BL175" s="999" t="s">
        <v>111</v>
      </c>
      <c r="BM175" s="1122" t="s">
        <v>1241</v>
      </c>
    </row>
    <row r="176" spans="2:65" s="998" customFormat="1" ht="39" x14ac:dyDescent="0.2">
      <c r="B176" s="419"/>
      <c r="D176" s="625" t="s">
        <v>538</v>
      </c>
      <c r="F176" s="626" t="s">
        <v>1242</v>
      </c>
      <c r="L176" s="419"/>
      <c r="M176" s="1123"/>
      <c r="T176" s="1124"/>
      <c r="AT176" s="999" t="s">
        <v>538</v>
      </c>
      <c r="AU176" s="999" t="s">
        <v>69</v>
      </c>
    </row>
    <row r="177" spans="2:65" s="762" customFormat="1" x14ac:dyDescent="0.2">
      <c r="B177" s="1131"/>
      <c r="D177" s="625" t="s">
        <v>112</v>
      </c>
      <c r="E177" s="763" t="s">
        <v>1</v>
      </c>
      <c r="F177" s="764" t="s">
        <v>1243</v>
      </c>
      <c r="H177" s="765">
        <v>180.24799999999999</v>
      </c>
      <c r="L177" s="1131"/>
      <c r="M177" s="1132"/>
      <c r="T177" s="1133"/>
      <c r="AT177" s="763" t="s">
        <v>112</v>
      </c>
      <c r="AU177" s="763" t="s">
        <v>69</v>
      </c>
      <c r="AV177" s="762" t="s">
        <v>69</v>
      </c>
      <c r="AW177" s="762" t="s">
        <v>25</v>
      </c>
      <c r="AX177" s="762" t="s">
        <v>13</v>
      </c>
      <c r="AY177" s="763" t="s">
        <v>102</v>
      </c>
    </row>
    <row r="178" spans="2:65" s="766" customFormat="1" x14ac:dyDescent="0.2">
      <c r="B178" s="1134"/>
      <c r="D178" s="625" t="s">
        <v>112</v>
      </c>
      <c r="E178" s="767" t="s">
        <v>1</v>
      </c>
      <c r="F178" s="768" t="s">
        <v>113</v>
      </c>
      <c r="H178" s="769">
        <v>180.24799999999999</v>
      </c>
      <c r="L178" s="1134"/>
      <c r="M178" s="1135"/>
      <c r="T178" s="1136"/>
      <c r="AT178" s="767" t="s">
        <v>112</v>
      </c>
      <c r="AU178" s="767" t="s">
        <v>69</v>
      </c>
      <c r="AV178" s="766" t="s">
        <v>111</v>
      </c>
      <c r="AW178" s="766" t="s">
        <v>25</v>
      </c>
      <c r="AX178" s="766" t="s">
        <v>67</v>
      </c>
      <c r="AY178" s="767" t="s">
        <v>102</v>
      </c>
    </row>
    <row r="179" spans="2:65" s="998" customFormat="1" ht="37.9" customHeight="1" x14ac:dyDescent="0.2">
      <c r="B179" s="454"/>
      <c r="C179" s="715" t="s">
        <v>232</v>
      </c>
      <c r="D179" s="715" t="s">
        <v>137</v>
      </c>
      <c r="E179" s="716" t="s">
        <v>1244</v>
      </c>
      <c r="F179" s="717" t="s">
        <v>1245</v>
      </c>
      <c r="G179" s="718" t="s">
        <v>116</v>
      </c>
      <c r="H179" s="719">
        <v>2883.9679999999998</v>
      </c>
      <c r="I179" s="720">
        <v>0</v>
      </c>
      <c r="J179" s="720">
        <f>ROUND(I179*H179,2)</f>
        <v>0</v>
      </c>
      <c r="K179" s="717" t="s">
        <v>759</v>
      </c>
      <c r="L179" s="419"/>
      <c r="M179" s="1118" t="s">
        <v>1</v>
      </c>
      <c r="N179" s="1119" t="s">
        <v>33</v>
      </c>
      <c r="O179" s="1120">
        <v>5.0000000000000001E-3</v>
      </c>
      <c r="P179" s="1120">
        <f>O179*H179</f>
        <v>14.419839999999999</v>
      </c>
      <c r="Q179" s="1120">
        <v>0</v>
      </c>
      <c r="R179" s="1120">
        <f>Q179*H179</f>
        <v>0</v>
      </c>
      <c r="S179" s="1120">
        <v>0</v>
      </c>
      <c r="T179" s="1121">
        <f>S179*H179</f>
        <v>0</v>
      </c>
      <c r="AR179" s="1122" t="s">
        <v>111</v>
      </c>
      <c r="AT179" s="1122" t="s">
        <v>137</v>
      </c>
      <c r="AU179" s="1122" t="s">
        <v>69</v>
      </c>
      <c r="AY179" s="999" t="s">
        <v>102</v>
      </c>
      <c r="BE179" s="615">
        <f>IF(N179="základní",J179,0)</f>
        <v>0</v>
      </c>
      <c r="BF179" s="615">
        <f>IF(N179="snížená",J179,0)</f>
        <v>0</v>
      </c>
      <c r="BG179" s="615">
        <f>IF(N179="zákl. přenesená",J179,0)</f>
        <v>0</v>
      </c>
      <c r="BH179" s="615">
        <f>IF(N179="sníž. přenesená",J179,0)</f>
        <v>0</v>
      </c>
      <c r="BI179" s="615">
        <f>IF(N179="nulová",J179,0)</f>
        <v>0</v>
      </c>
      <c r="BJ179" s="999" t="s">
        <v>67</v>
      </c>
      <c r="BK179" s="615">
        <f>ROUND(I179*H179,2)</f>
        <v>0</v>
      </c>
      <c r="BL179" s="999" t="s">
        <v>111</v>
      </c>
      <c r="BM179" s="1122" t="s">
        <v>1246</v>
      </c>
    </row>
    <row r="180" spans="2:65" s="998" customFormat="1" ht="48.75" x14ac:dyDescent="0.2">
      <c r="B180" s="419"/>
      <c r="D180" s="625" t="s">
        <v>538</v>
      </c>
      <c r="F180" s="626" t="s">
        <v>1247</v>
      </c>
      <c r="L180" s="419"/>
      <c r="M180" s="1123"/>
      <c r="T180" s="1124"/>
      <c r="AT180" s="999" t="s">
        <v>538</v>
      </c>
      <c r="AU180" s="999" t="s">
        <v>69</v>
      </c>
    </row>
    <row r="181" spans="2:65" s="762" customFormat="1" x14ac:dyDescent="0.2">
      <c r="B181" s="1131"/>
      <c r="D181" s="625" t="s">
        <v>112</v>
      </c>
      <c r="E181" s="763" t="s">
        <v>1</v>
      </c>
      <c r="F181" s="764" t="s">
        <v>1248</v>
      </c>
      <c r="H181" s="765">
        <v>2883.9679999999998</v>
      </c>
      <c r="L181" s="1131"/>
      <c r="M181" s="1132"/>
      <c r="T181" s="1133"/>
      <c r="AT181" s="763" t="s">
        <v>112</v>
      </c>
      <c r="AU181" s="763" t="s">
        <v>69</v>
      </c>
      <c r="AV181" s="762" t="s">
        <v>69</v>
      </c>
      <c r="AW181" s="762" t="s">
        <v>25</v>
      </c>
      <c r="AX181" s="762" t="s">
        <v>67</v>
      </c>
      <c r="AY181" s="763" t="s">
        <v>102</v>
      </c>
    </row>
    <row r="182" spans="2:65" s="998" customFormat="1" ht="14.45" customHeight="1" x14ac:dyDescent="0.2">
      <c r="B182" s="454"/>
      <c r="C182" s="715" t="s">
        <v>124</v>
      </c>
      <c r="D182" s="715" t="s">
        <v>137</v>
      </c>
      <c r="E182" s="716" t="s">
        <v>1249</v>
      </c>
      <c r="F182" s="717" t="s">
        <v>1250</v>
      </c>
      <c r="G182" s="718" t="s">
        <v>133</v>
      </c>
      <c r="H182" s="719">
        <v>69.185000000000002</v>
      </c>
      <c r="I182" s="720">
        <v>0</v>
      </c>
      <c r="J182" s="720">
        <f>ROUND(I182*H182,2)</f>
        <v>0</v>
      </c>
      <c r="K182" s="717" t="s">
        <v>759</v>
      </c>
      <c r="L182" s="419"/>
      <c r="M182" s="1118" t="s">
        <v>1</v>
      </c>
      <c r="N182" s="1119" t="s">
        <v>33</v>
      </c>
      <c r="O182" s="1120">
        <v>0.14799999999999999</v>
      </c>
      <c r="P182" s="1120">
        <f>O182*H182</f>
        <v>10.239380000000001</v>
      </c>
      <c r="Q182" s="1120">
        <v>0</v>
      </c>
      <c r="R182" s="1120">
        <f>Q182*H182</f>
        <v>0</v>
      </c>
      <c r="S182" s="1120">
        <v>0</v>
      </c>
      <c r="T182" s="1121">
        <f>S182*H182</f>
        <v>0</v>
      </c>
      <c r="AR182" s="1122" t="s">
        <v>111</v>
      </c>
      <c r="AT182" s="1122" t="s">
        <v>137</v>
      </c>
      <c r="AU182" s="1122" t="s">
        <v>69</v>
      </c>
      <c r="AY182" s="999" t="s">
        <v>102</v>
      </c>
      <c r="BE182" s="615">
        <f>IF(N182="základní",J182,0)</f>
        <v>0</v>
      </c>
      <c r="BF182" s="615">
        <f>IF(N182="snížená",J182,0)</f>
        <v>0</v>
      </c>
      <c r="BG182" s="615">
        <f>IF(N182="zákl. přenesená",J182,0)</f>
        <v>0</v>
      </c>
      <c r="BH182" s="615">
        <f>IF(N182="sníž. přenesená",J182,0)</f>
        <v>0</v>
      </c>
      <c r="BI182" s="615">
        <f>IF(N182="nulová",J182,0)</f>
        <v>0</v>
      </c>
      <c r="BJ182" s="999" t="s">
        <v>67</v>
      </c>
      <c r="BK182" s="615">
        <f>ROUND(I182*H182,2)</f>
        <v>0</v>
      </c>
      <c r="BL182" s="999" t="s">
        <v>111</v>
      </c>
      <c r="BM182" s="1122" t="s">
        <v>1251</v>
      </c>
    </row>
    <row r="183" spans="2:65" s="998" customFormat="1" ht="19.5" x14ac:dyDescent="0.2">
      <c r="B183" s="419"/>
      <c r="D183" s="625" t="s">
        <v>538</v>
      </c>
      <c r="F183" s="626" t="s">
        <v>1252</v>
      </c>
      <c r="L183" s="419"/>
      <c r="M183" s="1123"/>
      <c r="T183" s="1124"/>
      <c r="AT183" s="999" t="s">
        <v>538</v>
      </c>
      <c r="AU183" s="999" t="s">
        <v>69</v>
      </c>
    </row>
    <row r="184" spans="2:65" s="762" customFormat="1" x14ac:dyDescent="0.2">
      <c r="B184" s="1131"/>
      <c r="D184" s="625" t="s">
        <v>112</v>
      </c>
      <c r="E184" s="763" t="s">
        <v>1</v>
      </c>
      <c r="F184" s="764" t="s">
        <v>1253</v>
      </c>
      <c r="H184" s="765">
        <v>69.185000000000002</v>
      </c>
      <c r="L184" s="1131"/>
      <c r="M184" s="1132"/>
      <c r="T184" s="1133"/>
      <c r="AT184" s="763" t="s">
        <v>112</v>
      </c>
      <c r="AU184" s="763" t="s">
        <v>69</v>
      </c>
      <c r="AV184" s="762" t="s">
        <v>69</v>
      </c>
      <c r="AW184" s="762" t="s">
        <v>25</v>
      </c>
      <c r="AX184" s="762" t="s">
        <v>13</v>
      </c>
      <c r="AY184" s="763" t="s">
        <v>102</v>
      </c>
    </row>
    <row r="185" spans="2:65" s="766" customFormat="1" x14ac:dyDescent="0.2">
      <c r="B185" s="1134"/>
      <c r="D185" s="625" t="s">
        <v>112</v>
      </c>
      <c r="E185" s="767" t="s">
        <v>1</v>
      </c>
      <c r="F185" s="768" t="s">
        <v>113</v>
      </c>
      <c r="H185" s="769">
        <v>69.185000000000002</v>
      </c>
      <c r="L185" s="1134"/>
      <c r="M185" s="1135"/>
      <c r="T185" s="1136"/>
      <c r="AT185" s="767" t="s">
        <v>112</v>
      </c>
      <c r="AU185" s="767" t="s">
        <v>69</v>
      </c>
      <c r="AV185" s="766" t="s">
        <v>111</v>
      </c>
      <c r="AW185" s="766" t="s">
        <v>25</v>
      </c>
      <c r="AX185" s="766" t="s">
        <v>67</v>
      </c>
      <c r="AY185" s="767" t="s">
        <v>102</v>
      </c>
    </row>
    <row r="186" spans="2:65" s="998" customFormat="1" ht="24.2" customHeight="1" x14ac:dyDescent="0.2">
      <c r="B186" s="454"/>
      <c r="C186" s="715" t="s">
        <v>233</v>
      </c>
      <c r="D186" s="715" t="s">
        <v>137</v>
      </c>
      <c r="E186" s="716" t="s">
        <v>1254</v>
      </c>
      <c r="F186" s="717" t="s">
        <v>1255</v>
      </c>
      <c r="G186" s="718" t="s">
        <v>108</v>
      </c>
      <c r="H186" s="719">
        <v>360.49599999999998</v>
      </c>
      <c r="I186" s="720">
        <v>0</v>
      </c>
      <c r="J186" s="720">
        <f>ROUND(I186*H186,2)</f>
        <v>0</v>
      </c>
      <c r="K186" s="717" t="s">
        <v>759</v>
      </c>
      <c r="L186" s="419"/>
      <c r="M186" s="1118" t="s">
        <v>1</v>
      </c>
      <c r="N186" s="1119" t="s">
        <v>33</v>
      </c>
      <c r="O186" s="1120">
        <v>0</v>
      </c>
      <c r="P186" s="1120">
        <f>O186*H186</f>
        <v>0</v>
      </c>
      <c r="Q186" s="1120">
        <v>0</v>
      </c>
      <c r="R186" s="1120">
        <f>Q186*H186</f>
        <v>0</v>
      </c>
      <c r="S186" s="1120">
        <v>0</v>
      </c>
      <c r="T186" s="1121">
        <f>S186*H186</f>
        <v>0</v>
      </c>
      <c r="AR186" s="1122" t="s">
        <v>111</v>
      </c>
      <c r="AT186" s="1122" t="s">
        <v>137</v>
      </c>
      <c r="AU186" s="1122" t="s">
        <v>69</v>
      </c>
      <c r="AY186" s="999" t="s">
        <v>102</v>
      </c>
      <c r="BE186" s="615">
        <f>IF(N186="základní",J186,0)</f>
        <v>0</v>
      </c>
      <c r="BF186" s="615">
        <f>IF(N186="snížená",J186,0)</f>
        <v>0</v>
      </c>
      <c r="BG186" s="615">
        <f>IF(N186="zákl. přenesená",J186,0)</f>
        <v>0</v>
      </c>
      <c r="BH186" s="615">
        <f>IF(N186="sníž. přenesená",J186,0)</f>
        <v>0</v>
      </c>
      <c r="BI186" s="615">
        <f>IF(N186="nulová",J186,0)</f>
        <v>0</v>
      </c>
      <c r="BJ186" s="999" t="s">
        <v>67</v>
      </c>
      <c r="BK186" s="615">
        <f>ROUND(I186*H186,2)</f>
        <v>0</v>
      </c>
      <c r="BL186" s="999" t="s">
        <v>111</v>
      </c>
      <c r="BM186" s="1122" t="s">
        <v>1256</v>
      </c>
    </row>
    <row r="187" spans="2:65" s="998" customFormat="1" ht="29.25" x14ac:dyDescent="0.2">
      <c r="B187" s="419"/>
      <c r="D187" s="625" t="s">
        <v>538</v>
      </c>
      <c r="F187" s="626" t="s">
        <v>1257</v>
      </c>
      <c r="L187" s="419"/>
      <c r="M187" s="1123"/>
      <c r="T187" s="1124"/>
      <c r="AT187" s="999" t="s">
        <v>538</v>
      </c>
      <c r="AU187" s="999" t="s">
        <v>69</v>
      </c>
    </row>
    <row r="188" spans="2:65" s="762" customFormat="1" x14ac:dyDescent="0.2">
      <c r="B188" s="1131"/>
      <c r="D188" s="625" t="s">
        <v>112</v>
      </c>
      <c r="E188" s="763" t="s">
        <v>1</v>
      </c>
      <c r="F188" s="764" t="s">
        <v>1258</v>
      </c>
      <c r="H188" s="765">
        <v>360.49599999999998</v>
      </c>
      <c r="L188" s="1131"/>
      <c r="M188" s="1132"/>
      <c r="T188" s="1133"/>
      <c r="AT188" s="763" t="s">
        <v>112</v>
      </c>
      <c r="AU188" s="763" t="s">
        <v>69</v>
      </c>
      <c r="AV188" s="762" t="s">
        <v>69</v>
      </c>
      <c r="AW188" s="762" t="s">
        <v>25</v>
      </c>
      <c r="AX188" s="762" t="s">
        <v>67</v>
      </c>
      <c r="AY188" s="763" t="s">
        <v>102</v>
      </c>
    </row>
    <row r="189" spans="2:65" s="998" customFormat="1" ht="24.2" customHeight="1" x14ac:dyDescent="0.2">
      <c r="B189" s="454"/>
      <c r="C189" s="715" t="s">
        <v>125</v>
      </c>
      <c r="D189" s="715" t="s">
        <v>137</v>
      </c>
      <c r="E189" s="716" t="s">
        <v>1259</v>
      </c>
      <c r="F189" s="717" t="s">
        <v>1260</v>
      </c>
      <c r="G189" s="718" t="s">
        <v>116</v>
      </c>
      <c r="H189" s="719">
        <v>103.57299999999999</v>
      </c>
      <c r="I189" s="720">
        <v>0</v>
      </c>
      <c r="J189" s="720">
        <f>ROUND(I189*H189,2)</f>
        <v>0</v>
      </c>
      <c r="K189" s="717" t="s">
        <v>759</v>
      </c>
      <c r="L189" s="419"/>
      <c r="M189" s="1118" t="s">
        <v>1</v>
      </c>
      <c r="N189" s="1119" t="s">
        <v>33</v>
      </c>
      <c r="O189" s="1120">
        <v>0.60399999999999998</v>
      </c>
      <c r="P189" s="1120">
        <f>O189*H189</f>
        <v>62.558091999999995</v>
      </c>
      <c r="Q189" s="1120">
        <v>0</v>
      </c>
      <c r="R189" s="1120">
        <f>Q189*H189</f>
        <v>0</v>
      </c>
      <c r="S189" s="1120">
        <v>0</v>
      </c>
      <c r="T189" s="1121">
        <f>S189*H189</f>
        <v>0</v>
      </c>
      <c r="AR189" s="1122" t="s">
        <v>111</v>
      </c>
      <c r="AT189" s="1122" t="s">
        <v>137</v>
      </c>
      <c r="AU189" s="1122" t="s">
        <v>69</v>
      </c>
      <c r="AY189" s="999" t="s">
        <v>102</v>
      </c>
      <c r="BE189" s="615">
        <f>IF(N189="základní",J189,0)</f>
        <v>0</v>
      </c>
      <c r="BF189" s="615">
        <f>IF(N189="snížená",J189,0)</f>
        <v>0</v>
      </c>
      <c r="BG189" s="615">
        <f>IF(N189="zákl. přenesená",J189,0)</f>
        <v>0</v>
      </c>
      <c r="BH189" s="615">
        <f>IF(N189="sníž. přenesená",J189,0)</f>
        <v>0</v>
      </c>
      <c r="BI189" s="615">
        <f>IF(N189="nulová",J189,0)</f>
        <v>0</v>
      </c>
      <c r="BJ189" s="999" t="s">
        <v>67</v>
      </c>
      <c r="BK189" s="615">
        <f>ROUND(I189*H189,2)</f>
        <v>0</v>
      </c>
      <c r="BL189" s="999" t="s">
        <v>111</v>
      </c>
      <c r="BM189" s="1122" t="s">
        <v>1261</v>
      </c>
    </row>
    <row r="190" spans="2:65" s="998" customFormat="1" ht="19.5" x14ac:dyDescent="0.2">
      <c r="B190" s="419"/>
      <c r="D190" s="625" t="s">
        <v>538</v>
      </c>
      <c r="F190" s="626" t="s">
        <v>1262</v>
      </c>
      <c r="L190" s="419"/>
      <c r="M190" s="1123"/>
      <c r="T190" s="1124"/>
      <c r="AT190" s="999" t="s">
        <v>538</v>
      </c>
      <c r="AU190" s="999" t="s">
        <v>69</v>
      </c>
    </row>
    <row r="191" spans="2:65" s="1125" customFormat="1" x14ac:dyDescent="0.2">
      <c r="B191" s="1126"/>
      <c r="D191" s="625" t="s">
        <v>112</v>
      </c>
      <c r="E191" s="1127" t="s">
        <v>1</v>
      </c>
      <c r="F191" s="1128" t="s">
        <v>1263</v>
      </c>
      <c r="H191" s="1127" t="s">
        <v>1</v>
      </c>
      <c r="L191" s="1126"/>
      <c r="M191" s="1129"/>
      <c r="T191" s="1130"/>
      <c r="AT191" s="1127" t="s">
        <v>112</v>
      </c>
      <c r="AU191" s="1127" t="s">
        <v>69</v>
      </c>
      <c r="AV191" s="1125" t="s">
        <v>67</v>
      </c>
      <c r="AW191" s="1125" t="s">
        <v>25</v>
      </c>
      <c r="AX191" s="1125" t="s">
        <v>13</v>
      </c>
      <c r="AY191" s="1127" t="s">
        <v>102</v>
      </c>
    </row>
    <row r="192" spans="2:65" s="762" customFormat="1" x14ac:dyDescent="0.2">
      <c r="B192" s="1131"/>
      <c r="D192" s="625" t="s">
        <v>112</v>
      </c>
      <c r="E192" s="763" t="s">
        <v>1</v>
      </c>
      <c r="F192" s="764" t="s">
        <v>1264</v>
      </c>
      <c r="H192" s="765">
        <v>87.373000000000005</v>
      </c>
      <c r="L192" s="1131"/>
      <c r="M192" s="1132"/>
      <c r="T192" s="1133"/>
      <c r="AT192" s="763" t="s">
        <v>112</v>
      </c>
      <c r="AU192" s="763" t="s">
        <v>69</v>
      </c>
      <c r="AV192" s="762" t="s">
        <v>69</v>
      </c>
      <c r="AW192" s="762" t="s">
        <v>25</v>
      </c>
      <c r="AX192" s="762" t="s">
        <v>13</v>
      </c>
      <c r="AY192" s="763" t="s">
        <v>102</v>
      </c>
    </row>
    <row r="193" spans="2:65" s="1125" customFormat="1" x14ac:dyDescent="0.2">
      <c r="B193" s="1126"/>
      <c r="D193" s="625" t="s">
        <v>112</v>
      </c>
      <c r="E193" s="1127" t="s">
        <v>1</v>
      </c>
      <c r="F193" s="1128" t="s">
        <v>1169</v>
      </c>
      <c r="H193" s="1127" t="s">
        <v>1</v>
      </c>
      <c r="L193" s="1126"/>
      <c r="M193" s="1129"/>
      <c r="T193" s="1130"/>
      <c r="AT193" s="1127" t="s">
        <v>112</v>
      </c>
      <c r="AU193" s="1127" t="s">
        <v>69</v>
      </c>
      <c r="AV193" s="1125" t="s">
        <v>67</v>
      </c>
      <c r="AW193" s="1125" t="s">
        <v>25</v>
      </c>
      <c r="AX193" s="1125" t="s">
        <v>13</v>
      </c>
      <c r="AY193" s="1127" t="s">
        <v>102</v>
      </c>
    </row>
    <row r="194" spans="2:65" s="762" customFormat="1" x14ac:dyDescent="0.2">
      <c r="B194" s="1131"/>
      <c r="D194" s="625" t="s">
        <v>112</v>
      </c>
      <c r="E194" s="763" t="s">
        <v>1</v>
      </c>
      <c r="F194" s="764" t="s">
        <v>1170</v>
      </c>
      <c r="H194" s="765">
        <v>3.6</v>
      </c>
      <c r="L194" s="1131"/>
      <c r="M194" s="1132"/>
      <c r="T194" s="1133"/>
      <c r="AT194" s="763" t="s">
        <v>112</v>
      </c>
      <c r="AU194" s="763" t="s">
        <v>69</v>
      </c>
      <c r="AV194" s="762" t="s">
        <v>69</v>
      </c>
      <c r="AW194" s="762" t="s">
        <v>25</v>
      </c>
      <c r="AX194" s="762" t="s">
        <v>13</v>
      </c>
      <c r="AY194" s="763" t="s">
        <v>102</v>
      </c>
    </row>
    <row r="195" spans="2:65" s="1125" customFormat="1" x14ac:dyDescent="0.2">
      <c r="B195" s="1126"/>
      <c r="D195" s="625" t="s">
        <v>112</v>
      </c>
      <c r="E195" s="1127" t="s">
        <v>1</v>
      </c>
      <c r="F195" s="1128" t="s">
        <v>1171</v>
      </c>
      <c r="H195" s="1127" t="s">
        <v>1</v>
      </c>
      <c r="L195" s="1126"/>
      <c r="M195" s="1129"/>
      <c r="T195" s="1130"/>
      <c r="AT195" s="1127" t="s">
        <v>112</v>
      </c>
      <c r="AU195" s="1127" t="s">
        <v>69</v>
      </c>
      <c r="AV195" s="1125" t="s">
        <v>67</v>
      </c>
      <c r="AW195" s="1125" t="s">
        <v>25</v>
      </c>
      <c r="AX195" s="1125" t="s">
        <v>13</v>
      </c>
      <c r="AY195" s="1127" t="s">
        <v>102</v>
      </c>
    </row>
    <row r="196" spans="2:65" s="762" customFormat="1" x14ac:dyDescent="0.2">
      <c r="B196" s="1131"/>
      <c r="D196" s="625" t="s">
        <v>112</v>
      </c>
      <c r="E196" s="763" t="s">
        <v>1</v>
      </c>
      <c r="F196" s="764" t="s">
        <v>1172</v>
      </c>
      <c r="H196" s="765">
        <v>12.6</v>
      </c>
      <c r="L196" s="1131"/>
      <c r="M196" s="1132"/>
      <c r="T196" s="1133"/>
      <c r="AT196" s="763" t="s">
        <v>112</v>
      </c>
      <c r="AU196" s="763" t="s">
        <v>69</v>
      </c>
      <c r="AV196" s="762" t="s">
        <v>69</v>
      </c>
      <c r="AW196" s="762" t="s">
        <v>25</v>
      </c>
      <c r="AX196" s="762" t="s">
        <v>13</v>
      </c>
      <c r="AY196" s="763" t="s">
        <v>102</v>
      </c>
    </row>
    <row r="197" spans="2:65" s="766" customFormat="1" x14ac:dyDescent="0.2">
      <c r="B197" s="1134"/>
      <c r="D197" s="625" t="s">
        <v>112</v>
      </c>
      <c r="E197" s="767" t="s">
        <v>1</v>
      </c>
      <c r="F197" s="768" t="s">
        <v>113</v>
      </c>
      <c r="H197" s="769">
        <v>103.57299999999999</v>
      </c>
      <c r="L197" s="1134"/>
      <c r="M197" s="1135"/>
      <c r="T197" s="1136"/>
      <c r="AT197" s="767" t="s">
        <v>112</v>
      </c>
      <c r="AU197" s="767" t="s">
        <v>69</v>
      </c>
      <c r="AV197" s="766" t="s">
        <v>111</v>
      </c>
      <c r="AW197" s="766" t="s">
        <v>25</v>
      </c>
      <c r="AX197" s="766" t="s">
        <v>67</v>
      </c>
      <c r="AY197" s="767" t="s">
        <v>102</v>
      </c>
    </row>
    <row r="198" spans="2:65" s="998" customFormat="1" ht="14.45" customHeight="1" x14ac:dyDescent="0.2">
      <c r="B198" s="454"/>
      <c r="C198" s="705" t="s">
        <v>7</v>
      </c>
      <c r="D198" s="705" t="s">
        <v>105</v>
      </c>
      <c r="E198" s="706" t="s">
        <v>1265</v>
      </c>
      <c r="F198" s="707" t="s">
        <v>1266</v>
      </c>
      <c r="G198" s="708" t="s">
        <v>108</v>
      </c>
      <c r="H198" s="709">
        <v>165.71700000000001</v>
      </c>
      <c r="I198" s="710">
        <v>0</v>
      </c>
      <c r="J198" s="710">
        <f>ROUND(I198*H198,2)</f>
        <v>0</v>
      </c>
      <c r="K198" s="707" t="s">
        <v>759</v>
      </c>
      <c r="L198" s="1137"/>
      <c r="M198" s="1138" t="s">
        <v>1</v>
      </c>
      <c r="N198" s="1139" t="s">
        <v>33</v>
      </c>
      <c r="O198" s="1120">
        <v>0</v>
      </c>
      <c r="P198" s="1120">
        <f>O198*H198</f>
        <v>0</v>
      </c>
      <c r="Q198" s="1120">
        <v>1</v>
      </c>
      <c r="R198" s="1120">
        <f>Q198*H198</f>
        <v>165.71700000000001</v>
      </c>
      <c r="S198" s="1120">
        <v>0</v>
      </c>
      <c r="T198" s="1121">
        <f>S198*H198</f>
        <v>0</v>
      </c>
      <c r="AR198" s="1122" t="s">
        <v>110</v>
      </c>
      <c r="AT198" s="1122" t="s">
        <v>105</v>
      </c>
      <c r="AU198" s="1122" t="s">
        <v>69</v>
      </c>
      <c r="AY198" s="999" t="s">
        <v>102</v>
      </c>
      <c r="BE198" s="615">
        <f>IF(N198="základní",J198,0)</f>
        <v>0</v>
      </c>
      <c r="BF198" s="615">
        <f>IF(N198="snížená",J198,0)</f>
        <v>0</v>
      </c>
      <c r="BG198" s="615">
        <f>IF(N198="zákl. přenesená",J198,0)</f>
        <v>0</v>
      </c>
      <c r="BH198" s="615">
        <f>IF(N198="sníž. přenesená",J198,0)</f>
        <v>0</v>
      </c>
      <c r="BI198" s="615">
        <f>IF(N198="nulová",J198,0)</f>
        <v>0</v>
      </c>
      <c r="BJ198" s="999" t="s">
        <v>67</v>
      </c>
      <c r="BK198" s="615">
        <f>ROUND(I198*H198,2)</f>
        <v>0</v>
      </c>
      <c r="BL198" s="999" t="s">
        <v>111</v>
      </c>
      <c r="BM198" s="1122" t="s">
        <v>1267</v>
      </c>
    </row>
    <row r="199" spans="2:65" s="998" customFormat="1" x14ac:dyDescent="0.2">
      <c r="B199" s="419"/>
      <c r="D199" s="625" t="s">
        <v>538</v>
      </c>
      <c r="F199" s="626" t="s">
        <v>1266</v>
      </c>
      <c r="L199" s="419"/>
      <c r="M199" s="1123"/>
      <c r="T199" s="1124"/>
      <c r="AT199" s="999" t="s">
        <v>538</v>
      </c>
      <c r="AU199" s="999" t="s">
        <v>69</v>
      </c>
    </row>
    <row r="200" spans="2:65" s="762" customFormat="1" x14ac:dyDescent="0.2">
      <c r="B200" s="1131"/>
      <c r="D200" s="625" t="s">
        <v>112</v>
      </c>
      <c r="E200" s="763" t="s">
        <v>1</v>
      </c>
      <c r="F200" s="764" t="s">
        <v>1268</v>
      </c>
      <c r="H200" s="765">
        <v>165.71700000000001</v>
      </c>
      <c r="L200" s="1131"/>
      <c r="M200" s="1132"/>
      <c r="T200" s="1133"/>
      <c r="AT200" s="763" t="s">
        <v>112</v>
      </c>
      <c r="AU200" s="763" t="s">
        <v>69</v>
      </c>
      <c r="AV200" s="762" t="s">
        <v>69</v>
      </c>
      <c r="AW200" s="762" t="s">
        <v>25</v>
      </c>
      <c r="AX200" s="762" t="s">
        <v>13</v>
      </c>
      <c r="AY200" s="763" t="s">
        <v>102</v>
      </c>
    </row>
    <row r="201" spans="2:65" s="766" customFormat="1" x14ac:dyDescent="0.2">
      <c r="B201" s="1134"/>
      <c r="D201" s="625" t="s">
        <v>112</v>
      </c>
      <c r="E201" s="767" t="s">
        <v>1</v>
      </c>
      <c r="F201" s="768" t="s">
        <v>113</v>
      </c>
      <c r="H201" s="769">
        <v>165.71700000000001</v>
      </c>
      <c r="L201" s="1134"/>
      <c r="M201" s="1135"/>
      <c r="T201" s="1136"/>
      <c r="AT201" s="767" t="s">
        <v>112</v>
      </c>
      <c r="AU201" s="767" t="s">
        <v>69</v>
      </c>
      <c r="AV201" s="766" t="s">
        <v>111</v>
      </c>
      <c r="AW201" s="766" t="s">
        <v>25</v>
      </c>
      <c r="AX201" s="766" t="s">
        <v>67</v>
      </c>
      <c r="AY201" s="767" t="s">
        <v>102</v>
      </c>
    </row>
    <row r="202" spans="2:65" s="711" customFormat="1" ht="22.9" customHeight="1" x14ac:dyDescent="0.2">
      <c r="B202" s="1112"/>
      <c r="D202" s="712" t="s">
        <v>61</v>
      </c>
      <c r="E202" s="727" t="s">
        <v>69</v>
      </c>
      <c r="F202" s="727" t="s">
        <v>1269</v>
      </c>
      <c r="J202" s="728">
        <f>BK202</f>
        <v>0</v>
      </c>
      <c r="L202" s="1112"/>
      <c r="M202" s="1113"/>
      <c r="P202" s="1114">
        <f>SUM(P203:P254)</f>
        <v>1222.9152639999998</v>
      </c>
      <c r="R202" s="1114">
        <f>SUM(R203:R254)</f>
        <v>3.1714639293568001</v>
      </c>
      <c r="T202" s="1115">
        <f>SUM(T203:T254)</f>
        <v>0</v>
      </c>
      <c r="AR202" s="712" t="s">
        <v>67</v>
      </c>
      <c r="AT202" s="1116" t="s">
        <v>61</v>
      </c>
      <c r="AU202" s="1116" t="s">
        <v>67</v>
      </c>
      <c r="AY202" s="712" t="s">
        <v>102</v>
      </c>
      <c r="BK202" s="1117">
        <f>SUM(BK203:BK254)</f>
        <v>0</v>
      </c>
    </row>
    <row r="203" spans="2:65" s="998" customFormat="1" ht="24.2" customHeight="1" x14ac:dyDescent="0.2">
      <c r="B203" s="454"/>
      <c r="C203" s="715" t="s">
        <v>126</v>
      </c>
      <c r="D203" s="715" t="s">
        <v>137</v>
      </c>
      <c r="E203" s="716" t="s">
        <v>1270</v>
      </c>
      <c r="F203" s="717" t="s">
        <v>1271</v>
      </c>
      <c r="G203" s="718" t="s">
        <v>133</v>
      </c>
      <c r="H203" s="719">
        <v>103.31399999999999</v>
      </c>
      <c r="I203" s="720">
        <v>0</v>
      </c>
      <c r="J203" s="720">
        <f>ROUND(I203*H203,2)</f>
        <v>0</v>
      </c>
      <c r="K203" s="717" t="s">
        <v>759</v>
      </c>
      <c r="L203" s="419"/>
      <c r="M203" s="1118" t="s">
        <v>1</v>
      </c>
      <c r="N203" s="1119" t="s">
        <v>33</v>
      </c>
      <c r="O203" s="1120">
        <v>7.4999999999999997E-2</v>
      </c>
      <c r="P203" s="1120">
        <f>O203*H203</f>
        <v>7.7485499999999989</v>
      </c>
      <c r="Q203" s="1120">
        <v>1.6694E-4</v>
      </c>
      <c r="R203" s="1120">
        <f>Q203*H203</f>
        <v>1.7247239159999997E-2</v>
      </c>
      <c r="S203" s="1120">
        <v>0</v>
      </c>
      <c r="T203" s="1121">
        <f>S203*H203</f>
        <v>0</v>
      </c>
      <c r="AR203" s="1122" t="s">
        <v>111</v>
      </c>
      <c r="AT203" s="1122" t="s">
        <v>137</v>
      </c>
      <c r="AU203" s="1122" t="s">
        <v>69</v>
      </c>
      <c r="AY203" s="999" t="s">
        <v>102</v>
      </c>
      <c r="BE203" s="615">
        <f>IF(N203="základní",J203,0)</f>
        <v>0</v>
      </c>
      <c r="BF203" s="615">
        <f>IF(N203="snížená",J203,0)</f>
        <v>0</v>
      </c>
      <c r="BG203" s="615">
        <f>IF(N203="zákl. přenesená",J203,0)</f>
        <v>0</v>
      </c>
      <c r="BH203" s="615">
        <f>IF(N203="sníž. přenesená",J203,0)</f>
        <v>0</v>
      </c>
      <c r="BI203" s="615">
        <f>IF(N203="nulová",J203,0)</f>
        <v>0</v>
      </c>
      <c r="BJ203" s="999" t="s">
        <v>67</v>
      </c>
      <c r="BK203" s="615">
        <f>ROUND(I203*H203,2)</f>
        <v>0</v>
      </c>
      <c r="BL203" s="999" t="s">
        <v>111</v>
      </c>
      <c r="BM203" s="1122" t="s">
        <v>1272</v>
      </c>
    </row>
    <row r="204" spans="2:65" s="998" customFormat="1" ht="19.5" x14ac:dyDescent="0.2">
      <c r="B204" s="419"/>
      <c r="D204" s="625" t="s">
        <v>538</v>
      </c>
      <c r="F204" s="626" t="s">
        <v>1273</v>
      </c>
      <c r="L204" s="419"/>
      <c r="M204" s="1123"/>
      <c r="T204" s="1124"/>
      <c r="AT204" s="999" t="s">
        <v>538</v>
      </c>
      <c r="AU204" s="999" t="s">
        <v>69</v>
      </c>
    </row>
    <row r="205" spans="2:65" s="1125" customFormat="1" x14ac:dyDescent="0.2">
      <c r="B205" s="1126"/>
      <c r="D205" s="625" t="s">
        <v>112</v>
      </c>
      <c r="E205" s="1127" t="s">
        <v>1</v>
      </c>
      <c r="F205" s="1128" t="s">
        <v>1274</v>
      </c>
      <c r="H205" s="1127" t="s">
        <v>1</v>
      </c>
      <c r="L205" s="1126"/>
      <c r="M205" s="1129"/>
      <c r="T205" s="1130"/>
      <c r="AT205" s="1127" t="s">
        <v>112</v>
      </c>
      <c r="AU205" s="1127" t="s">
        <v>69</v>
      </c>
      <c r="AV205" s="1125" t="s">
        <v>67</v>
      </c>
      <c r="AW205" s="1125" t="s">
        <v>25</v>
      </c>
      <c r="AX205" s="1125" t="s">
        <v>13</v>
      </c>
      <c r="AY205" s="1127" t="s">
        <v>102</v>
      </c>
    </row>
    <row r="206" spans="2:65" s="762" customFormat="1" x14ac:dyDescent="0.2">
      <c r="B206" s="1131"/>
      <c r="D206" s="625" t="s">
        <v>112</v>
      </c>
      <c r="E206" s="763" t="s">
        <v>1</v>
      </c>
      <c r="F206" s="764" t="s">
        <v>1275</v>
      </c>
      <c r="H206" s="765">
        <v>89.394000000000005</v>
      </c>
      <c r="L206" s="1131"/>
      <c r="M206" s="1132"/>
      <c r="T206" s="1133"/>
      <c r="AT206" s="763" t="s">
        <v>112</v>
      </c>
      <c r="AU206" s="763" t="s">
        <v>69</v>
      </c>
      <c r="AV206" s="762" t="s">
        <v>69</v>
      </c>
      <c r="AW206" s="762" t="s">
        <v>25</v>
      </c>
      <c r="AX206" s="762" t="s">
        <v>13</v>
      </c>
      <c r="AY206" s="763" t="s">
        <v>102</v>
      </c>
    </row>
    <row r="207" spans="2:65" s="1125" customFormat="1" x14ac:dyDescent="0.2">
      <c r="B207" s="1126"/>
      <c r="D207" s="625" t="s">
        <v>112</v>
      </c>
      <c r="E207" s="1127" t="s">
        <v>1</v>
      </c>
      <c r="F207" s="1128" t="s">
        <v>1276</v>
      </c>
      <c r="H207" s="1127" t="s">
        <v>1</v>
      </c>
      <c r="L207" s="1126"/>
      <c r="M207" s="1129"/>
      <c r="T207" s="1130"/>
      <c r="AT207" s="1127" t="s">
        <v>112</v>
      </c>
      <c r="AU207" s="1127" t="s">
        <v>69</v>
      </c>
      <c r="AV207" s="1125" t="s">
        <v>67</v>
      </c>
      <c r="AW207" s="1125" t="s">
        <v>25</v>
      </c>
      <c r="AX207" s="1125" t="s">
        <v>13</v>
      </c>
      <c r="AY207" s="1127" t="s">
        <v>102</v>
      </c>
    </row>
    <row r="208" spans="2:65" s="762" customFormat="1" x14ac:dyDescent="0.2">
      <c r="B208" s="1131"/>
      <c r="D208" s="625" t="s">
        <v>112</v>
      </c>
      <c r="E208" s="763" t="s">
        <v>1</v>
      </c>
      <c r="F208" s="764" t="s">
        <v>1277</v>
      </c>
      <c r="H208" s="765">
        <v>13.92</v>
      </c>
      <c r="L208" s="1131"/>
      <c r="M208" s="1132"/>
      <c r="T208" s="1133"/>
      <c r="AT208" s="763" t="s">
        <v>112</v>
      </c>
      <c r="AU208" s="763" t="s">
        <v>69</v>
      </c>
      <c r="AV208" s="762" t="s">
        <v>69</v>
      </c>
      <c r="AW208" s="762" t="s">
        <v>25</v>
      </c>
      <c r="AX208" s="762" t="s">
        <v>13</v>
      </c>
      <c r="AY208" s="763" t="s">
        <v>102</v>
      </c>
    </row>
    <row r="209" spans="2:65" s="766" customFormat="1" x14ac:dyDescent="0.2">
      <c r="B209" s="1134"/>
      <c r="D209" s="625" t="s">
        <v>112</v>
      </c>
      <c r="E209" s="767" t="s">
        <v>1</v>
      </c>
      <c r="F209" s="768" t="s">
        <v>113</v>
      </c>
      <c r="H209" s="769">
        <v>103.31399999999999</v>
      </c>
      <c r="L209" s="1134"/>
      <c r="M209" s="1135"/>
      <c r="T209" s="1136"/>
      <c r="AT209" s="767" t="s">
        <v>112</v>
      </c>
      <c r="AU209" s="767" t="s">
        <v>69</v>
      </c>
      <c r="AV209" s="766" t="s">
        <v>111</v>
      </c>
      <c r="AW209" s="766" t="s">
        <v>25</v>
      </c>
      <c r="AX209" s="766" t="s">
        <v>67</v>
      </c>
      <c r="AY209" s="767" t="s">
        <v>102</v>
      </c>
    </row>
    <row r="210" spans="2:65" s="998" customFormat="1" ht="24.2" customHeight="1" x14ac:dyDescent="0.2">
      <c r="B210" s="454"/>
      <c r="C210" s="705" t="s">
        <v>234</v>
      </c>
      <c r="D210" s="705" t="s">
        <v>105</v>
      </c>
      <c r="E210" s="706" t="s">
        <v>1278</v>
      </c>
      <c r="F210" s="707" t="s">
        <v>1279</v>
      </c>
      <c r="G210" s="708" t="s">
        <v>133</v>
      </c>
      <c r="H210" s="709">
        <v>108.48</v>
      </c>
      <c r="I210" s="710">
        <v>0</v>
      </c>
      <c r="J210" s="710">
        <f>ROUND(I210*H210,2)</f>
        <v>0</v>
      </c>
      <c r="K210" s="707" t="s">
        <v>759</v>
      </c>
      <c r="L210" s="1137"/>
      <c r="M210" s="1138" t="s">
        <v>1</v>
      </c>
      <c r="N210" s="1139" t="s">
        <v>33</v>
      </c>
      <c r="O210" s="1120">
        <v>0</v>
      </c>
      <c r="P210" s="1120">
        <f>O210*H210</f>
        <v>0</v>
      </c>
      <c r="Q210" s="1120">
        <v>5.0000000000000001E-4</v>
      </c>
      <c r="R210" s="1120">
        <f>Q210*H210</f>
        <v>5.4240000000000003E-2</v>
      </c>
      <c r="S210" s="1120">
        <v>0</v>
      </c>
      <c r="T210" s="1121">
        <f>S210*H210</f>
        <v>0</v>
      </c>
      <c r="AR210" s="1122" t="s">
        <v>110</v>
      </c>
      <c r="AT210" s="1122" t="s">
        <v>105</v>
      </c>
      <c r="AU210" s="1122" t="s">
        <v>69</v>
      </c>
      <c r="AY210" s="999" t="s">
        <v>102</v>
      </c>
      <c r="BE210" s="615">
        <f>IF(N210="základní",J210,0)</f>
        <v>0</v>
      </c>
      <c r="BF210" s="615">
        <f>IF(N210="snížená",J210,0)</f>
        <v>0</v>
      </c>
      <c r="BG210" s="615">
        <f>IF(N210="zákl. přenesená",J210,0)</f>
        <v>0</v>
      </c>
      <c r="BH210" s="615">
        <f>IF(N210="sníž. přenesená",J210,0)</f>
        <v>0</v>
      </c>
      <c r="BI210" s="615">
        <f>IF(N210="nulová",J210,0)</f>
        <v>0</v>
      </c>
      <c r="BJ210" s="999" t="s">
        <v>67</v>
      </c>
      <c r="BK210" s="615">
        <f>ROUND(I210*H210,2)</f>
        <v>0</v>
      </c>
      <c r="BL210" s="999" t="s">
        <v>111</v>
      </c>
      <c r="BM210" s="1122" t="s">
        <v>1280</v>
      </c>
    </row>
    <row r="211" spans="2:65" s="998" customFormat="1" ht="19.5" x14ac:dyDescent="0.2">
      <c r="B211" s="419"/>
      <c r="D211" s="625" t="s">
        <v>538</v>
      </c>
      <c r="F211" s="626" t="s">
        <v>1279</v>
      </c>
      <c r="L211" s="419"/>
      <c r="M211" s="1123"/>
      <c r="T211" s="1124"/>
      <c r="AT211" s="999" t="s">
        <v>538</v>
      </c>
      <c r="AU211" s="999" t="s">
        <v>69</v>
      </c>
    </row>
    <row r="212" spans="2:65" s="762" customFormat="1" x14ac:dyDescent="0.2">
      <c r="B212" s="1131"/>
      <c r="D212" s="625" t="s">
        <v>112</v>
      </c>
      <c r="F212" s="764" t="s">
        <v>1281</v>
      </c>
      <c r="H212" s="765">
        <v>108.48</v>
      </c>
      <c r="L212" s="1131"/>
      <c r="M212" s="1132"/>
      <c r="T212" s="1133"/>
      <c r="AT212" s="763" t="s">
        <v>112</v>
      </c>
      <c r="AU212" s="763" t="s">
        <v>69</v>
      </c>
      <c r="AV212" s="762" t="s">
        <v>69</v>
      </c>
      <c r="AW212" s="762" t="s">
        <v>3</v>
      </c>
      <c r="AX212" s="762" t="s">
        <v>67</v>
      </c>
      <c r="AY212" s="763" t="s">
        <v>102</v>
      </c>
    </row>
    <row r="213" spans="2:65" s="998" customFormat="1" ht="24.2" customHeight="1" x14ac:dyDescent="0.2">
      <c r="B213" s="454"/>
      <c r="C213" s="715" t="s">
        <v>127</v>
      </c>
      <c r="D213" s="715" t="s">
        <v>137</v>
      </c>
      <c r="E213" s="716" t="s">
        <v>1282</v>
      </c>
      <c r="F213" s="717" t="s">
        <v>1283</v>
      </c>
      <c r="G213" s="718" t="s">
        <v>152</v>
      </c>
      <c r="H213" s="719">
        <v>306</v>
      </c>
      <c r="I213" s="720">
        <v>0</v>
      </c>
      <c r="J213" s="720">
        <f>ROUND(I213*H213,2)</f>
        <v>0</v>
      </c>
      <c r="K213" s="717" t="s">
        <v>759</v>
      </c>
      <c r="L213" s="419"/>
      <c r="M213" s="1118" t="s">
        <v>1</v>
      </c>
      <c r="N213" s="1119" t="s">
        <v>33</v>
      </c>
      <c r="O213" s="1120">
        <v>3.625</v>
      </c>
      <c r="P213" s="1120">
        <f>O213*H213</f>
        <v>1109.25</v>
      </c>
      <c r="Q213" s="1120">
        <v>3.9397E-4</v>
      </c>
      <c r="R213" s="1120">
        <f>Q213*H213</f>
        <v>0.12055481999999999</v>
      </c>
      <c r="S213" s="1120">
        <v>0</v>
      </c>
      <c r="T213" s="1121">
        <f>S213*H213</f>
        <v>0</v>
      </c>
      <c r="AR213" s="1122" t="s">
        <v>111</v>
      </c>
      <c r="AT213" s="1122" t="s">
        <v>137</v>
      </c>
      <c r="AU213" s="1122" t="s">
        <v>69</v>
      </c>
      <c r="AY213" s="999" t="s">
        <v>102</v>
      </c>
      <c r="BE213" s="615">
        <f>IF(N213="základní",J213,0)</f>
        <v>0</v>
      </c>
      <c r="BF213" s="615">
        <f>IF(N213="snížená",J213,0)</f>
        <v>0</v>
      </c>
      <c r="BG213" s="615">
        <f>IF(N213="zákl. přenesená",J213,0)</f>
        <v>0</v>
      </c>
      <c r="BH213" s="615">
        <f>IF(N213="sníž. přenesená",J213,0)</f>
        <v>0</v>
      </c>
      <c r="BI213" s="615">
        <f>IF(N213="nulová",J213,0)</f>
        <v>0</v>
      </c>
      <c r="BJ213" s="999" t="s">
        <v>67</v>
      </c>
      <c r="BK213" s="615">
        <f>ROUND(I213*H213,2)</f>
        <v>0</v>
      </c>
      <c r="BL213" s="999" t="s">
        <v>111</v>
      </c>
      <c r="BM213" s="1122" t="s">
        <v>1284</v>
      </c>
    </row>
    <row r="214" spans="2:65" s="998" customFormat="1" ht="29.25" x14ac:dyDescent="0.2">
      <c r="B214" s="419"/>
      <c r="D214" s="625" t="s">
        <v>538</v>
      </c>
      <c r="F214" s="626" t="s">
        <v>1285</v>
      </c>
      <c r="L214" s="419"/>
      <c r="M214" s="1123"/>
      <c r="T214" s="1124"/>
      <c r="AT214" s="999" t="s">
        <v>538</v>
      </c>
      <c r="AU214" s="999" t="s">
        <v>69</v>
      </c>
    </row>
    <row r="215" spans="2:65" s="1125" customFormat="1" x14ac:dyDescent="0.2">
      <c r="B215" s="1126"/>
      <c r="D215" s="625" t="s">
        <v>112</v>
      </c>
      <c r="E215" s="1127" t="s">
        <v>1</v>
      </c>
      <c r="F215" s="1128" t="s">
        <v>1286</v>
      </c>
      <c r="H215" s="1127" t="s">
        <v>1</v>
      </c>
      <c r="L215" s="1126"/>
      <c r="M215" s="1129"/>
      <c r="T215" s="1130"/>
      <c r="AT215" s="1127" t="s">
        <v>112</v>
      </c>
      <c r="AU215" s="1127" t="s">
        <v>69</v>
      </c>
      <c r="AV215" s="1125" t="s">
        <v>67</v>
      </c>
      <c r="AW215" s="1125" t="s">
        <v>25</v>
      </c>
      <c r="AX215" s="1125" t="s">
        <v>13</v>
      </c>
      <c r="AY215" s="1127" t="s">
        <v>102</v>
      </c>
    </row>
    <row r="216" spans="2:65" s="1125" customFormat="1" x14ac:dyDescent="0.2">
      <c r="B216" s="1126"/>
      <c r="D216" s="625" t="s">
        <v>112</v>
      </c>
      <c r="E216" s="1127" t="s">
        <v>1</v>
      </c>
      <c r="F216" s="1128" t="s">
        <v>1187</v>
      </c>
      <c r="H216" s="1127" t="s">
        <v>1</v>
      </c>
      <c r="L216" s="1126"/>
      <c r="M216" s="1129"/>
      <c r="T216" s="1130"/>
      <c r="AT216" s="1127" t="s">
        <v>112</v>
      </c>
      <c r="AU216" s="1127" t="s">
        <v>69</v>
      </c>
      <c r="AV216" s="1125" t="s">
        <v>67</v>
      </c>
      <c r="AW216" s="1125" t="s">
        <v>25</v>
      </c>
      <c r="AX216" s="1125" t="s">
        <v>13</v>
      </c>
      <c r="AY216" s="1127" t="s">
        <v>102</v>
      </c>
    </row>
    <row r="217" spans="2:65" s="762" customFormat="1" x14ac:dyDescent="0.2">
      <c r="B217" s="1131"/>
      <c r="D217" s="625" t="s">
        <v>112</v>
      </c>
      <c r="E217" s="763" t="s">
        <v>1</v>
      </c>
      <c r="F217" s="764" t="s">
        <v>1188</v>
      </c>
      <c r="H217" s="765">
        <v>300</v>
      </c>
      <c r="L217" s="1131"/>
      <c r="M217" s="1132"/>
      <c r="T217" s="1133"/>
      <c r="AT217" s="763" t="s">
        <v>112</v>
      </c>
      <c r="AU217" s="763" t="s">
        <v>69</v>
      </c>
      <c r="AV217" s="762" t="s">
        <v>69</v>
      </c>
      <c r="AW217" s="762" t="s">
        <v>25</v>
      </c>
      <c r="AX217" s="762" t="s">
        <v>13</v>
      </c>
      <c r="AY217" s="763" t="s">
        <v>102</v>
      </c>
    </row>
    <row r="218" spans="2:65" s="1125" customFormat="1" x14ac:dyDescent="0.2">
      <c r="B218" s="1126"/>
      <c r="D218" s="625" t="s">
        <v>112</v>
      </c>
      <c r="E218" s="1127" t="s">
        <v>1</v>
      </c>
      <c r="F218" s="1128" t="s">
        <v>1189</v>
      </c>
      <c r="H218" s="1127" t="s">
        <v>1</v>
      </c>
      <c r="L218" s="1126"/>
      <c r="M218" s="1129"/>
      <c r="T218" s="1130"/>
      <c r="AT218" s="1127" t="s">
        <v>112</v>
      </c>
      <c r="AU218" s="1127" t="s">
        <v>69</v>
      </c>
      <c r="AV218" s="1125" t="s">
        <v>67</v>
      </c>
      <c r="AW218" s="1125" t="s">
        <v>25</v>
      </c>
      <c r="AX218" s="1125" t="s">
        <v>13</v>
      </c>
      <c r="AY218" s="1127" t="s">
        <v>102</v>
      </c>
    </row>
    <row r="219" spans="2:65" s="762" customFormat="1" x14ac:dyDescent="0.2">
      <c r="B219" s="1131"/>
      <c r="D219" s="625" t="s">
        <v>112</v>
      </c>
      <c r="E219" s="763" t="s">
        <v>1</v>
      </c>
      <c r="F219" s="764" t="s">
        <v>1190</v>
      </c>
      <c r="H219" s="765">
        <v>6</v>
      </c>
      <c r="L219" s="1131"/>
      <c r="M219" s="1132"/>
      <c r="T219" s="1133"/>
      <c r="AT219" s="763" t="s">
        <v>112</v>
      </c>
      <c r="AU219" s="763" t="s">
        <v>69</v>
      </c>
      <c r="AV219" s="762" t="s">
        <v>69</v>
      </c>
      <c r="AW219" s="762" t="s">
        <v>25</v>
      </c>
      <c r="AX219" s="762" t="s">
        <v>13</v>
      </c>
      <c r="AY219" s="763" t="s">
        <v>102</v>
      </c>
    </row>
    <row r="220" spans="2:65" s="766" customFormat="1" x14ac:dyDescent="0.2">
      <c r="B220" s="1134"/>
      <c r="D220" s="625" t="s">
        <v>112</v>
      </c>
      <c r="E220" s="767" t="s">
        <v>1</v>
      </c>
      <c r="F220" s="768" t="s">
        <v>113</v>
      </c>
      <c r="H220" s="769">
        <v>306</v>
      </c>
      <c r="L220" s="1134"/>
      <c r="M220" s="1135"/>
      <c r="T220" s="1136"/>
      <c r="AT220" s="767" t="s">
        <v>112</v>
      </c>
      <c r="AU220" s="767" t="s">
        <v>69</v>
      </c>
      <c r="AV220" s="766" t="s">
        <v>111</v>
      </c>
      <c r="AW220" s="766" t="s">
        <v>25</v>
      </c>
      <c r="AX220" s="766" t="s">
        <v>67</v>
      </c>
      <c r="AY220" s="767" t="s">
        <v>102</v>
      </c>
    </row>
    <row r="221" spans="2:65" s="998" customFormat="1" ht="24.2" customHeight="1" x14ac:dyDescent="0.2">
      <c r="B221" s="454"/>
      <c r="C221" s="715" t="s">
        <v>235</v>
      </c>
      <c r="D221" s="715" t="s">
        <v>137</v>
      </c>
      <c r="E221" s="716" t="s">
        <v>1287</v>
      </c>
      <c r="F221" s="717" t="s">
        <v>1288</v>
      </c>
      <c r="G221" s="718" t="s">
        <v>108</v>
      </c>
      <c r="H221" s="719">
        <v>10.343</v>
      </c>
      <c r="I221" s="720">
        <v>0</v>
      </c>
      <c r="J221" s="720">
        <f>ROUND(I221*H221,2)</f>
        <v>0</v>
      </c>
      <c r="K221" s="717" t="s">
        <v>759</v>
      </c>
      <c r="L221" s="419"/>
      <c r="M221" s="1118" t="s">
        <v>1</v>
      </c>
      <c r="N221" s="1119" t="s">
        <v>33</v>
      </c>
      <c r="O221" s="1120">
        <v>2.4820000000000002</v>
      </c>
      <c r="P221" s="1120">
        <f>O221*H221</f>
        <v>25.671326000000001</v>
      </c>
      <c r="Q221" s="1120">
        <v>7.4574400000000001E-4</v>
      </c>
      <c r="R221" s="1120">
        <f>Q221*H221</f>
        <v>7.7132301919999998E-3</v>
      </c>
      <c r="S221" s="1120">
        <v>0</v>
      </c>
      <c r="T221" s="1121">
        <f>S221*H221</f>
        <v>0</v>
      </c>
      <c r="AR221" s="1122" t="s">
        <v>111</v>
      </c>
      <c r="AT221" s="1122" t="s">
        <v>137</v>
      </c>
      <c r="AU221" s="1122" t="s">
        <v>69</v>
      </c>
      <c r="AY221" s="999" t="s">
        <v>102</v>
      </c>
      <c r="BE221" s="615">
        <f>IF(N221="základní",J221,0)</f>
        <v>0</v>
      </c>
      <c r="BF221" s="615">
        <f>IF(N221="snížená",J221,0)</f>
        <v>0</v>
      </c>
      <c r="BG221" s="615">
        <f>IF(N221="zákl. přenesená",J221,0)</f>
        <v>0</v>
      </c>
      <c r="BH221" s="615">
        <f>IF(N221="sníž. přenesená",J221,0)</f>
        <v>0</v>
      </c>
      <c r="BI221" s="615">
        <f>IF(N221="nulová",J221,0)</f>
        <v>0</v>
      </c>
      <c r="BJ221" s="999" t="s">
        <v>67</v>
      </c>
      <c r="BK221" s="615">
        <f>ROUND(I221*H221,2)</f>
        <v>0</v>
      </c>
      <c r="BL221" s="999" t="s">
        <v>111</v>
      </c>
      <c r="BM221" s="1122" t="s">
        <v>1289</v>
      </c>
    </row>
    <row r="222" spans="2:65" s="998" customFormat="1" ht="19.5" x14ac:dyDescent="0.2">
      <c r="B222" s="419"/>
      <c r="D222" s="625" t="s">
        <v>538</v>
      </c>
      <c r="F222" s="626" t="s">
        <v>1290</v>
      </c>
      <c r="L222" s="419"/>
      <c r="M222" s="1123"/>
      <c r="T222" s="1124"/>
      <c r="AT222" s="999" t="s">
        <v>538</v>
      </c>
      <c r="AU222" s="999" t="s">
        <v>69</v>
      </c>
    </row>
    <row r="223" spans="2:65" s="762" customFormat="1" x14ac:dyDescent="0.2">
      <c r="B223" s="1131"/>
      <c r="D223" s="625" t="s">
        <v>112</v>
      </c>
      <c r="E223" s="763" t="s">
        <v>1</v>
      </c>
      <c r="F223" s="764" t="s">
        <v>1291</v>
      </c>
      <c r="H223" s="765">
        <v>10.14</v>
      </c>
      <c r="L223" s="1131"/>
      <c r="M223" s="1132"/>
      <c r="T223" s="1133"/>
      <c r="AT223" s="763" t="s">
        <v>112</v>
      </c>
      <c r="AU223" s="763" t="s">
        <v>69</v>
      </c>
      <c r="AV223" s="762" t="s">
        <v>69</v>
      </c>
      <c r="AW223" s="762" t="s">
        <v>25</v>
      </c>
      <c r="AX223" s="762" t="s">
        <v>13</v>
      </c>
      <c r="AY223" s="763" t="s">
        <v>102</v>
      </c>
    </row>
    <row r="224" spans="2:65" s="762" customFormat="1" x14ac:dyDescent="0.2">
      <c r="B224" s="1131"/>
      <c r="D224" s="625" t="s">
        <v>112</v>
      </c>
      <c r="E224" s="763" t="s">
        <v>1</v>
      </c>
      <c r="F224" s="764" t="s">
        <v>1292</v>
      </c>
      <c r="H224" s="765">
        <v>0.20300000000000001</v>
      </c>
      <c r="L224" s="1131"/>
      <c r="M224" s="1132"/>
      <c r="T224" s="1133"/>
      <c r="AT224" s="763" t="s">
        <v>112</v>
      </c>
      <c r="AU224" s="763" t="s">
        <v>69</v>
      </c>
      <c r="AV224" s="762" t="s">
        <v>69</v>
      </c>
      <c r="AW224" s="762" t="s">
        <v>25</v>
      </c>
      <c r="AX224" s="762" t="s">
        <v>13</v>
      </c>
      <c r="AY224" s="763" t="s">
        <v>102</v>
      </c>
    </row>
    <row r="225" spans="2:65" s="766" customFormat="1" x14ac:dyDescent="0.2">
      <c r="B225" s="1134"/>
      <c r="D225" s="625" t="s">
        <v>112</v>
      </c>
      <c r="E225" s="767" t="s">
        <v>1</v>
      </c>
      <c r="F225" s="768" t="s">
        <v>113</v>
      </c>
      <c r="H225" s="769">
        <v>10.343</v>
      </c>
      <c r="L225" s="1134"/>
      <c r="M225" s="1135"/>
      <c r="T225" s="1136"/>
      <c r="AT225" s="767" t="s">
        <v>112</v>
      </c>
      <c r="AU225" s="767" t="s">
        <v>69</v>
      </c>
      <c r="AV225" s="766" t="s">
        <v>111</v>
      </c>
      <c r="AW225" s="766" t="s">
        <v>25</v>
      </c>
      <c r="AX225" s="766" t="s">
        <v>67</v>
      </c>
      <c r="AY225" s="767" t="s">
        <v>102</v>
      </c>
    </row>
    <row r="226" spans="2:65" s="998" customFormat="1" ht="14.45" customHeight="1" x14ac:dyDescent="0.2">
      <c r="B226" s="454"/>
      <c r="C226" s="715" t="s">
        <v>128</v>
      </c>
      <c r="D226" s="715" t="s">
        <v>137</v>
      </c>
      <c r="E226" s="716" t="s">
        <v>1293</v>
      </c>
      <c r="F226" s="717" t="s">
        <v>1294</v>
      </c>
      <c r="G226" s="718" t="s">
        <v>116</v>
      </c>
      <c r="H226" s="719">
        <v>10.45</v>
      </c>
      <c r="I226" s="720">
        <v>0</v>
      </c>
      <c r="J226" s="720">
        <f>ROUND(I226*H226,2)</f>
        <v>0</v>
      </c>
      <c r="K226" s="717" t="s">
        <v>759</v>
      </c>
      <c r="L226" s="419"/>
      <c r="M226" s="1118" t="s">
        <v>1</v>
      </c>
      <c r="N226" s="1119" t="s">
        <v>33</v>
      </c>
      <c r="O226" s="1120">
        <v>1.4610000000000001</v>
      </c>
      <c r="P226" s="1120">
        <f>O226*H226</f>
        <v>15.26745</v>
      </c>
      <c r="Q226" s="1120">
        <v>0</v>
      </c>
      <c r="R226" s="1120">
        <f>Q226*H226</f>
        <v>0</v>
      </c>
      <c r="S226" s="1120">
        <v>0</v>
      </c>
      <c r="T226" s="1121">
        <f>S226*H226</f>
        <v>0</v>
      </c>
      <c r="AR226" s="1122" t="s">
        <v>111</v>
      </c>
      <c r="AT226" s="1122" t="s">
        <v>137</v>
      </c>
      <c r="AU226" s="1122" t="s">
        <v>69</v>
      </c>
      <c r="AY226" s="999" t="s">
        <v>102</v>
      </c>
      <c r="BE226" s="615">
        <f>IF(N226="základní",J226,0)</f>
        <v>0</v>
      </c>
      <c r="BF226" s="615">
        <f>IF(N226="snížená",J226,0)</f>
        <v>0</v>
      </c>
      <c r="BG226" s="615">
        <f>IF(N226="zákl. přenesená",J226,0)</f>
        <v>0</v>
      </c>
      <c r="BH226" s="615">
        <f>IF(N226="sníž. přenesená",J226,0)</f>
        <v>0</v>
      </c>
      <c r="BI226" s="615">
        <f>IF(N226="nulová",J226,0)</f>
        <v>0</v>
      </c>
      <c r="BJ226" s="999" t="s">
        <v>67</v>
      </c>
      <c r="BK226" s="615">
        <f>ROUND(I226*H226,2)</f>
        <v>0</v>
      </c>
      <c r="BL226" s="999" t="s">
        <v>111</v>
      </c>
      <c r="BM226" s="1122" t="s">
        <v>1295</v>
      </c>
    </row>
    <row r="227" spans="2:65" s="998" customFormat="1" ht="19.5" x14ac:dyDescent="0.2">
      <c r="B227" s="419"/>
      <c r="D227" s="625" t="s">
        <v>538</v>
      </c>
      <c r="F227" s="626" t="s">
        <v>1296</v>
      </c>
      <c r="L227" s="419"/>
      <c r="M227" s="1123"/>
      <c r="T227" s="1124"/>
      <c r="AT227" s="999" t="s">
        <v>538</v>
      </c>
      <c r="AU227" s="999" t="s">
        <v>69</v>
      </c>
    </row>
    <row r="228" spans="2:65" s="1125" customFormat="1" x14ac:dyDescent="0.2">
      <c r="B228" s="1126"/>
      <c r="D228" s="625" t="s">
        <v>112</v>
      </c>
      <c r="E228" s="1127" t="s">
        <v>1</v>
      </c>
      <c r="F228" s="1128" t="s">
        <v>1297</v>
      </c>
      <c r="H228" s="1127" t="s">
        <v>1</v>
      </c>
      <c r="L228" s="1126"/>
      <c r="M228" s="1129"/>
      <c r="T228" s="1130"/>
      <c r="AT228" s="1127" t="s">
        <v>112</v>
      </c>
      <c r="AU228" s="1127" t="s">
        <v>69</v>
      </c>
      <c r="AV228" s="1125" t="s">
        <v>67</v>
      </c>
      <c r="AW228" s="1125" t="s">
        <v>25</v>
      </c>
      <c r="AX228" s="1125" t="s">
        <v>13</v>
      </c>
      <c r="AY228" s="1127" t="s">
        <v>102</v>
      </c>
    </row>
    <row r="229" spans="2:65" s="762" customFormat="1" x14ac:dyDescent="0.2">
      <c r="B229" s="1131"/>
      <c r="D229" s="625" t="s">
        <v>112</v>
      </c>
      <c r="E229" s="763" t="s">
        <v>1</v>
      </c>
      <c r="F229" s="764" t="s">
        <v>1298</v>
      </c>
      <c r="H229" s="765">
        <v>10.45</v>
      </c>
      <c r="L229" s="1131"/>
      <c r="M229" s="1132"/>
      <c r="T229" s="1133"/>
      <c r="AT229" s="763" t="s">
        <v>112</v>
      </c>
      <c r="AU229" s="763" t="s">
        <v>69</v>
      </c>
      <c r="AV229" s="762" t="s">
        <v>69</v>
      </c>
      <c r="AW229" s="762" t="s">
        <v>25</v>
      </c>
      <c r="AX229" s="762" t="s">
        <v>67</v>
      </c>
      <c r="AY229" s="763" t="s">
        <v>102</v>
      </c>
    </row>
    <row r="230" spans="2:65" s="998" customFormat="1" ht="24.2" customHeight="1" x14ac:dyDescent="0.2">
      <c r="B230" s="454"/>
      <c r="C230" s="715" t="s">
        <v>237</v>
      </c>
      <c r="D230" s="715" t="s">
        <v>137</v>
      </c>
      <c r="E230" s="716" t="s">
        <v>1299</v>
      </c>
      <c r="F230" s="717" t="s">
        <v>1300</v>
      </c>
      <c r="G230" s="718" t="s">
        <v>116</v>
      </c>
      <c r="H230" s="719">
        <v>10.45</v>
      </c>
      <c r="I230" s="720">
        <v>0</v>
      </c>
      <c r="J230" s="720">
        <f>ROUND(I230*H230,2)</f>
        <v>0</v>
      </c>
      <c r="K230" s="717" t="s">
        <v>759</v>
      </c>
      <c r="L230" s="419"/>
      <c r="M230" s="1118" t="s">
        <v>1</v>
      </c>
      <c r="N230" s="1119" t="s">
        <v>33</v>
      </c>
      <c r="O230" s="1120">
        <v>0.76300000000000001</v>
      </c>
      <c r="P230" s="1120">
        <f>O230*H230</f>
        <v>7.9733499999999999</v>
      </c>
      <c r="Q230" s="1120">
        <v>0</v>
      </c>
      <c r="R230" s="1120">
        <f>Q230*H230</f>
        <v>0</v>
      </c>
      <c r="S230" s="1120">
        <v>0</v>
      </c>
      <c r="T230" s="1121">
        <f>S230*H230</f>
        <v>0</v>
      </c>
      <c r="AR230" s="1122" t="s">
        <v>111</v>
      </c>
      <c r="AT230" s="1122" t="s">
        <v>137</v>
      </c>
      <c r="AU230" s="1122" t="s">
        <v>69</v>
      </c>
      <c r="AY230" s="999" t="s">
        <v>102</v>
      </c>
      <c r="BE230" s="615">
        <f>IF(N230="základní",J230,0)</f>
        <v>0</v>
      </c>
      <c r="BF230" s="615">
        <f>IF(N230="snížená",J230,0)</f>
        <v>0</v>
      </c>
      <c r="BG230" s="615">
        <f>IF(N230="zákl. přenesená",J230,0)</f>
        <v>0</v>
      </c>
      <c r="BH230" s="615">
        <f>IF(N230="sníž. přenesená",J230,0)</f>
        <v>0</v>
      </c>
      <c r="BI230" s="615">
        <f>IF(N230="nulová",J230,0)</f>
        <v>0</v>
      </c>
      <c r="BJ230" s="999" t="s">
        <v>67</v>
      </c>
      <c r="BK230" s="615">
        <f>ROUND(I230*H230,2)</f>
        <v>0</v>
      </c>
      <c r="BL230" s="999" t="s">
        <v>111</v>
      </c>
      <c r="BM230" s="1122" t="s">
        <v>1301</v>
      </c>
    </row>
    <row r="231" spans="2:65" s="998" customFormat="1" ht="19.5" x14ac:dyDescent="0.2">
      <c r="B231" s="419"/>
      <c r="D231" s="625" t="s">
        <v>538</v>
      </c>
      <c r="F231" s="626" t="s">
        <v>1302</v>
      </c>
      <c r="L231" s="419"/>
      <c r="M231" s="1123"/>
      <c r="T231" s="1124"/>
      <c r="AT231" s="999" t="s">
        <v>538</v>
      </c>
      <c r="AU231" s="999" t="s">
        <v>69</v>
      </c>
    </row>
    <row r="232" spans="2:65" s="998" customFormat="1" ht="14.45" customHeight="1" x14ac:dyDescent="0.2">
      <c r="B232" s="454"/>
      <c r="C232" s="715" t="s">
        <v>131</v>
      </c>
      <c r="D232" s="715" t="s">
        <v>137</v>
      </c>
      <c r="E232" s="716" t="s">
        <v>1303</v>
      </c>
      <c r="F232" s="717" t="s">
        <v>1304</v>
      </c>
      <c r="G232" s="718" t="s">
        <v>133</v>
      </c>
      <c r="H232" s="719">
        <v>12.316000000000001</v>
      </c>
      <c r="I232" s="720">
        <v>0</v>
      </c>
      <c r="J232" s="720">
        <f>ROUND(I232*H232,2)</f>
        <v>0</v>
      </c>
      <c r="K232" s="717" t="s">
        <v>759</v>
      </c>
      <c r="L232" s="419"/>
      <c r="M232" s="1118" t="s">
        <v>1</v>
      </c>
      <c r="N232" s="1119" t="s">
        <v>33</v>
      </c>
      <c r="O232" s="1120">
        <v>0.39700000000000002</v>
      </c>
      <c r="P232" s="1120">
        <f>O232*H232</f>
        <v>4.8894520000000004</v>
      </c>
      <c r="Q232" s="1120">
        <v>1.4357E-3</v>
      </c>
      <c r="R232" s="1120">
        <f>Q232*H232</f>
        <v>1.7682081200000001E-2</v>
      </c>
      <c r="S232" s="1120">
        <v>0</v>
      </c>
      <c r="T232" s="1121">
        <f>S232*H232</f>
        <v>0</v>
      </c>
      <c r="AR232" s="1122" t="s">
        <v>111</v>
      </c>
      <c r="AT232" s="1122" t="s">
        <v>137</v>
      </c>
      <c r="AU232" s="1122" t="s">
        <v>69</v>
      </c>
      <c r="AY232" s="999" t="s">
        <v>102</v>
      </c>
      <c r="BE232" s="615">
        <f>IF(N232="základní",J232,0)</f>
        <v>0</v>
      </c>
      <c r="BF232" s="615">
        <f>IF(N232="snížená",J232,0)</f>
        <v>0</v>
      </c>
      <c r="BG232" s="615">
        <f>IF(N232="zákl. přenesená",J232,0)</f>
        <v>0</v>
      </c>
      <c r="BH232" s="615">
        <f>IF(N232="sníž. přenesená",J232,0)</f>
        <v>0</v>
      </c>
      <c r="BI232" s="615">
        <f>IF(N232="nulová",J232,0)</f>
        <v>0</v>
      </c>
      <c r="BJ232" s="999" t="s">
        <v>67</v>
      </c>
      <c r="BK232" s="615">
        <f>ROUND(I232*H232,2)</f>
        <v>0</v>
      </c>
      <c r="BL232" s="999" t="s">
        <v>111</v>
      </c>
      <c r="BM232" s="1122" t="s">
        <v>1305</v>
      </c>
    </row>
    <row r="233" spans="2:65" s="998" customFormat="1" x14ac:dyDescent="0.2">
      <c r="B233" s="419"/>
      <c r="D233" s="625" t="s">
        <v>538</v>
      </c>
      <c r="F233" s="626" t="s">
        <v>1306</v>
      </c>
      <c r="L233" s="419"/>
      <c r="M233" s="1123"/>
      <c r="T233" s="1124"/>
      <c r="AT233" s="999" t="s">
        <v>538</v>
      </c>
      <c r="AU233" s="999" t="s">
        <v>69</v>
      </c>
    </row>
    <row r="234" spans="2:65" s="762" customFormat="1" x14ac:dyDescent="0.2">
      <c r="B234" s="1131"/>
      <c r="D234" s="625" t="s">
        <v>112</v>
      </c>
      <c r="E234" s="763" t="s">
        <v>1</v>
      </c>
      <c r="F234" s="764" t="s">
        <v>1307</v>
      </c>
      <c r="H234" s="765">
        <v>11.878</v>
      </c>
      <c r="L234" s="1131"/>
      <c r="M234" s="1132"/>
      <c r="T234" s="1133"/>
      <c r="AT234" s="763" t="s">
        <v>112</v>
      </c>
      <c r="AU234" s="763" t="s">
        <v>69</v>
      </c>
      <c r="AV234" s="762" t="s">
        <v>69</v>
      </c>
      <c r="AW234" s="762" t="s">
        <v>25</v>
      </c>
      <c r="AX234" s="762" t="s">
        <v>13</v>
      </c>
      <c r="AY234" s="763" t="s">
        <v>102</v>
      </c>
    </row>
    <row r="235" spans="2:65" s="762" customFormat="1" x14ac:dyDescent="0.2">
      <c r="B235" s="1131"/>
      <c r="D235" s="625" t="s">
        <v>112</v>
      </c>
      <c r="E235" s="763" t="s">
        <v>1</v>
      </c>
      <c r="F235" s="764" t="s">
        <v>1308</v>
      </c>
      <c r="H235" s="765">
        <v>0.438</v>
      </c>
      <c r="L235" s="1131"/>
      <c r="M235" s="1132"/>
      <c r="T235" s="1133"/>
      <c r="AT235" s="763" t="s">
        <v>112</v>
      </c>
      <c r="AU235" s="763" t="s">
        <v>69</v>
      </c>
      <c r="AV235" s="762" t="s">
        <v>69</v>
      </c>
      <c r="AW235" s="762" t="s">
        <v>25</v>
      </c>
      <c r="AX235" s="762" t="s">
        <v>13</v>
      </c>
      <c r="AY235" s="763" t="s">
        <v>102</v>
      </c>
    </row>
    <row r="236" spans="2:65" s="766" customFormat="1" x14ac:dyDescent="0.2">
      <c r="B236" s="1134"/>
      <c r="D236" s="625" t="s">
        <v>112</v>
      </c>
      <c r="E236" s="767" t="s">
        <v>1</v>
      </c>
      <c r="F236" s="768" t="s">
        <v>113</v>
      </c>
      <c r="H236" s="769">
        <v>12.316000000000001</v>
      </c>
      <c r="L236" s="1134"/>
      <c r="M236" s="1135"/>
      <c r="T236" s="1136"/>
      <c r="AT236" s="767" t="s">
        <v>112</v>
      </c>
      <c r="AU236" s="767" t="s">
        <v>69</v>
      </c>
      <c r="AV236" s="766" t="s">
        <v>111</v>
      </c>
      <c r="AW236" s="766" t="s">
        <v>25</v>
      </c>
      <c r="AX236" s="766" t="s">
        <v>67</v>
      </c>
      <c r="AY236" s="767" t="s">
        <v>102</v>
      </c>
    </row>
    <row r="237" spans="2:65" s="998" customFormat="1" ht="14.45" customHeight="1" x14ac:dyDescent="0.2">
      <c r="B237" s="454"/>
      <c r="C237" s="715" t="s">
        <v>238</v>
      </c>
      <c r="D237" s="715" t="s">
        <v>137</v>
      </c>
      <c r="E237" s="716" t="s">
        <v>1309</v>
      </c>
      <c r="F237" s="717" t="s">
        <v>1310</v>
      </c>
      <c r="G237" s="718" t="s">
        <v>133</v>
      </c>
      <c r="H237" s="719">
        <v>12.316000000000001</v>
      </c>
      <c r="I237" s="720">
        <v>0</v>
      </c>
      <c r="J237" s="720">
        <f>ROUND(I237*H237,2)</f>
        <v>0</v>
      </c>
      <c r="K237" s="717" t="s">
        <v>759</v>
      </c>
      <c r="L237" s="419"/>
      <c r="M237" s="1118" t="s">
        <v>1</v>
      </c>
      <c r="N237" s="1119" t="s">
        <v>33</v>
      </c>
      <c r="O237" s="1120">
        <v>0.14399999999999999</v>
      </c>
      <c r="P237" s="1120">
        <f>O237*H237</f>
        <v>1.773504</v>
      </c>
      <c r="Q237" s="1120">
        <v>3.6000000000000001E-5</v>
      </c>
      <c r="R237" s="1120">
        <f>Q237*H237</f>
        <v>4.4337600000000005E-4</v>
      </c>
      <c r="S237" s="1120">
        <v>0</v>
      </c>
      <c r="T237" s="1121">
        <f>S237*H237</f>
        <v>0</v>
      </c>
      <c r="AR237" s="1122" t="s">
        <v>111</v>
      </c>
      <c r="AT237" s="1122" t="s">
        <v>137</v>
      </c>
      <c r="AU237" s="1122" t="s">
        <v>69</v>
      </c>
      <c r="AY237" s="999" t="s">
        <v>102</v>
      </c>
      <c r="BE237" s="615">
        <f>IF(N237="základní",J237,0)</f>
        <v>0</v>
      </c>
      <c r="BF237" s="615">
        <f>IF(N237="snížená",J237,0)</f>
        <v>0</v>
      </c>
      <c r="BG237" s="615">
        <f>IF(N237="zákl. přenesená",J237,0)</f>
        <v>0</v>
      </c>
      <c r="BH237" s="615">
        <f>IF(N237="sníž. přenesená",J237,0)</f>
        <v>0</v>
      </c>
      <c r="BI237" s="615">
        <f>IF(N237="nulová",J237,0)</f>
        <v>0</v>
      </c>
      <c r="BJ237" s="999" t="s">
        <v>67</v>
      </c>
      <c r="BK237" s="615">
        <f>ROUND(I237*H237,2)</f>
        <v>0</v>
      </c>
      <c r="BL237" s="999" t="s">
        <v>111</v>
      </c>
      <c r="BM237" s="1122" t="s">
        <v>1311</v>
      </c>
    </row>
    <row r="238" spans="2:65" s="998" customFormat="1" x14ac:dyDescent="0.2">
      <c r="B238" s="419"/>
      <c r="D238" s="625" t="s">
        <v>538</v>
      </c>
      <c r="F238" s="626" t="s">
        <v>1312</v>
      </c>
      <c r="L238" s="419"/>
      <c r="M238" s="1123"/>
      <c r="T238" s="1124"/>
      <c r="AT238" s="999" t="s">
        <v>538</v>
      </c>
      <c r="AU238" s="999" t="s">
        <v>69</v>
      </c>
    </row>
    <row r="239" spans="2:65" s="762" customFormat="1" x14ac:dyDescent="0.2">
      <c r="B239" s="1131"/>
      <c r="D239" s="625" t="s">
        <v>112</v>
      </c>
      <c r="E239" s="763" t="s">
        <v>1</v>
      </c>
      <c r="F239" s="764" t="s">
        <v>1307</v>
      </c>
      <c r="H239" s="765">
        <v>11.878</v>
      </c>
      <c r="L239" s="1131"/>
      <c r="M239" s="1132"/>
      <c r="T239" s="1133"/>
      <c r="AT239" s="763" t="s">
        <v>112</v>
      </c>
      <c r="AU239" s="763" t="s">
        <v>69</v>
      </c>
      <c r="AV239" s="762" t="s">
        <v>69</v>
      </c>
      <c r="AW239" s="762" t="s">
        <v>25</v>
      </c>
      <c r="AX239" s="762" t="s">
        <v>13</v>
      </c>
      <c r="AY239" s="763" t="s">
        <v>102</v>
      </c>
    </row>
    <row r="240" spans="2:65" s="762" customFormat="1" x14ac:dyDescent="0.2">
      <c r="B240" s="1131"/>
      <c r="D240" s="625" t="s">
        <v>112</v>
      </c>
      <c r="E240" s="763" t="s">
        <v>1</v>
      </c>
      <c r="F240" s="764" t="s">
        <v>1308</v>
      </c>
      <c r="H240" s="765">
        <v>0.438</v>
      </c>
      <c r="L240" s="1131"/>
      <c r="M240" s="1132"/>
      <c r="T240" s="1133"/>
      <c r="AT240" s="763" t="s">
        <v>112</v>
      </c>
      <c r="AU240" s="763" t="s">
        <v>69</v>
      </c>
      <c r="AV240" s="762" t="s">
        <v>69</v>
      </c>
      <c r="AW240" s="762" t="s">
        <v>25</v>
      </c>
      <c r="AX240" s="762" t="s">
        <v>13</v>
      </c>
      <c r="AY240" s="763" t="s">
        <v>102</v>
      </c>
    </row>
    <row r="241" spans="2:65" s="766" customFormat="1" x14ac:dyDescent="0.2">
      <c r="B241" s="1134"/>
      <c r="D241" s="625" t="s">
        <v>112</v>
      </c>
      <c r="E241" s="767" t="s">
        <v>1</v>
      </c>
      <c r="F241" s="768" t="s">
        <v>113</v>
      </c>
      <c r="H241" s="769">
        <v>12.316000000000001</v>
      </c>
      <c r="L241" s="1134"/>
      <c r="M241" s="1135"/>
      <c r="T241" s="1136"/>
      <c r="AT241" s="767" t="s">
        <v>112</v>
      </c>
      <c r="AU241" s="767" t="s">
        <v>69</v>
      </c>
      <c r="AV241" s="766" t="s">
        <v>111</v>
      </c>
      <c r="AW241" s="766" t="s">
        <v>25</v>
      </c>
      <c r="AX241" s="766" t="s">
        <v>67</v>
      </c>
      <c r="AY241" s="767" t="s">
        <v>102</v>
      </c>
    </row>
    <row r="242" spans="2:65" s="998" customFormat="1" ht="14.45" customHeight="1" x14ac:dyDescent="0.2">
      <c r="B242" s="454"/>
      <c r="C242" s="715" t="s">
        <v>132</v>
      </c>
      <c r="D242" s="715" t="s">
        <v>137</v>
      </c>
      <c r="E242" s="716" t="s">
        <v>1313</v>
      </c>
      <c r="F242" s="717" t="s">
        <v>1314</v>
      </c>
      <c r="G242" s="718" t="s">
        <v>108</v>
      </c>
      <c r="H242" s="719">
        <v>1.105</v>
      </c>
      <c r="I242" s="720">
        <v>0</v>
      </c>
      <c r="J242" s="720">
        <f>ROUND(I242*H242,2)</f>
        <v>0</v>
      </c>
      <c r="K242" s="717" t="s">
        <v>759</v>
      </c>
      <c r="L242" s="419"/>
      <c r="M242" s="1118" t="s">
        <v>1</v>
      </c>
      <c r="N242" s="1119" t="s">
        <v>33</v>
      </c>
      <c r="O242" s="1120">
        <v>32.496000000000002</v>
      </c>
      <c r="P242" s="1120">
        <f>O242*H242</f>
        <v>35.908080000000005</v>
      </c>
      <c r="Q242" s="1120">
        <v>1.038303</v>
      </c>
      <c r="R242" s="1120">
        <f>Q242*H242</f>
        <v>1.1473248149999999</v>
      </c>
      <c r="S242" s="1120">
        <v>0</v>
      </c>
      <c r="T242" s="1121">
        <f>S242*H242</f>
        <v>0</v>
      </c>
      <c r="AR242" s="1122" t="s">
        <v>111</v>
      </c>
      <c r="AT242" s="1122" t="s">
        <v>137</v>
      </c>
      <c r="AU242" s="1122" t="s">
        <v>69</v>
      </c>
      <c r="AY242" s="999" t="s">
        <v>102</v>
      </c>
      <c r="BE242" s="615">
        <f>IF(N242="základní",J242,0)</f>
        <v>0</v>
      </c>
      <c r="BF242" s="615">
        <f>IF(N242="snížená",J242,0)</f>
        <v>0</v>
      </c>
      <c r="BG242" s="615">
        <f>IF(N242="zákl. přenesená",J242,0)</f>
        <v>0</v>
      </c>
      <c r="BH242" s="615">
        <f>IF(N242="sníž. přenesená",J242,0)</f>
        <v>0</v>
      </c>
      <c r="BI242" s="615">
        <f>IF(N242="nulová",J242,0)</f>
        <v>0</v>
      </c>
      <c r="BJ242" s="999" t="s">
        <v>67</v>
      </c>
      <c r="BK242" s="615">
        <f>ROUND(I242*H242,2)</f>
        <v>0</v>
      </c>
      <c r="BL242" s="999" t="s">
        <v>111</v>
      </c>
      <c r="BM242" s="1122" t="s">
        <v>1315</v>
      </c>
    </row>
    <row r="243" spans="2:65" s="998" customFormat="1" ht="19.5" x14ac:dyDescent="0.2">
      <c r="B243" s="419"/>
      <c r="D243" s="625" t="s">
        <v>538</v>
      </c>
      <c r="F243" s="626" t="s">
        <v>1316</v>
      </c>
      <c r="L243" s="419"/>
      <c r="M243" s="1123"/>
      <c r="T243" s="1124"/>
      <c r="AT243" s="999" t="s">
        <v>538</v>
      </c>
      <c r="AU243" s="999" t="s">
        <v>69</v>
      </c>
    </row>
    <row r="244" spans="2:65" s="1125" customFormat="1" x14ac:dyDescent="0.2">
      <c r="B244" s="1126"/>
      <c r="D244" s="625" t="s">
        <v>112</v>
      </c>
      <c r="E244" s="1127" t="s">
        <v>1</v>
      </c>
      <c r="F244" s="1128" t="s">
        <v>1317</v>
      </c>
      <c r="H244" s="1127" t="s">
        <v>1</v>
      </c>
      <c r="L244" s="1126"/>
      <c r="M244" s="1129"/>
      <c r="T244" s="1130"/>
      <c r="AT244" s="1127" t="s">
        <v>112</v>
      </c>
      <c r="AU244" s="1127" t="s">
        <v>69</v>
      </c>
      <c r="AV244" s="1125" t="s">
        <v>67</v>
      </c>
      <c r="AW244" s="1125" t="s">
        <v>25</v>
      </c>
      <c r="AX244" s="1125" t="s">
        <v>13</v>
      </c>
      <c r="AY244" s="1127" t="s">
        <v>102</v>
      </c>
    </row>
    <row r="245" spans="2:65" s="762" customFormat="1" x14ac:dyDescent="0.2">
      <c r="B245" s="1131"/>
      <c r="D245" s="625" t="s">
        <v>112</v>
      </c>
      <c r="E245" s="763" t="s">
        <v>1</v>
      </c>
      <c r="F245" s="764" t="s">
        <v>1318</v>
      </c>
      <c r="H245" s="765">
        <v>1.105</v>
      </c>
      <c r="L245" s="1131"/>
      <c r="M245" s="1132"/>
      <c r="T245" s="1133"/>
      <c r="AT245" s="763" t="s">
        <v>112</v>
      </c>
      <c r="AU245" s="763" t="s">
        <v>69</v>
      </c>
      <c r="AV245" s="762" t="s">
        <v>69</v>
      </c>
      <c r="AW245" s="762" t="s">
        <v>25</v>
      </c>
      <c r="AX245" s="762" t="s">
        <v>67</v>
      </c>
      <c r="AY245" s="763" t="s">
        <v>102</v>
      </c>
    </row>
    <row r="246" spans="2:65" s="998" customFormat="1" ht="24.2" customHeight="1" x14ac:dyDescent="0.2">
      <c r="B246" s="454"/>
      <c r="C246" s="715" t="s">
        <v>239</v>
      </c>
      <c r="D246" s="715" t="s">
        <v>137</v>
      </c>
      <c r="E246" s="716" t="s">
        <v>1319</v>
      </c>
      <c r="F246" s="717" t="s">
        <v>1320</v>
      </c>
      <c r="G246" s="718" t="s">
        <v>499</v>
      </c>
      <c r="H246" s="719">
        <v>7.2240000000000002</v>
      </c>
      <c r="I246" s="720">
        <v>0</v>
      </c>
      <c r="J246" s="720">
        <f>ROUND(I246*H246,2)</f>
        <v>0</v>
      </c>
      <c r="K246" s="717" t="s">
        <v>759</v>
      </c>
      <c r="L246" s="419"/>
      <c r="M246" s="1118" t="s">
        <v>1</v>
      </c>
      <c r="N246" s="1119" t="s">
        <v>33</v>
      </c>
      <c r="O246" s="1120">
        <v>1.998</v>
      </c>
      <c r="P246" s="1120">
        <f>O246*H246</f>
        <v>14.433552000000001</v>
      </c>
      <c r="Q246" s="1120">
        <v>3.5765200000000001E-5</v>
      </c>
      <c r="R246" s="1120">
        <f>Q246*H246</f>
        <v>2.5836780480000004E-4</v>
      </c>
      <c r="S246" s="1120">
        <v>0</v>
      </c>
      <c r="T246" s="1121">
        <f>S246*H246</f>
        <v>0</v>
      </c>
      <c r="AR246" s="1122" t="s">
        <v>111</v>
      </c>
      <c r="AT246" s="1122" t="s">
        <v>137</v>
      </c>
      <c r="AU246" s="1122" t="s">
        <v>69</v>
      </c>
      <c r="AY246" s="999" t="s">
        <v>102</v>
      </c>
      <c r="BE246" s="615">
        <f>IF(N246="základní",J246,0)</f>
        <v>0</v>
      </c>
      <c r="BF246" s="615">
        <f>IF(N246="snížená",J246,0)</f>
        <v>0</v>
      </c>
      <c r="BG246" s="615">
        <f>IF(N246="zákl. přenesená",J246,0)</f>
        <v>0</v>
      </c>
      <c r="BH246" s="615">
        <f>IF(N246="sníž. přenesená",J246,0)</f>
        <v>0</v>
      </c>
      <c r="BI246" s="615">
        <f>IF(N246="nulová",J246,0)</f>
        <v>0</v>
      </c>
      <c r="BJ246" s="999" t="s">
        <v>67</v>
      </c>
      <c r="BK246" s="615">
        <f>ROUND(I246*H246,2)</f>
        <v>0</v>
      </c>
      <c r="BL246" s="999" t="s">
        <v>111</v>
      </c>
      <c r="BM246" s="1122" t="s">
        <v>1321</v>
      </c>
    </row>
    <row r="247" spans="2:65" s="998" customFormat="1" ht="19.5" x14ac:dyDescent="0.2">
      <c r="B247" s="419"/>
      <c r="D247" s="625" t="s">
        <v>538</v>
      </c>
      <c r="F247" s="626" t="s">
        <v>1322</v>
      </c>
      <c r="L247" s="419"/>
      <c r="M247" s="1123"/>
      <c r="T247" s="1124"/>
      <c r="AT247" s="999" t="s">
        <v>538</v>
      </c>
      <c r="AU247" s="999" t="s">
        <v>69</v>
      </c>
    </row>
    <row r="248" spans="2:65" s="762" customFormat="1" x14ac:dyDescent="0.2">
      <c r="B248" s="1131"/>
      <c r="D248" s="625" t="s">
        <v>112</v>
      </c>
      <c r="E248" s="763" t="s">
        <v>1</v>
      </c>
      <c r="F248" s="764" t="s">
        <v>1323</v>
      </c>
      <c r="H248" s="765">
        <v>7.2240000000000002</v>
      </c>
      <c r="L248" s="1131"/>
      <c r="M248" s="1132"/>
      <c r="T248" s="1133"/>
      <c r="AT248" s="763" t="s">
        <v>112</v>
      </c>
      <c r="AU248" s="763" t="s">
        <v>69</v>
      </c>
      <c r="AV248" s="762" t="s">
        <v>69</v>
      </c>
      <c r="AW248" s="762" t="s">
        <v>25</v>
      </c>
      <c r="AX248" s="762" t="s">
        <v>67</v>
      </c>
      <c r="AY248" s="763" t="s">
        <v>102</v>
      </c>
    </row>
    <row r="249" spans="2:65" s="998" customFormat="1" ht="14.45" customHeight="1" x14ac:dyDescent="0.2">
      <c r="B249" s="454"/>
      <c r="C249" s="705" t="s">
        <v>134</v>
      </c>
      <c r="D249" s="705" t="s">
        <v>105</v>
      </c>
      <c r="E249" s="706" t="s">
        <v>1324</v>
      </c>
      <c r="F249" s="707" t="s">
        <v>1325</v>
      </c>
      <c r="G249" s="708" t="s">
        <v>116</v>
      </c>
      <c r="H249" s="709">
        <v>1.806</v>
      </c>
      <c r="I249" s="710">
        <v>0</v>
      </c>
      <c r="J249" s="710">
        <f>ROUND(I249*H249,2)</f>
        <v>0</v>
      </c>
      <c r="K249" s="707" t="s">
        <v>1</v>
      </c>
      <c r="L249" s="1137"/>
      <c r="M249" s="1138" t="s">
        <v>1</v>
      </c>
      <c r="N249" s="1139" t="s">
        <v>33</v>
      </c>
      <c r="O249" s="1120">
        <v>0</v>
      </c>
      <c r="P249" s="1120">
        <f>O249*H249</f>
        <v>0</v>
      </c>
      <c r="Q249" s="1120">
        <v>1</v>
      </c>
      <c r="R249" s="1120">
        <f>Q249*H249</f>
        <v>1.806</v>
      </c>
      <c r="S249" s="1120">
        <v>0</v>
      </c>
      <c r="T249" s="1121">
        <f>S249*H249</f>
        <v>0</v>
      </c>
      <c r="AR249" s="1122" t="s">
        <v>110</v>
      </c>
      <c r="AT249" s="1122" t="s">
        <v>105</v>
      </c>
      <c r="AU249" s="1122" t="s">
        <v>69</v>
      </c>
      <c r="AY249" s="999" t="s">
        <v>102</v>
      </c>
      <c r="BE249" s="615">
        <f>IF(N249="základní",J249,0)</f>
        <v>0</v>
      </c>
      <c r="BF249" s="615">
        <f>IF(N249="snížená",J249,0)</f>
        <v>0</v>
      </c>
      <c r="BG249" s="615">
        <f>IF(N249="zákl. přenesená",J249,0)</f>
        <v>0</v>
      </c>
      <c r="BH249" s="615">
        <f>IF(N249="sníž. přenesená",J249,0)</f>
        <v>0</v>
      </c>
      <c r="BI249" s="615">
        <f>IF(N249="nulová",J249,0)</f>
        <v>0</v>
      </c>
      <c r="BJ249" s="999" t="s">
        <v>67</v>
      </c>
      <c r="BK249" s="615">
        <f>ROUND(I249*H249,2)</f>
        <v>0</v>
      </c>
      <c r="BL249" s="999" t="s">
        <v>111</v>
      </c>
      <c r="BM249" s="1122" t="s">
        <v>1326</v>
      </c>
    </row>
    <row r="250" spans="2:65" s="998" customFormat="1" x14ac:dyDescent="0.2">
      <c r="B250" s="419"/>
      <c r="D250" s="625" t="s">
        <v>538</v>
      </c>
      <c r="F250" s="626" t="s">
        <v>1325</v>
      </c>
      <c r="L250" s="419"/>
      <c r="M250" s="1123"/>
      <c r="T250" s="1124"/>
      <c r="AT250" s="999" t="s">
        <v>538</v>
      </c>
      <c r="AU250" s="999" t="s">
        <v>69</v>
      </c>
    </row>
    <row r="251" spans="2:65" s="1125" customFormat="1" x14ac:dyDescent="0.2">
      <c r="B251" s="1126"/>
      <c r="D251" s="625" t="s">
        <v>112</v>
      </c>
      <c r="E251" s="1127" t="s">
        <v>1</v>
      </c>
      <c r="F251" s="1128" t="s">
        <v>1327</v>
      </c>
      <c r="H251" s="1127" t="s">
        <v>1</v>
      </c>
      <c r="L251" s="1126"/>
      <c r="M251" s="1129"/>
      <c r="T251" s="1130"/>
      <c r="AT251" s="1127" t="s">
        <v>112</v>
      </c>
      <c r="AU251" s="1127" t="s">
        <v>69</v>
      </c>
      <c r="AV251" s="1125" t="s">
        <v>67</v>
      </c>
      <c r="AW251" s="1125" t="s">
        <v>25</v>
      </c>
      <c r="AX251" s="1125" t="s">
        <v>13</v>
      </c>
      <c r="AY251" s="1127" t="s">
        <v>102</v>
      </c>
    </row>
    <row r="252" spans="2:65" s="762" customFormat="1" x14ac:dyDescent="0.2">
      <c r="B252" s="1131"/>
      <c r="D252" s="625" t="s">
        <v>112</v>
      </c>
      <c r="E252" s="763" t="s">
        <v>1</v>
      </c>
      <c r="F252" s="764" t="s">
        <v>1328</v>
      </c>
      <c r="H252" s="765">
        <v>1.72</v>
      </c>
      <c r="L252" s="1131"/>
      <c r="M252" s="1132"/>
      <c r="T252" s="1133"/>
      <c r="AT252" s="763" t="s">
        <v>112</v>
      </c>
      <c r="AU252" s="763" t="s">
        <v>69</v>
      </c>
      <c r="AV252" s="762" t="s">
        <v>69</v>
      </c>
      <c r="AW252" s="762" t="s">
        <v>25</v>
      </c>
      <c r="AX252" s="762" t="s">
        <v>13</v>
      </c>
      <c r="AY252" s="763" t="s">
        <v>102</v>
      </c>
    </row>
    <row r="253" spans="2:65" s="762" customFormat="1" x14ac:dyDescent="0.2">
      <c r="B253" s="1131"/>
      <c r="D253" s="625" t="s">
        <v>112</v>
      </c>
      <c r="E253" s="763" t="s">
        <v>1</v>
      </c>
      <c r="F253" s="764" t="s">
        <v>1329</v>
      </c>
      <c r="H253" s="765">
        <v>8.5999999999999993E-2</v>
      </c>
      <c r="L253" s="1131"/>
      <c r="M253" s="1132"/>
      <c r="T253" s="1133"/>
      <c r="AT253" s="763" t="s">
        <v>112</v>
      </c>
      <c r="AU253" s="763" t="s">
        <v>69</v>
      </c>
      <c r="AV253" s="762" t="s">
        <v>69</v>
      </c>
      <c r="AW253" s="762" t="s">
        <v>25</v>
      </c>
      <c r="AX253" s="762" t="s">
        <v>13</v>
      </c>
      <c r="AY253" s="763" t="s">
        <v>102</v>
      </c>
    </row>
    <row r="254" spans="2:65" s="766" customFormat="1" x14ac:dyDescent="0.2">
      <c r="B254" s="1134"/>
      <c r="D254" s="625" t="s">
        <v>112</v>
      </c>
      <c r="E254" s="767" t="s">
        <v>1</v>
      </c>
      <c r="F254" s="768" t="s">
        <v>113</v>
      </c>
      <c r="H254" s="769">
        <v>1.806</v>
      </c>
      <c r="L254" s="1134"/>
      <c r="M254" s="1135"/>
      <c r="T254" s="1136"/>
      <c r="AT254" s="767" t="s">
        <v>112</v>
      </c>
      <c r="AU254" s="767" t="s">
        <v>69</v>
      </c>
      <c r="AV254" s="766" t="s">
        <v>111</v>
      </c>
      <c r="AW254" s="766" t="s">
        <v>25</v>
      </c>
      <c r="AX254" s="766" t="s">
        <v>67</v>
      </c>
      <c r="AY254" s="767" t="s">
        <v>102</v>
      </c>
    </row>
    <row r="255" spans="2:65" s="711" customFormat="1" ht="22.9" customHeight="1" x14ac:dyDescent="0.2">
      <c r="B255" s="1112"/>
      <c r="D255" s="712" t="s">
        <v>61</v>
      </c>
      <c r="E255" s="727" t="s">
        <v>226</v>
      </c>
      <c r="F255" s="727" t="s">
        <v>1330</v>
      </c>
      <c r="J255" s="728">
        <f>BK255</f>
        <v>0</v>
      </c>
      <c r="L255" s="1112"/>
      <c r="M255" s="1113"/>
      <c r="P255" s="1114">
        <f>SUM(P256:P283)</f>
        <v>240.53208900000004</v>
      </c>
      <c r="R255" s="1114">
        <f>SUM(R256:R283)</f>
        <v>2.6418128808000003</v>
      </c>
      <c r="T255" s="1115">
        <f>SUM(T256:T283)</f>
        <v>0</v>
      </c>
      <c r="AR255" s="712" t="s">
        <v>67</v>
      </c>
      <c r="AT255" s="1116" t="s">
        <v>61</v>
      </c>
      <c r="AU255" s="1116" t="s">
        <v>67</v>
      </c>
      <c r="AY255" s="712" t="s">
        <v>102</v>
      </c>
      <c r="BK255" s="1117">
        <f>SUM(BK256:BK283)</f>
        <v>0</v>
      </c>
    </row>
    <row r="256" spans="2:65" s="998" customFormat="1" ht="14.45" customHeight="1" x14ac:dyDescent="0.2">
      <c r="B256" s="454"/>
      <c r="C256" s="715" t="s">
        <v>240</v>
      </c>
      <c r="D256" s="715" t="s">
        <v>137</v>
      </c>
      <c r="E256" s="716" t="s">
        <v>1331</v>
      </c>
      <c r="F256" s="717" t="s">
        <v>1332</v>
      </c>
      <c r="G256" s="718" t="s">
        <v>116</v>
      </c>
      <c r="H256" s="719">
        <v>22.35</v>
      </c>
      <c r="I256" s="720">
        <v>0</v>
      </c>
      <c r="J256" s="720">
        <f>ROUND(I256*H256,2)</f>
        <v>0</v>
      </c>
      <c r="K256" s="717" t="s">
        <v>759</v>
      </c>
      <c r="L256" s="419"/>
      <c r="M256" s="1118" t="s">
        <v>1</v>
      </c>
      <c r="N256" s="1119" t="s">
        <v>33</v>
      </c>
      <c r="O256" s="1120">
        <v>1.56</v>
      </c>
      <c r="P256" s="1120">
        <f>O256*H256</f>
        <v>34.866000000000007</v>
      </c>
      <c r="Q256" s="1120">
        <v>0</v>
      </c>
      <c r="R256" s="1120">
        <f>Q256*H256</f>
        <v>0</v>
      </c>
      <c r="S256" s="1120">
        <v>0</v>
      </c>
      <c r="T256" s="1121">
        <f>S256*H256</f>
        <v>0</v>
      </c>
      <c r="AR256" s="1122" t="s">
        <v>111</v>
      </c>
      <c r="AT256" s="1122" t="s">
        <v>137</v>
      </c>
      <c r="AU256" s="1122" t="s">
        <v>69</v>
      </c>
      <c r="AY256" s="999" t="s">
        <v>102</v>
      </c>
      <c r="BE256" s="615">
        <f>IF(N256="základní",J256,0)</f>
        <v>0</v>
      </c>
      <c r="BF256" s="615">
        <f>IF(N256="snížená",J256,0)</f>
        <v>0</v>
      </c>
      <c r="BG256" s="615">
        <f>IF(N256="zákl. přenesená",J256,0)</f>
        <v>0</v>
      </c>
      <c r="BH256" s="615">
        <f>IF(N256="sníž. přenesená",J256,0)</f>
        <v>0</v>
      </c>
      <c r="BI256" s="615">
        <f>IF(N256="nulová",J256,0)</f>
        <v>0</v>
      </c>
      <c r="BJ256" s="999" t="s">
        <v>67</v>
      </c>
      <c r="BK256" s="615">
        <f>ROUND(I256*H256,2)</f>
        <v>0</v>
      </c>
      <c r="BL256" s="999" t="s">
        <v>111</v>
      </c>
      <c r="BM256" s="1122" t="s">
        <v>1333</v>
      </c>
    </row>
    <row r="257" spans="2:65" s="998" customFormat="1" x14ac:dyDescent="0.2">
      <c r="B257" s="419"/>
      <c r="D257" s="625" t="s">
        <v>538</v>
      </c>
      <c r="F257" s="626" t="s">
        <v>1334</v>
      </c>
      <c r="L257" s="419"/>
      <c r="M257" s="1123"/>
      <c r="T257" s="1124"/>
      <c r="AT257" s="999" t="s">
        <v>538</v>
      </c>
      <c r="AU257" s="999" t="s">
        <v>69</v>
      </c>
    </row>
    <row r="258" spans="2:65" s="762" customFormat="1" x14ac:dyDescent="0.2">
      <c r="B258" s="1131"/>
      <c r="D258" s="625" t="s">
        <v>112</v>
      </c>
      <c r="E258" s="763" t="s">
        <v>1</v>
      </c>
      <c r="F258" s="764" t="s">
        <v>1335</v>
      </c>
      <c r="H258" s="765">
        <v>21.75</v>
      </c>
      <c r="L258" s="1131"/>
      <c r="M258" s="1132"/>
      <c r="T258" s="1133"/>
      <c r="AT258" s="763" t="s">
        <v>112</v>
      </c>
      <c r="AU258" s="763" t="s">
        <v>69</v>
      </c>
      <c r="AV258" s="762" t="s">
        <v>69</v>
      </c>
      <c r="AW258" s="762" t="s">
        <v>25</v>
      </c>
      <c r="AX258" s="762" t="s">
        <v>13</v>
      </c>
      <c r="AY258" s="763" t="s">
        <v>102</v>
      </c>
    </row>
    <row r="259" spans="2:65" s="1125" customFormat="1" x14ac:dyDescent="0.2">
      <c r="B259" s="1126"/>
      <c r="D259" s="625" t="s">
        <v>112</v>
      </c>
      <c r="E259" s="1127" t="s">
        <v>1</v>
      </c>
      <c r="F259" s="1128" t="s">
        <v>1336</v>
      </c>
      <c r="H259" s="1127" t="s">
        <v>1</v>
      </c>
      <c r="L259" s="1126"/>
      <c r="M259" s="1129"/>
      <c r="T259" s="1130"/>
      <c r="AT259" s="1127" t="s">
        <v>112</v>
      </c>
      <c r="AU259" s="1127" t="s">
        <v>69</v>
      </c>
      <c r="AV259" s="1125" t="s">
        <v>67</v>
      </c>
      <c r="AW259" s="1125" t="s">
        <v>25</v>
      </c>
      <c r="AX259" s="1125" t="s">
        <v>13</v>
      </c>
      <c r="AY259" s="1127" t="s">
        <v>102</v>
      </c>
    </row>
    <row r="260" spans="2:65" s="762" customFormat="1" x14ac:dyDescent="0.2">
      <c r="B260" s="1131"/>
      <c r="D260" s="625" t="s">
        <v>112</v>
      </c>
      <c r="E260" s="763" t="s">
        <v>1</v>
      </c>
      <c r="F260" s="764" t="s">
        <v>1337</v>
      </c>
      <c r="H260" s="765">
        <v>0.6</v>
      </c>
      <c r="L260" s="1131"/>
      <c r="M260" s="1132"/>
      <c r="T260" s="1133"/>
      <c r="AT260" s="763" t="s">
        <v>112</v>
      </c>
      <c r="AU260" s="763" t="s">
        <v>69</v>
      </c>
      <c r="AV260" s="762" t="s">
        <v>69</v>
      </c>
      <c r="AW260" s="762" t="s">
        <v>25</v>
      </c>
      <c r="AX260" s="762" t="s">
        <v>13</v>
      </c>
      <c r="AY260" s="763" t="s">
        <v>102</v>
      </c>
    </row>
    <row r="261" spans="2:65" s="766" customFormat="1" x14ac:dyDescent="0.2">
      <c r="B261" s="1134"/>
      <c r="D261" s="625" t="s">
        <v>112</v>
      </c>
      <c r="E261" s="767" t="s">
        <v>1</v>
      </c>
      <c r="F261" s="768" t="s">
        <v>113</v>
      </c>
      <c r="H261" s="769">
        <v>22.35</v>
      </c>
      <c r="L261" s="1134"/>
      <c r="M261" s="1135"/>
      <c r="T261" s="1136"/>
      <c r="AT261" s="767" t="s">
        <v>112</v>
      </c>
      <c r="AU261" s="767" t="s">
        <v>69</v>
      </c>
      <c r="AV261" s="766" t="s">
        <v>111</v>
      </c>
      <c r="AW261" s="766" t="s">
        <v>25</v>
      </c>
      <c r="AX261" s="766" t="s">
        <v>67</v>
      </c>
      <c r="AY261" s="767" t="s">
        <v>102</v>
      </c>
    </row>
    <row r="262" spans="2:65" s="998" customFormat="1" ht="24.2" customHeight="1" x14ac:dyDescent="0.2">
      <c r="B262" s="454"/>
      <c r="C262" s="715" t="s">
        <v>135</v>
      </c>
      <c r="D262" s="715" t="s">
        <v>137</v>
      </c>
      <c r="E262" s="716" t="s">
        <v>1338</v>
      </c>
      <c r="F262" s="717" t="s">
        <v>1339</v>
      </c>
      <c r="G262" s="718" t="s">
        <v>116</v>
      </c>
      <c r="H262" s="719">
        <v>22.35</v>
      </c>
      <c r="I262" s="720">
        <v>0</v>
      </c>
      <c r="J262" s="720">
        <f>ROUND(I262*H262,2)</f>
        <v>0</v>
      </c>
      <c r="K262" s="717" t="s">
        <v>759</v>
      </c>
      <c r="L262" s="419"/>
      <c r="M262" s="1118" t="s">
        <v>1</v>
      </c>
      <c r="N262" s="1119" t="s">
        <v>33</v>
      </c>
      <c r="O262" s="1120">
        <v>0.80600000000000005</v>
      </c>
      <c r="P262" s="1120">
        <f>O262*H262</f>
        <v>18.014100000000003</v>
      </c>
      <c r="Q262" s="1120">
        <v>0</v>
      </c>
      <c r="R262" s="1120">
        <f>Q262*H262</f>
        <v>0</v>
      </c>
      <c r="S262" s="1120">
        <v>0</v>
      </c>
      <c r="T262" s="1121">
        <f>S262*H262</f>
        <v>0</v>
      </c>
      <c r="AR262" s="1122" t="s">
        <v>111</v>
      </c>
      <c r="AT262" s="1122" t="s">
        <v>137</v>
      </c>
      <c r="AU262" s="1122" t="s">
        <v>69</v>
      </c>
      <c r="AY262" s="999" t="s">
        <v>102</v>
      </c>
      <c r="BE262" s="615">
        <f>IF(N262="základní",J262,0)</f>
        <v>0</v>
      </c>
      <c r="BF262" s="615">
        <f>IF(N262="snížená",J262,0)</f>
        <v>0</v>
      </c>
      <c r="BG262" s="615">
        <f>IF(N262="zákl. přenesená",J262,0)</f>
        <v>0</v>
      </c>
      <c r="BH262" s="615">
        <f>IF(N262="sníž. přenesená",J262,0)</f>
        <v>0</v>
      </c>
      <c r="BI262" s="615">
        <f>IF(N262="nulová",J262,0)</f>
        <v>0</v>
      </c>
      <c r="BJ262" s="999" t="s">
        <v>67</v>
      </c>
      <c r="BK262" s="615">
        <f>ROUND(I262*H262,2)</f>
        <v>0</v>
      </c>
      <c r="BL262" s="999" t="s">
        <v>111</v>
      </c>
      <c r="BM262" s="1122" t="s">
        <v>1340</v>
      </c>
    </row>
    <row r="263" spans="2:65" s="998" customFormat="1" ht="19.5" x14ac:dyDescent="0.2">
      <c r="B263" s="419"/>
      <c r="D263" s="625" t="s">
        <v>538</v>
      </c>
      <c r="F263" s="626" t="s">
        <v>1341</v>
      </c>
      <c r="L263" s="419"/>
      <c r="M263" s="1123"/>
      <c r="T263" s="1124"/>
      <c r="AT263" s="999" t="s">
        <v>538</v>
      </c>
      <c r="AU263" s="999" t="s">
        <v>69</v>
      </c>
    </row>
    <row r="264" spans="2:65" s="762" customFormat="1" x14ac:dyDescent="0.2">
      <c r="B264" s="1131"/>
      <c r="D264" s="625" t="s">
        <v>112</v>
      </c>
      <c r="E264" s="763" t="s">
        <v>1</v>
      </c>
      <c r="F264" s="764" t="s">
        <v>1342</v>
      </c>
      <c r="H264" s="765">
        <v>22.35</v>
      </c>
      <c r="L264" s="1131"/>
      <c r="M264" s="1132"/>
      <c r="T264" s="1133"/>
      <c r="AT264" s="763" t="s">
        <v>112</v>
      </c>
      <c r="AU264" s="763" t="s">
        <v>69</v>
      </c>
      <c r="AV264" s="762" t="s">
        <v>69</v>
      </c>
      <c r="AW264" s="762" t="s">
        <v>25</v>
      </c>
      <c r="AX264" s="762" t="s">
        <v>13</v>
      </c>
      <c r="AY264" s="763" t="s">
        <v>102</v>
      </c>
    </row>
    <row r="265" spans="2:65" s="766" customFormat="1" x14ac:dyDescent="0.2">
      <c r="B265" s="1134"/>
      <c r="D265" s="625" t="s">
        <v>112</v>
      </c>
      <c r="E265" s="767" t="s">
        <v>1</v>
      </c>
      <c r="F265" s="768" t="s">
        <v>113</v>
      </c>
      <c r="H265" s="769">
        <v>22.35</v>
      </c>
      <c r="L265" s="1134"/>
      <c r="M265" s="1135"/>
      <c r="T265" s="1136"/>
      <c r="AT265" s="767" t="s">
        <v>112</v>
      </c>
      <c r="AU265" s="767" t="s">
        <v>69</v>
      </c>
      <c r="AV265" s="766" t="s">
        <v>111</v>
      </c>
      <c r="AW265" s="766" t="s">
        <v>25</v>
      </c>
      <c r="AX265" s="766" t="s">
        <v>67</v>
      </c>
      <c r="AY265" s="767" t="s">
        <v>102</v>
      </c>
    </row>
    <row r="266" spans="2:65" s="998" customFormat="1" ht="24.2" customHeight="1" x14ac:dyDescent="0.2">
      <c r="B266" s="454"/>
      <c r="C266" s="715" t="s">
        <v>241</v>
      </c>
      <c r="D266" s="715" t="s">
        <v>137</v>
      </c>
      <c r="E266" s="716" t="s">
        <v>1343</v>
      </c>
      <c r="F266" s="717" t="s">
        <v>1344</v>
      </c>
      <c r="G266" s="718" t="s">
        <v>133</v>
      </c>
      <c r="H266" s="719">
        <v>185.84399999999999</v>
      </c>
      <c r="I266" s="720">
        <v>0</v>
      </c>
      <c r="J266" s="720">
        <f>ROUND(I266*H266,2)</f>
        <v>0</v>
      </c>
      <c r="K266" s="717" t="s">
        <v>759</v>
      </c>
      <c r="L266" s="419"/>
      <c r="M266" s="1118" t="s">
        <v>1</v>
      </c>
      <c r="N266" s="1119" t="s">
        <v>33</v>
      </c>
      <c r="O266" s="1120">
        <v>0.41599999999999998</v>
      </c>
      <c r="P266" s="1120">
        <f>O266*H266</f>
        <v>77.311104</v>
      </c>
      <c r="Q266" s="1120">
        <v>1.8247000000000001E-3</v>
      </c>
      <c r="R266" s="1120">
        <f>Q266*H266</f>
        <v>0.33910954679999999</v>
      </c>
      <c r="S266" s="1120">
        <v>0</v>
      </c>
      <c r="T266" s="1121">
        <f>S266*H266</f>
        <v>0</v>
      </c>
      <c r="AR266" s="1122" t="s">
        <v>111</v>
      </c>
      <c r="AT266" s="1122" t="s">
        <v>137</v>
      </c>
      <c r="AU266" s="1122" t="s">
        <v>69</v>
      </c>
      <c r="AY266" s="999" t="s">
        <v>102</v>
      </c>
      <c r="BE266" s="615">
        <f>IF(N266="základní",J266,0)</f>
        <v>0</v>
      </c>
      <c r="BF266" s="615">
        <f>IF(N266="snížená",J266,0)</f>
        <v>0</v>
      </c>
      <c r="BG266" s="615">
        <f>IF(N266="zákl. přenesená",J266,0)</f>
        <v>0</v>
      </c>
      <c r="BH266" s="615">
        <f>IF(N266="sníž. přenesená",J266,0)</f>
        <v>0</v>
      </c>
      <c r="BI266" s="615">
        <f>IF(N266="nulová",J266,0)</f>
        <v>0</v>
      </c>
      <c r="BJ266" s="999" t="s">
        <v>67</v>
      </c>
      <c r="BK266" s="615">
        <f>ROUND(I266*H266,2)</f>
        <v>0</v>
      </c>
      <c r="BL266" s="999" t="s">
        <v>111</v>
      </c>
      <c r="BM266" s="1122" t="s">
        <v>1345</v>
      </c>
    </row>
    <row r="267" spans="2:65" s="998" customFormat="1" ht="19.5" x14ac:dyDescent="0.2">
      <c r="B267" s="419"/>
      <c r="D267" s="625" t="s">
        <v>538</v>
      </c>
      <c r="F267" s="626" t="s">
        <v>1346</v>
      </c>
      <c r="L267" s="419"/>
      <c r="M267" s="1123"/>
      <c r="T267" s="1124"/>
      <c r="AT267" s="999" t="s">
        <v>538</v>
      </c>
      <c r="AU267" s="999" t="s">
        <v>69</v>
      </c>
    </row>
    <row r="268" spans="2:65" s="762" customFormat="1" x14ac:dyDescent="0.2">
      <c r="B268" s="1131"/>
      <c r="D268" s="625" t="s">
        <v>112</v>
      </c>
      <c r="E268" s="763" t="s">
        <v>1</v>
      </c>
      <c r="F268" s="764" t="s">
        <v>1347</v>
      </c>
      <c r="H268" s="765">
        <v>80.263999999999996</v>
      </c>
      <c r="L268" s="1131"/>
      <c r="M268" s="1132"/>
      <c r="T268" s="1133"/>
      <c r="AT268" s="763" t="s">
        <v>112</v>
      </c>
      <c r="AU268" s="763" t="s">
        <v>69</v>
      </c>
      <c r="AV268" s="762" t="s">
        <v>69</v>
      </c>
      <c r="AW268" s="762" t="s">
        <v>25</v>
      </c>
      <c r="AX268" s="762" t="s">
        <v>13</v>
      </c>
      <c r="AY268" s="763" t="s">
        <v>102</v>
      </c>
    </row>
    <row r="269" spans="2:65" s="762" customFormat="1" x14ac:dyDescent="0.2">
      <c r="B269" s="1131"/>
      <c r="D269" s="625" t="s">
        <v>112</v>
      </c>
      <c r="E269" s="763" t="s">
        <v>1</v>
      </c>
      <c r="F269" s="764" t="s">
        <v>1348</v>
      </c>
      <c r="H269" s="765">
        <v>92.009</v>
      </c>
      <c r="L269" s="1131"/>
      <c r="M269" s="1132"/>
      <c r="T269" s="1133"/>
      <c r="AT269" s="763" t="s">
        <v>112</v>
      </c>
      <c r="AU269" s="763" t="s">
        <v>69</v>
      </c>
      <c r="AV269" s="762" t="s">
        <v>69</v>
      </c>
      <c r="AW269" s="762" t="s">
        <v>25</v>
      </c>
      <c r="AX269" s="762" t="s">
        <v>13</v>
      </c>
      <c r="AY269" s="763" t="s">
        <v>102</v>
      </c>
    </row>
    <row r="270" spans="2:65" s="1125" customFormat="1" x14ac:dyDescent="0.2">
      <c r="B270" s="1126"/>
      <c r="D270" s="625" t="s">
        <v>112</v>
      </c>
      <c r="E270" s="1127" t="s">
        <v>1</v>
      </c>
      <c r="F270" s="1128" t="s">
        <v>1336</v>
      </c>
      <c r="H270" s="1127" t="s">
        <v>1</v>
      </c>
      <c r="L270" s="1126"/>
      <c r="M270" s="1129"/>
      <c r="T270" s="1130"/>
      <c r="AT270" s="1127" t="s">
        <v>112</v>
      </c>
      <c r="AU270" s="1127" t="s">
        <v>69</v>
      </c>
      <c r="AV270" s="1125" t="s">
        <v>67</v>
      </c>
      <c r="AW270" s="1125" t="s">
        <v>25</v>
      </c>
      <c r="AX270" s="1125" t="s">
        <v>13</v>
      </c>
      <c r="AY270" s="1127" t="s">
        <v>102</v>
      </c>
    </row>
    <row r="271" spans="2:65" s="762" customFormat="1" x14ac:dyDescent="0.2">
      <c r="B271" s="1131"/>
      <c r="D271" s="625" t="s">
        <v>112</v>
      </c>
      <c r="E271" s="763" t="s">
        <v>1</v>
      </c>
      <c r="F271" s="764" t="s">
        <v>1349</v>
      </c>
      <c r="H271" s="765">
        <v>1.708</v>
      </c>
      <c r="L271" s="1131"/>
      <c r="M271" s="1132"/>
      <c r="T271" s="1133"/>
      <c r="AT271" s="763" t="s">
        <v>112</v>
      </c>
      <c r="AU271" s="763" t="s">
        <v>69</v>
      </c>
      <c r="AV271" s="762" t="s">
        <v>69</v>
      </c>
      <c r="AW271" s="762" t="s">
        <v>25</v>
      </c>
      <c r="AX271" s="762" t="s">
        <v>13</v>
      </c>
      <c r="AY271" s="763" t="s">
        <v>102</v>
      </c>
    </row>
    <row r="272" spans="2:65" s="1125" customFormat="1" x14ac:dyDescent="0.2">
      <c r="B272" s="1126"/>
      <c r="D272" s="625" t="s">
        <v>112</v>
      </c>
      <c r="E272" s="1127" t="s">
        <v>1</v>
      </c>
      <c r="F272" s="1128" t="s">
        <v>1276</v>
      </c>
      <c r="H272" s="1127" t="s">
        <v>1</v>
      </c>
      <c r="L272" s="1126"/>
      <c r="M272" s="1129"/>
      <c r="T272" s="1130"/>
      <c r="AT272" s="1127" t="s">
        <v>112</v>
      </c>
      <c r="AU272" s="1127" t="s">
        <v>69</v>
      </c>
      <c r="AV272" s="1125" t="s">
        <v>67</v>
      </c>
      <c r="AW272" s="1125" t="s">
        <v>25</v>
      </c>
      <c r="AX272" s="1125" t="s">
        <v>13</v>
      </c>
      <c r="AY272" s="1127" t="s">
        <v>102</v>
      </c>
    </row>
    <row r="273" spans="2:65" s="762" customFormat="1" x14ac:dyDescent="0.2">
      <c r="B273" s="1131"/>
      <c r="D273" s="625" t="s">
        <v>112</v>
      </c>
      <c r="E273" s="763" t="s">
        <v>1</v>
      </c>
      <c r="F273" s="764" t="s">
        <v>1350</v>
      </c>
      <c r="H273" s="765">
        <v>1.7849999999999999</v>
      </c>
      <c r="L273" s="1131"/>
      <c r="M273" s="1132"/>
      <c r="T273" s="1133"/>
      <c r="AT273" s="763" t="s">
        <v>112</v>
      </c>
      <c r="AU273" s="763" t="s">
        <v>69</v>
      </c>
      <c r="AV273" s="762" t="s">
        <v>69</v>
      </c>
      <c r="AW273" s="762" t="s">
        <v>25</v>
      </c>
      <c r="AX273" s="762" t="s">
        <v>13</v>
      </c>
      <c r="AY273" s="763" t="s">
        <v>102</v>
      </c>
    </row>
    <row r="274" spans="2:65" s="762" customFormat="1" x14ac:dyDescent="0.2">
      <c r="B274" s="1131"/>
      <c r="D274" s="625" t="s">
        <v>112</v>
      </c>
      <c r="E274" s="763" t="s">
        <v>1</v>
      </c>
      <c r="F274" s="764" t="s">
        <v>1351</v>
      </c>
      <c r="H274" s="765">
        <v>2.2949999999999999</v>
      </c>
      <c r="L274" s="1131"/>
      <c r="M274" s="1132"/>
      <c r="T274" s="1133"/>
      <c r="AT274" s="763" t="s">
        <v>112</v>
      </c>
      <c r="AU274" s="763" t="s">
        <v>69</v>
      </c>
      <c r="AV274" s="762" t="s">
        <v>69</v>
      </c>
      <c r="AW274" s="762" t="s">
        <v>25</v>
      </c>
      <c r="AX274" s="762" t="s">
        <v>13</v>
      </c>
      <c r="AY274" s="763" t="s">
        <v>102</v>
      </c>
    </row>
    <row r="275" spans="2:65" s="762" customFormat="1" x14ac:dyDescent="0.2">
      <c r="B275" s="1131"/>
      <c r="D275" s="625" t="s">
        <v>112</v>
      </c>
      <c r="E275" s="763" t="s">
        <v>1</v>
      </c>
      <c r="F275" s="764" t="s">
        <v>1352</v>
      </c>
      <c r="H275" s="765">
        <v>3.4889999999999999</v>
      </c>
      <c r="L275" s="1131"/>
      <c r="M275" s="1132"/>
      <c r="T275" s="1133"/>
      <c r="AT275" s="763" t="s">
        <v>112</v>
      </c>
      <c r="AU275" s="763" t="s">
        <v>69</v>
      </c>
      <c r="AV275" s="762" t="s">
        <v>69</v>
      </c>
      <c r="AW275" s="762" t="s">
        <v>25</v>
      </c>
      <c r="AX275" s="762" t="s">
        <v>13</v>
      </c>
      <c r="AY275" s="763" t="s">
        <v>102</v>
      </c>
    </row>
    <row r="276" spans="2:65" s="762" customFormat="1" x14ac:dyDescent="0.2">
      <c r="B276" s="1131"/>
      <c r="D276" s="625" t="s">
        <v>112</v>
      </c>
      <c r="E276" s="763" t="s">
        <v>1</v>
      </c>
      <c r="F276" s="764" t="s">
        <v>1353</v>
      </c>
      <c r="H276" s="765">
        <v>4.2939999999999996</v>
      </c>
      <c r="L276" s="1131"/>
      <c r="M276" s="1132"/>
      <c r="T276" s="1133"/>
      <c r="AT276" s="763" t="s">
        <v>112</v>
      </c>
      <c r="AU276" s="763" t="s">
        <v>69</v>
      </c>
      <c r="AV276" s="762" t="s">
        <v>69</v>
      </c>
      <c r="AW276" s="762" t="s">
        <v>25</v>
      </c>
      <c r="AX276" s="762" t="s">
        <v>13</v>
      </c>
      <c r="AY276" s="763" t="s">
        <v>102</v>
      </c>
    </row>
    <row r="277" spans="2:65" s="766" customFormat="1" x14ac:dyDescent="0.2">
      <c r="B277" s="1134"/>
      <c r="D277" s="625" t="s">
        <v>112</v>
      </c>
      <c r="E277" s="767" t="s">
        <v>1</v>
      </c>
      <c r="F277" s="768" t="s">
        <v>113</v>
      </c>
      <c r="H277" s="769">
        <v>185.84399999999999</v>
      </c>
      <c r="L277" s="1134"/>
      <c r="M277" s="1135"/>
      <c r="T277" s="1136"/>
      <c r="AT277" s="767" t="s">
        <v>112</v>
      </c>
      <c r="AU277" s="767" t="s">
        <v>69</v>
      </c>
      <c r="AV277" s="766" t="s">
        <v>111</v>
      </c>
      <c r="AW277" s="766" t="s">
        <v>25</v>
      </c>
      <c r="AX277" s="766" t="s">
        <v>67</v>
      </c>
      <c r="AY277" s="767" t="s">
        <v>102</v>
      </c>
    </row>
    <row r="278" spans="2:65" s="998" customFormat="1" ht="24.2" customHeight="1" x14ac:dyDescent="0.2">
      <c r="B278" s="454"/>
      <c r="C278" s="715" t="s">
        <v>136</v>
      </c>
      <c r="D278" s="715" t="s">
        <v>137</v>
      </c>
      <c r="E278" s="716" t="s">
        <v>1354</v>
      </c>
      <c r="F278" s="717" t="s">
        <v>1355</v>
      </c>
      <c r="G278" s="718" t="s">
        <v>133</v>
      </c>
      <c r="H278" s="719">
        <v>185.84399999999999</v>
      </c>
      <c r="I278" s="720">
        <v>0</v>
      </c>
      <c r="J278" s="720">
        <f>ROUND(I278*H278,2)</f>
        <v>0</v>
      </c>
      <c r="K278" s="717" t="s">
        <v>759</v>
      </c>
      <c r="L278" s="419"/>
      <c r="M278" s="1118" t="s">
        <v>1</v>
      </c>
      <c r="N278" s="1119" t="s">
        <v>33</v>
      </c>
      <c r="O278" s="1120">
        <v>0.192</v>
      </c>
      <c r="P278" s="1120">
        <f>O278*H278</f>
        <v>35.682048000000002</v>
      </c>
      <c r="Q278" s="1120">
        <v>3.6000000000000001E-5</v>
      </c>
      <c r="R278" s="1120">
        <f>Q278*H278</f>
        <v>6.6903839999999997E-3</v>
      </c>
      <c r="S278" s="1120">
        <v>0</v>
      </c>
      <c r="T278" s="1121">
        <f>S278*H278</f>
        <v>0</v>
      </c>
      <c r="AR278" s="1122" t="s">
        <v>111</v>
      </c>
      <c r="AT278" s="1122" t="s">
        <v>137</v>
      </c>
      <c r="AU278" s="1122" t="s">
        <v>69</v>
      </c>
      <c r="AY278" s="999" t="s">
        <v>102</v>
      </c>
      <c r="BE278" s="615">
        <f>IF(N278="základní",J278,0)</f>
        <v>0</v>
      </c>
      <c r="BF278" s="615">
        <f>IF(N278="snížená",J278,0)</f>
        <v>0</v>
      </c>
      <c r="BG278" s="615">
        <f>IF(N278="zákl. přenesená",J278,0)</f>
        <v>0</v>
      </c>
      <c r="BH278" s="615">
        <f>IF(N278="sníž. přenesená",J278,0)</f>
        <v>0</v>
      </c>
      <c r="BI278" s="615">
        <f>IF(N278="nulová",J278,0)</f>
        <v>0</v>
      </c>
      <c r="BJ278" s="999" t="s">
        <v>67</v>
      </c>
      <c r="BK278" s="615">
        <f>ROUND(I278*H278,2)</f>
        <v>0</v>
      </c>
      <c r="BL278" s="999" t="s">
        <v>111</v>
      </c>
      <c r="BM278" s="1122" t="s">
        <v>1356</v>
      </c>
    </row>
    <row r="279" spans="2:65" s="998" customFormat="1" ht="19.5" x14ac:dyDescent="0.2">
      <c r="B279" s="419"/>
      <c r="D279" s="625" t="s">
        <v>538</v>
      </c>
      <c r="F279" s="626" t="s">
        <v>1357</v>
      </c>
      <c r="L279" s="419"/>
      <c r="M279" s="1123"/>
      <c r="T279" s="1124"/>
      <c r="AT279" s="999" t="s">
        <v>538</v>
      </c>
      <c r="AU279" s="999" t="s">
        <v>69</v>
      </c>
    </row>
    <row r="280" spans="2:65" s="998" customFormat="1" ht="14.45" customHeight="1" x14ac:dyDescent="0.2">
      <c r="B280" s="454"/>
      <c r="C280" s="715" t="s">
        <v>1113</v>
      </c>
      <c r="D280" s="715" t="s">
        <v>137</v>
      </c>
      <c r="E280" s="716" t="s">
        <v>1358</v>
      </c>
      <c r="F280" s="717" t="s">
        <v>1359</v>
      </c>
      <c r="G280" s="718" t="s">
        <v>108</v>
      </c>
      <c r="H280" s="719">
        <v>2.2109999999999999</v>
      </c>
      <c r="I280" s="720">
        <v>0</v>
      </c>
      <c r="J280" s="720">
        <f>ROUND(I280*H280,2)</f>
        <v>0</v>
      </c>
      <c r="K280" s="717" t="s">
        <v>759</v>
      </c>
      <c r="L280" s="419"/>
      <c r="M280" s="1118" t="s">
        <v>1</v>
      </c>
      <c r="N280" s="1119" t="s">
        <v>33</v>
      </c>
      <c r="O280" s="1120">
        <v>33.767000000000003</v>
      </c>
      <c r="P280" s="1120">
        <f>O280*H280</f>
        <v>74.658837000000005</v>
      </c>
      <c r="Q280" s="1120">
        <v>1.0384500000000001</v>
      </c>
      <c r="R280" s="1120">
        <f>Q280*H280</f>
        <v>2.2960129500000002</v>
      </c>
      <c r="S280" s="1120">
        <v>0</v>
      </c>
      <c r="T280" s="1121">
        <f>S280*H280</f>
        <v>0</v>
      </c>
      <c r="AR280" s="1122" t="s">
        <v>111</v>
      </c>
      <c r="AT280" s="1122" t="s">
        <v>137</v>
      </c>
      <c r="AU280" s="1122" t="s">
        <v>69</v>
      </c>
      <c r="AY280" s="999" t="s">
        <v>102</v>
      </c>
      <c r="BE280" s="615">
        <f>IF(N280="základní",J280,0)</f>
        <v>0</v>
      </c>
      <c r="BF280" s="615">
        <f>IF(N280="snížená",J280,0)</f>
        <v>0</v>
      </c>
      <c r="BG280" s="615">
        <f>IF(N280="zákl. přenesená",J280,0)</f>
        <v>0</v>
      </c>
      <c r="BH280" s="615">
        <f>IF(N280="sníž. přenesená",J280,0)</f>
        <v>0</v>
      </c>
      <c r="BI280" s="615">
        <f>IF(N280="nulová",J280,0)</f>
        <v>0</v>
      </c>
      <c r="BJ280" s="999" t="s">
        <v>67</v>
      </c>
      <c r="BK280" s="615">
        <f>ROUND(I280*H280,2)</f>
        <v>0</v>
      </c>
      <c r="BL280" s="999" t="s">
        <v>111</v>
      </c>
      <c r="BM280" s="1122" t="s">
        <v>1360</v>
      </c>
    </row>
    <row r="281" spans="2:65" s="998" customFormat="1" ht="29.25" x14ac:dyDescent="0.2">
      <c r="B281" s="419"/>
      <c r="D281" s="625" t="s">
        <v>538</v>
      </c>
      <c r="F281" s="626" t="s">
        <v>1361</v>
      </c>
      <c r="L281" s="419"/>
      <c r="M281" s="1123"/>
      <c r="T281" s="1124"/>
      <c r="AT281" s="999" t="s">
        <v>538</v>
      </c>
      <c r="AU281" s="999" t="s">
        <v>69</v>
      </c>
    </row>
    <row r="282" spans="2:65" s="1125" customFormat="1" x14ac:dyDescent="0.2">
      <c r="B282" s="1126"/>
      <c r="D282" s="625" t="s">
        <v>112</v>
      </c>
      <c r="E282" s="1127" t="s">
        <v>1</v>
      </c>
      <c r="F282" s="1128" t="s">
        <v>1362</v>
      </c>
      <c r="H282" s="1127" t="s">
        <v>1</v>
      </c>
      <c r="L282" s="1126"/>
      <c r="M282" s="1129"/>
      <c r="T282" s="1130"/>
      <c r="AT282" s="1127" t="s">
        <v>112</v>
      </c>
      <c r="AU282" s="1127" t="s">
        <v>69</v>
      </c>
      <c r="AV282" s="1125" t="s">
        <v>67</v>
      </c>
      <c r="AW282" s="1125" t="s">
        <v>25</v>
      </c>
      <c r="AX282" s="1125" t="s">
        <v>13</v>
      </c>
      <c r="AY282" s="1127" t="s">
        <v>102</v>
      </c>
    </row>
    <row r="283" spans="2:65" s="762" customFormat="1" x14ac:dyDescent="0.2">
      <c r="B283" s="1131"/>
      <c r="D283" s="625" t="s">
        <v>112</v>
      </c>
      <c r="E283" s="763" t="s">
        <v>1</v>
      </c>
      <c r="F283" s="764" t="s">
        <v>1363</v>
      </c>
      <c r="H283" s="765">
        <v>2.2109999999999999</v>
      </c>
      <c r="L283" s="1131"/>
      <c r="M283" s="1132"/>
      <c r="T283" s="1133"/>
      <c r="AT283" s="763" t="s">
        <v>112</v>
      </c>
      <c r="AU283" s="763" t="s">
        <v>69</v>
      </c>
      <c r="AV283" s="762" t="s">
        <v>69</v>
      </c>
      <c r="AW283" s="762" t="s">
        <v>25</v>
      </c>
      <c r="AX283" s="762" t="s">
        <v>67</v>
      </c>
      <c r="AY283" s="763" t="s">
        <v>102</v>
      </c>
    </row>
    <row r="284" spans="2:65" s="711" customFormat="1" ht="22.9" customHeight="1" x14ac:dyDescent="0.2">
      <c r="B284" s="1112"/>
      <c r="D284" s="712" t="s">
        <v>61</v>
      </c>
      <c r="E284" s="727" t="s">
        <v>111</v>
      </c>
      <c r="F284" s="727" t="s">
        <v>1364</v>
      </c>
      <c r="J284" s="728">
        <f>BK284</f>
        <v>0</v>
      </c>
      <c r="L284" s="1112"/>
      <c r="M284" s="1113"/>
      <c r="P284" s="1114">
        <f>SUM(P285:P320)</f>
        <v>191.70271699999998</v>
      </c>
      <c r="R284" s="1114">
        <f>SUM(R285:R320)</f>
        <v>42.949223312245003</v>
      </c>
      <c r="T284" s="1115">
        <f>SUM(T285:T320)</f>
        <v>0</v>
      </c>
      <c r="AR284" s="712" t="s">
        <v>67</v>
      </c>
      <c r="AT284" s="1116" t="s">
        <v>61</v>
      </c>
      <c r="AU284" s="1116" t="s">
        <v>67</v>
      </c>
      <c r="AY284" s="712" t="s">
        <v>102</v>
      </c>
      <c r="BK284" s="1117">
        <f>SUM(BK285:BK320)</f>
        <v>0</v>
      </c>
    </row>
    <row r="285" spans="2:65" s="998" customFormat="1" ht="14.45" customHeight="1" x14ac:dyDescent="0.2">
      <c r="B285" s="454"/>
      <c r="C285" s="715" t="s">
        <v>140</v>
      </c>
      <c r="D285" s="715" t="s">
        <v>137</v>
      </c>
      <c r="E285" s="716" t="s">
        <v>1365</v>
      </c>
      <c r="F285" s="717" t="s">
        <v>1366</v>
      </c>
      <c r="G285" s="718" t="s">
        <v>116</v>
      </c>
      <c r="H285" s="719">
        <v>9.6</v>
      </c>
      <c r="I285" s="720">
        <v>0</v>
      </c>
      <c r="J285" s="720">
        <f>ROUND(I285*H285,2)</f>
        <v>0</v>
      </c>
      <c r="K285" s="717" t="s">
        <v>759</v>
      </c>
      <c r="L285" s="419"/>
      <c r="M285" s="1118" t="s">
        <v>1</v>
      </c>
      <c r="N285" s="1119" t="s">
        <v>33</v>
      </c>
      <c r="O285" s="1120">
        <v>2.367</v>
      </c>
      <c r="P285" s="1120">
        <f>O285*H285</f>
        <v>22.723199999999999</v>
      </c>
      <c r="Q285" s="1120">
        <v>2.4779119999999999</v>
      </c>
      <c r="R285" s="1120">
        <f>Q285*H285</f>
        <v>23.787955199999999</v>
      </c>
      <c r="S285" s="1120">
        <v>0</v>
      </c>
      <c r="T285" s="1121">
        <f>S285*H285</f>
        <v>0</v>
      </c>
      <c r="AR285" s="1122" t="s">
        <v>111</v>
      </c>
      <c r="AT285" s="1122" t="s">
        <v>137</v>
      </c>
      <c r="AU285" s="1122" t="s">
        <v>69</v>
      </c>
      <c r="AY285" s="999" t="s">
        <v>102</v>
      </c>
      <c r="BE285" s="615">
        <f>IF(N285="základní",J285,0)</f>
        <v>0</v>
      </c>
      <c r="BF285" s="615">
        <f>IF(N285="snížená",J285,0)</f>
        <v>0</v>
      </c>
      <c r="BG285" s="615">
        <f>IF(N285="zákl. přenesená",J285,0)</f>
        <v>0</v>
      </c>
      <c r="BH285" s="615">
        <f>IF(N285="sníž. přenesená",J285,0)</f>
        <v>0</v>
      </c>
      <c r="BI285" s="615">
        <f>IF(N285="nulová",J285,0)</f>
        <v>0</v>
      </c>
      <c r="BJ285" s="999" t="s">
        <v>67</v>
      </c>
      <c r="BK285" s="615">
        <f>ROUND(I285*H285,2)</f>
        <v>0</v>
      </c>
      <c r="BL285" s="999" t="s">
        <v>111</v>
      </c>
      <c r="BM285" s="1122" t="s">
        <v>1367</v>
      </c>
    </row>
    <row r="286" spans="2:65" s="998" customFormat="1" ht="19.5" x14ac:dyDescent="0.2">
      <c r="B286" s="419"/>
      <c r="D286" s="625" t="s">
        <v>538</v>
      </c>
      <c r="F286" s="626" t="s">
        <v>1368</v>
      </c>
      <c r="L286" s="419"/>
      <c r="M286" s="1123"/>
      <c r="T286" s="1124"/>
      <c r="AT286" s="999" t="s">
        <v>538</v>
      </c>
      <c r="AU286" s="999" t="s">
        <v>69</v>
      </c>
    </row>
    <row r="287" spans="2:65" s="1125" customFormat="1" x14ac:dyDescent="0.2">
      <c r="B287" s="1126"/>
      <c r="D287" s="625" t="s">
        <v>112</v>
      </c>
      <c r="E287" s="1127" t="s">
        <v>1</v>
      </c>
      <c r="F287" s="1128" t="s">
        <v>1369</v>
      </c>
      <c r="H287" s="1127" t="s">
        <v>1</v>
      </c>
      <c r="L287" s="1126"/>
      <c r="M287" s="1129"/>
      <c r="T287" s="1130"/>
      <c r="AT287" s="1127" t="s">
        <v>112</v>
      </c>
      <c r="AU287" s="1127" t="s">
        <v>69</v>
      </c>
      <c r="AV287" s="1125" t="s">
        <v>67</v>
      </c>
      <c r="AW287" s="1125" t="s">
        <v>25</v>
      </c>
      <c r="AX287" s="1125" t="s">
        <v>13</v>
      </c>
      <c r="AY287" s="1127" t="s">
        <v>102</v>
      </c>
    </row>
    <row r="288" spans="2:65" s="762" customFormat="1" x14ac:dyDescent="0.2">
      <c r="B288" s="1131"/>
      <c r="D288" s="625" t="s">
        <v>112</v>
      </c>
      <c r="E288" s="763" t="s">
        <v>1</v>
      </c>
      <c r="F288" s="764" t="s">
        <v>1370</v>
      </c>
      <c r="H288" s="765">
        <v>9.6</v>
      </c>
      <c r="L288" s="1131"/>
      <c r="M288" s="1132"/>
      <c r="T288" s="1133"/>
      <c r="AT288" s="763" t="s">
        <v>112</v>
      </c>
      <c r="AU288" s="763" t="s">
        <v>69</v>
      </c>
      <c r="AV288" s="762" t="s">
        <v>69</v>
      </c>
      <c r="AW288" s="762" t="s">
        <v>25</v>
      </c>
      <c r="AX288" s="762" t="s">
        <v>67</v>
      </c>
      <c r="AY288" s="763" t="s">
        <v>102</v>
      </c>
    </row>
    <row r="289" spans="2:65" s="998" customFormat="1" ht="37.9" customHeight="1" x14ac:dyDescent="0.2">
      <c r="B289" s="454"/>
      <c r="C289" s="715" t="s">
        <v>1118</v>
      </c>
      <c r="D289" s="715" t="s">
        <v>137</v>
      </c>
      <c r="E289" s="716" t="s">
        <v>1371</v>
      </c>
      <c r="F289" s="717" t="s">
        <v>1372</v>
      </c>
      <c r="G289" s="718" t="s">
        <v>116</v>
      </c>
      <c r="H289" s="719">
        <v>9.6</v>
      </c>
      <c r="I289" s="720">
        <v>0</v>
      </c>
      <c r="J289" s="720">
        <f>ROUND(I289*H289,2)</f>
        <v>0</v>
      </c>
      <c r="K289" s="717" t="s">
        <v>759</v>
      </c>
      <c r="L289" s="419"/>
      <c r="M289" s="1118" t="s">
        <v>1</v>
      </c>
      <c r="N289" s="1119" t="s">
        <v>33</v>
      </c>
      <c r="O289" s="1120">
        <v>1.1890000000000001</v>
      </c>
      <c r="P289" s="1120">
        <f>O289*H289</f>
        <v>11.414400000000001</v>
      </c>
      <c r="Q289" s="1120">
        <v>4.8579999999999998E-2</v>
      </c>
      <c r="R289" s="1120">
        <f>Q289*H289</f>
        <v>0.46636799999999995</v>
      </c>
      <c r="S289" s="1120">
        <v>0</v>
      </c>
      <c r="T289" s="1121">
        <f>S289*H289</f>
        <v>0</v>
      </c>
      <c r="AR289" s="1122" t="s">
        <v>111</v>
      </c>
      <c r="AT289" s="1122" t="s">
        <v>137</v>
      </c>
      <c r="AU289" s="1122" t="s">
        <v>69</v>
      </c>
      <c r="AY289" s="999" t="s">
        <v>102</v>
      </c>
      <c r="BE289" s="615">
        <f>IF(N289="základní",J289,0)</f>
        <v>0</v>
      </c>
      <c r="BF289" s="615">
        <f>IF(N289="snížená",J289,0)</f>
        <v>0</v>
      </c>
      <c r="BG289" s="615">
        <f>IF(N289="zákl. přenesená",J289,0)</f>
        <v>0</v>
      </c>
      <c r="BH289" s="615">
        <f>IF(N289="sníž. přenesená",J289,0)</f>
        <v>0</v>
      </c>
      <c r="BI289" s="615">
        <f>IF(N289="nulová",J289,0)</f>
        <v>0</v>
      </c>
      <c r="BJ289" s="999" t="s">
        <v>67</v>
      </c>
      <c r="BK289" s="615">
        <f>ROUND(I289*H289,2)</f>
        <v>0</v>
      </c>
      <c r="BL289" s="999" t="s">
        <v>111</v>
      </c>
      <c r="BM289" s="1122" t="s">
        <v>1373</v>
      </c>
    </row>
    <row r="290" spans="2:65" s="998" customFormat="1" ht="19.5" x14ac:dyDescent="0.2">
      <c r="B290" s="419"/>
      <c r="D290" s="625" t="s">
        <v>538</v>
      </c>
      <c r="F290" s="626" t="s">
        <v>1374</v>
      </c>
      <c r="L290" s="419"/>
      <c r="M290" s="1123"/>
      <c r="T290" s="1124"/>
      <c r="AT290" s="999" t="s">
        <v>538</v>
      </c>
      <c r="AU290" s="999" t="s">
        <v>69</v>
      </c>
    </row>
    <row r="291" spans="2:65" s="998" customFormat="1" ht="14.45" customHeight="1" x14ac:dyDescent="0.2">
      <c r="B291" s="454"/>
      <c r="C291" s="715" t="s">
        <v>143</v>
      </c>
      <c r="D291" s="715" t="s">
        <v>137</v>
      </c>
      <c r="E291" s="716" t="s">
        <v>1375</v>
      </c>
      <c r="F291" s="717" t="s">
        <v>1376</v>
      </c>
      <c r="G291" s="718" t="s">
        <v>133</v>
      </c>
      <c r="H291" s="719">
        <v>5.0999999999999996</v>
      </c>
      <c r="I291" s="720">
        <v>0</v>
      </c>
      <c r="J291" s="720">
        <f>ROUND(I291*H291,2)</f>
        <v>0</v>
      </c>
      <c r="K291" s="717" t="s">
        <v>759</v>
      </c>
      <c r="L291" s="419"/>
      <c r="M291" s="1118" t="s">
        <v>1</v>
      </c>
      <c r="N291" s="1119" t="s">
        <v>33</v>
      </c>
      <c r="O291" s="1120">
        <v>2.41</v>
      </c>
      <c r="P291" s="1120">
        <f>O291*H291</f>
        <v>12.291</v>
      </c>
      <c r="Q291" s="1120">
        <v>1.9755000000000002E-2</v>
      </c>
      <c r="R291" s="1120">
        <f>Q291*H291</f>
        <v>0.10075050000000001</v>
      </c>
      <c r="S291" s="1120">
        <v>0</v>
      </c>
      <c r="T291" s="1121">
        <f>S291*H291</f>
        <v>0</v>
      </c>
      <c r="AR291" s="1122" t="s">
        <v>111</v>
      </c>
      <c r="AT291" s="1122" t="s">
        <v>137</v>
      </c>
      <c r="AU291" s="1122" t="s">
        <v>69</v>
      </c>
      <c r="AY291" s="999" t="s">
        <v>102</v>
      </c>
      <c r="BE291" s="615">
        <f>IF(N291="základní",J291,0)</f>
        <v>0</v>
      </c>
      <c r="BF291" s="615">
        <f>IF(N291="snížená",J291,0)</f>
        <v>0</v>
      </c>
      <c r="BG291" s="615">
        <f>IF(N291="zákl. přenesená",J291,0)</f>
        <v>0</v>
      </c>
      <c r="BH291" s="615">
        <f>IF(N291="sníž. přenesená",J291,0)</f>
        <v>0</v>
      </c>
      <c r="BI291" s="615">
        <f>IF(N291="nulová",J291,0)</f>
        <v>0</v>
      </c>
      <c r="BJ291" s="999" t="s">
        <v>67</v>
      </c>
      <c r="BK291" s="615">
        <f>ROUND(I291*H291,2)</f>
        <v>0</v>
      </c>
      <c r="BL291" s="999" t="s">
        <v>111</v>
      </c>
      <c r="BM291" s="1122" t="s">
        <v>1377</v>
      </c>
    </row>
    <row r="292" spans="2:65" s="998" customFormat="1" ht="19.5" x14ac:dyDescent="0.2">
      <c r="B292" s="419"/>
      <c r="D292" s="625" t="s">
        <v>538</v>
      </c>
      <c r="F292" s="626" t="s">
        <v>1378</v>
      </c>
      <c r="L292" s="419"/>
      <c r="M292" s="1123"/>
      <c r="T292" s="1124"/>
      <c r="AT292" s="999" t="s">
        <v>538</v>
      </c>
      <c r="AU292" s="999" t="s">
        <v>69</v>
      </c>
    </row>
    <row r="293" spans="2:65" s="762" customFormat="1" x14ac:dyDescent="0.2">
      <c r="B293" s="1131"/>
      <c r="D293" s="625" t="s">
        <v>112</v>
      </c>
      <c r="E293" s="763" t="s">
        <v>1</v>
      </c>
      <c r="F293" s="764" t="s">
        <v>1379</v>
      </c>
      <c r="H293" s="765">
        <v>5.0999999999999996</v>
      </c>
      <c r="L293" s="1131"/>
      <c r="M293" s="1132"/>
      <c r="T293" s="1133"/>
      <c r="AT293" s="763" t="s">
        <v>112</v>
      </c>
      <c r="AU293" s="763" t="s">
        <v>69</v>
      </c>
      <c r="AV293" s="762" t="s">
        <v>69</v>
      </c>
      <c r="AW293" s="762" t="s">
        <v>25</v>
      </c>
      <c r="AX293" s="762" t="s">
        <v>13</v>
      </c>
      <c r="AY293" s="763" t="s">
        <v>102</v>
      </c>
    </row>
    <row r="294" spans="2:65" s="766" customFormat="1" x14ac:dyDescent="0.2">
      <c r="B294" s="1134"/>
      <c r="D294" s="625" t="s">
        <v>112</v>
      </c>
      <c r="E294" s="767" t="s">
        <v>1</v>
      </c>
      <c r="F294" s="768" t="s">
        <v>113</v>
      </c>
      <c r="H294" s="769">
        <v>5.0999999999999996</v>
      </c>
      <c r="L294" s="1134"/>
      <c r="M294" s="1135"/>
      <c r="T294" s="1136"/>
      <c r="AT294" s="767" t="s">
        <v>112</v>
      </c>
      <c r="AU294" s="767" t="s">
        <v>69</v>
      </c>
      <c r="AV294" s="766" t="s">
        <v>111</v>
      </c>
      <c r="AW294" s="766" t="s">
        <v>25</v>
      </c>
      <c r="AX294" s="766" t="s">
        <v>67</v>
      </c>
      <c r="AY294" s="767" t="s">
        <v>102</v>
      </c>
    </row>
    <row r="295" spans="2:65" s="998" customFormat="1" ht="24.2" customHeight="1" x14ac:dyDescent="0.2">
      <c r="B295" s="454"/>
      <c r="C295" s="715" t="s">
        <v>1123</v>
      </c>
      <c r="D295" s="715" t="s">
        <v>137</v>
      </c>
      <c r="E295" s="716" t="s">
        <v>1380</v>
      </c>
      <c r="F295" s="717" t="s">
        <v>1381</v>
      </c>
      <c r="G295" s="718" t="s">
        <v>133</v>
      </c>
      <c r="H295" s="719">
        <v>5.0999999999999996</v>
      </c>
      <c r="I295" s="720">
        <v>0</v>
      </c>
      <c r="J295" s="720">
        <f>ROUND(I295*H295,2)</f>
        <v>0</v>
      </c>
      <c r="K295" s="717" t="s">
        <v>759</v>
      </c>
      <c r="L295" s="419"/>
      <c r="M295" s="1118" t="s">
        <v>1</v>
      </c>
      <c r="N295" s="1119" t="s">
        <v>33</v>
      </c>
      <c r="O295" s="1120">
        <v>0.51</v>
      </c>
      <c r="P295" s="1120">
        <f>O295*H295</f>
        <v>2.601</v>
      </c>
      <c r="Q295" s="1120">
        <v>0</v>
      </c>
      <c r="R295" s="1120">
        <f>Q295*H295</f>
        <v>0</v>
      </c>
      <c r="S295" s="1120">
        <v>0</v>
      </c>
      <c r="T295" s="1121">
        <f>S295*H295</f>
        <v>0</v>
      </c>
      <c r="AR295" s="1122" t="s">
        <v>111</v>
      </c>
      <c r="AT295" s="1122" t="s">
        <v>137</v>
      </c>
      <c r="AU295" s="1122" t="s">
        <v>69</v>
      </c>
      <c r="AY295" s="999" t="s">
        <v>102</v>
      </c>
      <c r="BE295" s="615">
        <f>IF(N295="základní",J295,0)</f>
        <v>0</v>
      </c>
      <c r="BF295" s="615">
        <f>IF(N295="snížená",J295,0)</f>
        <v>0</v>
      </c>
      <c r="BG295" s="615">
        <f>IF(N295="zákl. přenesená",J295,0)</f>
        <v>0</v>
      </c>
      <c r="BH295" s="615">
        <f>IF(N295="sníž. přenesená",J295,0)</f>
        <v>0</v>
      </c>
      <c r="BI295" s="615">
        <f>IF(N295="nulová",J295,0)</f>
        <v>0</v>
      </c>
      <c r="BJ295" s="999" t="s">
        <v>67</v>
      </c>
      <c r="BK295" s="615">
        <f>ROUND(I295*H295,2)</f>
        <v>0</v>
      </c>
      <c r="BL295" s="999" t="s">
        <v>111</v>
      </c>
      <c r="BM295" s="1122" t="s">
        <v>1382</v>
      </c>
    </row>
    <row r="296" spans="2:65" s="998" customFormat="1" ht="19.5" x14ac:dyDescent="0.2">
      <c r="B296" s="419"/>
      <c r="D296" s="625" t="s">
        <v>538</v>
      </c>
      <c r="F296" s="626" t="s">
        <v>1383</v>
      </c>
      <c r="L296" s="419"/>
      <c r="M296" s="1123"/>
      <c r="T296" s="1124"/>
      <c r="AT296" s="999" t="s">
        <v>538</v>
      </c>
      <c r="AU296" s="999" t="s">
        <v>69</v>
      </c>
    </row>
    <row r="297" spans="2:65" s="998" customFormat="1" ht="24.2" customHeight="1" x14ac:dyDescent="0.2">
      <c r="B297" s="454"/>
      <c r="C297" s="715" t="s">
        <v>144</v>
      </c>
      <c r="D297" s="715" t="s">
        <v>137</v>
      </c>
      <c r="E297" s="716" t="s">
        <v>1384</v>
      </c>
      <c r="F297" s="717" t="s">
        <v>1385</v>
      </c>
      <c r="G297" s="718" t="s">
        <v>133</v>
      </c>
      <c r="H297" s="719">
        <v>23.501000000000001</v>
      </c>
      <c r="I297" s="720">
        <v>0</v>
      </c>
      <c r="J297" s="720">
        <f>ROUND(I297*H297,2)</f>
        <v>0</v>
      </c>
      <c r="K297" s="717" t="s">
        <v>1</v>
      </c>
      <c r="L297" s="419"/>
      <c r="M297" s="1118" t="s">
        <v>1</v>
      </c>
      <c r="N297" s="1119" t="s">
        <v>33</v>
      </c>
      <c r="O297" s="1120">
        <v>0</v>
      </c>
      <c r="P297" s="1120">
        <f>O297*H297</f>
        <v>0</v>
      </c>
      <c r="Q297" s="1120">
        <v>0</v>
      </c>
      <c r="R297" s="1120">
        <f>Q297*H297</f>
        <v>0</v>
      </c>
      <c r="S297" s="1120">
        <v>0</v>
      </c>
      <c r="T297" s="1121">
        <f>S297*H297</f>
        <v>0</v>
      </c>
      <c r="AR297" s="1122" t="s">
        <v>111</v>
      </c>
      <c r="AT297" s="1122" t="s">
        <v>137</v>
      </c>
      <c r="AU297" s="1122" t="s">
        <v>69</v>
      </c>
      <c r="AY297" s="999" t="s">
        <v>102</v>
      </c>
      <c r="BE297" s="615">
        <f>IF(N297="základní",J297,0)</f>
        <v>0</v>
      </c>
      <c r="BF297" s="615">
        <f>IF(N297="snížená",J297,0)</f>
        <v>0</v>
      </c>
      <c r="BG297" s="615">
        <f>IF(N297="zákl. přenesená",J297,0)</f>
        <v>0</v>
      </c>
      <c r="BH297" s="615">
        <f>IF(N297="sníž. přenesená",J297,0)</f>
        <v>0</v>
      </c>
      <c r="BI297" s="615">
        <f>IF(N297="nulová",J297,0)</f>
        <v>0</v>
      </c>
      <c r="BJ297" s="999" t="s">
        <v>67</v>
      </c>
      <c r="BK297" s="615">
        <f>ROUND(I297*H297,2)</f>
        <v>0</v>
      </c>
      <c r="BL297" s="999" t="s">
        <v>111</v>
      </c>
      <c r="BM297" s="1122" t="s">
        <v>1386</v>
      </c>
    </row>
    <row r="298" spans="2:65" s="998" customFormat="1" x14ac:dyDescent="0.2">
      <c r="B298" s="419"/>
      <c r="D298" s="625" t="s">
        <v>538</v>
      </c>
      <c r="F298" s="626" t="s">
        <v>1387</v>
      </c>
      <c r="L298" s="419"/>
      <c r="M298" s="1123"/>
      <c r="T298" s="1124"/>
      <c r="AT298" s="999" t="s">
        <v>538</v>
      </c>
      <c r="AU298" s="999" t="s">
        <v>69</v>
      </c>
    </row>
    <row r="299" spans="2:65" s="762" customFormat="1" x14ac:dyDescent="0.2">
      <c r="B299" s="1131"/>
      <c r="D299" s="625" t="s">
        <v>112</v>
      </c>
      <c r="E299" s="763" t="s">
        <v>1</v>
      </c>
      <c r="F299" s="764" t="s">
        <v>1388</v>
      </c>
      <c r="H299" s="765">
        <v>17.831</v>
      </c>
      <c r="L299" s="1131"/>
      <c r="M299" s="1132"/>
      <c r="T299" s="1133"/>
      <c r="AT299" s="763" t="s">
        <v>112</v>
      </c>
      <c r="AU299" s="763" t="s">
        <v>69</v>
      </c>
      <c r="AV299" s="762" t="s">
        <v>69</v>
      </c>
      <c r="AW299" s="762" t="s">
        <v>25</v>
      </c>
      <c r="AX299" s="762" t="s">
        <v>13</v>
      </c>
      <c r="AY299" s="763" t="s">
        <v>102</v>
      </c>
    </row>
    <row r="300" spans="2:65" s="1125" customFormat="1" x14ac:dyDescent="0.2">
      <c r="B300" s="1126"/>
      <c r="D300" s="625" t="s">
        <v>112</v>
      </c>
      <c r="E300" s="1127" t="s">
        <v>1</v>
      </c>
      <c r="F300" s="1128" t="s">
        <v>1276</v>
      </c>
      <c r="H300" s="1127" t="s">
        <v>1</v>
      </c>
      <c r="L300" s="1126"/>
      <c r="M300" s="1129"/>
      <c r="T300" s="1130"/>
      <c r="AT300" s="1127" t="s">
        <v>112</v>
      </c>
      <c r="AU300" s="1127" t="s">
        <v>69</v>
      </c>
      <c r="AV300" s="1125" t="s">
        <v>67</v>
      </c>
      <c r="AW300" s="1125" t="s">
        <v>25</v>
      </c>
      <c r="AX300" s="1125" t="s">
        <v>13</v>
      </c>
      <c r="AY300" s="1127" t="s">
        <v>102</v>
      </c>
    </row>
    <row r="301" spans="2:65" s="762" customFormat="1" x14ac:dyDescent="0.2">
      <c r="B301" s="1131"/>
      <c r="D301" s="625" t="s">
        <v>112</v>
      </c>
      <c r="E301" s="763" t="s">
        <v>1</v>
      </c>
      <c r="F301" s="764" t="s">
        <v>1389</v>
      </c>
      <c r="H301" s="765">
        <v>5.67</v>
      </c>
      <c r="L301" s="1131"/>
      <c r="M301" s="1132"/>
      <c r="T301" s="1133"/>
      <c r="AT301" s="763" t="s">
        <v>112</v>
      </c>
      <c r="AU301" s="763" t="s">
        <v>69</v>
      </c>
      <c r="AV301" s="762" t="s">
        <v>69</v>
      </c>
      <c r="AW301" s="762" t="s">
        <v>25</v>
      </c>
      <c r="AX301" s="762" t="s">
        <v>13</v>
      </c>
      <c r="AY301" s="763" t="s">
        <v>102</v>
      </c>
    </row>
    <row r="302" spans="2:65" s="766" customFormat="1" x14ac:dyDescent="0.2">
      <c r="B302" s="1134"/>
      <c r="D302" s="625" t="s">
        <v>112</v>
      </c>
      <c r="E302" s="767" t="s">
        <v>1</v>
      </c>
      <c r="F302" s="768" t="s">
        <v>113</v>
      </c>
      <c r="H302" s="769">
        <v>23.501000000000001</v>
      </c>
      <c r="L302" s="1134"/>
      <c r="M302" s="1135"/>
      <c r="T302" s="1136"/>
      <c r="AT302" s="767" t="s">
        <v>112</v>
      </c>
      <c r="AU302" s="767" t="s">
        <v>69</v>
      </c>
      <c r="AV302" s="766" t="s">
        <v>111</v>
      </c>
      <c r="AW302" s="766" t="s">
        <v>25</v>
      </c>
      <c r="AX302" s="766" t="s">
        <v>67</v>
      </c>
      <c r="AY302" s="767" t="s">
        <v>102</v>
      </c>
    </row>
    <row r="303" spans="2:65" s="998" customFormat="1" ht="24.2" customHeight="1" x14ac:dyDescent="0.2">
      <c r="B303" s="454"/>
      <c r="C303" s="715" t="s">
        <v>1124</v>
      </c>
      <c r="D303" s="715" t="s">
        <v>137</v>
      </c>
      <c r="E303" s="716" t="s">
        <v>1390</v>
      </c>
      <c r="F303" s="717" t="s">
        <v>1391</v>
      </c>
      <c r="G303" s="718" t="s">
        <v>133</v>
      </c>
      <c r="H303" s="719">
        <v>23.501000000000001</v>
      </c>
      <c r="I303" s="720">
        <v>0</v>
      </c>
      <c r="J303" s="720">
        <f>ROUND(I303*H303,2)</f>
        <v>0</v>
      </c>
      <c r="K303" s="717" t="s">
        <v>1</v>
      </c>
      <c r="L303" s="419"/>
      <c r="M303" s="1118" t="s">
        <v>1</v>
      </c>
      <c r="N303" s="1119" t="s">
        <v>33</v>
      </c>
      <c r="O303" s="1120">
        <v>0</v>
      </c>
      <c r="P303" s="1120">
        <f>O303*H303</f>
        <v>0</v>
      </c>
      <c r="Q303" s="1120">
        <v>0</v>
      </c>
      <c r="R303" s="1120">
        <f>Q303*H303</f>
        <v>0</v>
      </c>
      <c r="S303" s="1120">
        <v>0</v>
      </c>
      <c r="T303" s="1121">
        <f>S303*H303</f>
        <v>0</v>
      </c>
      <c r="AR303" s="1122" t="s">
        <v>111</v>
      </c>
      <c r="AT303" s="1122" t="s">
        <v>137</v>
      </c>
      <c r="AU303" s="1122" t="s">
        <v>69</v>
      </c>
      <c r="AY303" s="999" t="s">
        <v>102</v>
      </c>
      <c r="BE303" s="615">
        <f>IF(N303="základní",J303,0)</f>
        <v>0</v>
      </c>
      <c r="BF303" s="615">
        <f>IF(N303="snížená",J303,0)</f>
        <v>0</v>
      </c>
      <c r="BG303" s="615">
        <f>IF(N303="zákl. přenesená",J303,0)</f>
        <v>0</v>
      </c>
      <c r="BH303" s="615">
        <f>IF(N303="sníž. přenesená",J303,0)</f>
        <v>0</v>
      </c>
      <c r="BI303" s="615">
        <f>IF(N303="nulová",J303,0)</f>
        <v>0</v>
      </c>
      <c r="BJ303" s="999" t="s">
        <v>67</v>
      </c>
      <c r="BK303" s="615">
        <f>ROUND(I303*H303,2)</f>
        <v>0</v>
      </c>
      <c r="BL303" s="999" t="s">
        <v>111</v>
      </c>
      <c r="BM303" s="1122" t="s">
        <v>1392</v>
      </c>
    </row>
    <row r="304" spans="2:65" s="998" customFormat="1" x14ac:dyDescent="0.2">
      <c r="B304" s="419"/>
      <c r="D304" s="625" t="s">
        <v>538</v>
      </c>
      <c r="F304" s="626" t="s">
        <v>1387</v>
      </c>
      <c r="L304" s="419"/>
      <c r="M304" s="1123"/>
      <c r="T304" s="1124"/>
      <c r="AT304" s="999" t="s">
        <v>538</v>
      </c>
      <c r="AU304" s="999" t="s">
        <v>69</v>
      </c>
    </row>
    <row r="305" spans="2:65" s="762" customFormat="1" x14ac:dyDescent="0.2">
      <c r="B305" s="1131"/>
      <c r="D305" s="625" t="s">
        <v>112</v>
      </c>
      <c r="E305" s="763" t="s">
        <v>1</v>
      </c>
      <c r="F305" s="764" t="s">
        <v>1388</v>
      </c>
      <c r="H305" s="765">
        <v>17.831</v>
      </c>
      <c r="L305" s="1131"/>
      <c r="M305" s="1132"/>
      <c r="T305" s="1133"/>
      <c r="AT305" s="763" t="s">
        <v>112</v>
      </c>
      <c r="AU305" s="763" t="s">
        <v>69</v>
      </c>
      <c r="AV305" s="762" t="s">
        <v>69</v>
      </c>
      <c r="AW305" s="762" t="s">
        <v>25</v>
      </c>
      <c r="AX305" s="762" t="s">
        <v>13</v>
      </c>
      <c r="AY305" s="763" t="s">
        <v>102</v>
      </c>
    </row>
    <row r="306" spans="2:65" s="1125" customFormat="1" x14ac:dyDescent="0.2">
      <c r="B306" s="1126"/>
      <c r="D306" s="625" t="s">
        <v>112</v>
      </c>
      <c r="E306" s="1127" t="s">
        <v>1</v>
      </c>
      <c r="F306" s="1128" t="s">
        <v>1276</v>
      </c>
      <c r="H306" s="1127" t="s">
        <v>1</v>
      </c>
      <c r="L306" s="1126"/>
      <c r="M306" s="1129"/>
      <c r="T306" s="1130"/>
      <c r="AT306" s="1127" t="s">
        <v>112</v>
      </c>
      <c r="AU306" s="1127" t="s">
        <v>69</v>
      </c>
      <c r="AV306" s="1125" t="s">
        <v>67</v>
      </c>
      <c r="AW306" s="1125" t="s">
        <v>25</v>
      </c>
      <c r="AX306" s="1125" t="s">
        <v>13</v>
      </c>
      <c r="AY306" s="1127" t="s">
        <v>102</v>
      </c>
    </row>
    <row r="307" spans="2:65" s="762" customFormat="1" x14ac:dyDescent="0.2">
      <c r="B307" s="1131"/>
      <c r="D307" s="625" t="s">
        <v>112</v>
      </c>
      <c r="E307" s="763" t="s">
        <v>1</v>
      </c>
      <c r="F307" s="764" t="s">
        <v>1389</v>
      </c>
      <c r="H307" s="765">
        <v>5.67</v>
      </c>
      <c r="L307" s="1131"/>
      <c r="M307" s="1132"/>
      <c r="T307" s="1133"/>
      <c r="AT307" s="763" t="s">
        <v>112</v>
      </c>
      <c r="AU307" s="763" t="s">
        <v>69</v>
      </c>
      <c r="AV307" s="762" t="s">
        <v>69</v>
      </c>
      <c r="AW307" s="762" t="s">
        <v>25</v>
      </c>
      <c r="AX307" s="762" t="s">
        <v>13</v>
      </c>
      <c r="AY307" s="763" t="s">
        <v>102</v>
      </c>
    </row>
    <row r="308" spans="2:65" s="766" customFormat="1" x14ac:dyDescent="0.2">
      <c r="B308" s="1134"/>
      <c r="D308" s="625" t="s">
        <v>112</v>
      </c>
      <c r="E308" s="767" t="s">
        <v>1</v>
      </c>
      <c r="F308" s="768" t="s">
        <v>113</v>
      </c>
      <c r="H308" s="769">
        <v>23.501000000000001</v>
      </c>
      <c r="L308" s="1134"/>
      <c r="M308" s="1135"/>
      <c r="T308" s="1136"/>
      <c r="AT308" s="767" t="s">
        <v>112</v>
      </c>
      <c r="AU308" s="767" t="s">
        <v>69</v>
      </c>
      <c r="AV308" s="766" t="s">
        <v>111</v>
      </c>
      <c r="AW308" s="766" t="s">
        <v>25</v>
      </c>
      <c r="AX308" s="766" t="s">
        <v>67</v>
      </c>
      <c r="AY308" s="767" t="s">
        <v>102</v>
      </c>
    </row>
    <row r="309" spans="2:65" s="998" customFormat="1" ht="14.45" customHeight="1" x14ac:dyDescent="0.2">
      <c r="B309" s="454"/>
      <c r="C309" s="715" t="s">
        <v>1125</v>
      </c>
      <c r="D309" s="715" t="s">
        <v>137</v>
      </c>
      <c r="E309" s="716" t="s">
        <v>1393</v>
      </c>
      <c r="F309" s="717" t="s">
        <v>1394</v>
      </c>
      <c r="G309" s="718" t="s">
        <v>108</v>
      </c>
      <c r="H309" s="719">
        <v>2.2109999999999999</v>
      </c>
      <c r="I309" s="720">
        <v>0</v>
      </c>
      <c r="J309" s="720">
        <f>ROUND(I309*H309,2)</f>
        <v>0</v>
      </c>
      <c r="K309" s="717" t="s">
        <v>759</v>
      </c>
      <c r="L309" s="419"/>
      <c r="M309" s="1118" t="s">
        <v>1</v>
      </c>
      <c r="N309" s="1119" t="s">
        <v>33</v>
      </c>
      <c r="O309" s="1120">
        <v>51.771000000000001</v>
      </c>
      <c r="P309" s="1120">
        <f>O309*H309</f>
        <v>114.46568099999999</v>
      </c>
      <c r="Q309" s="1120">
        <v>1.0492655</v>
      </c>
      <c r="R309" s="1120">
        <f>Q309*H309</f>
        <v>2.3199260204999996</v>
      </c>
      <c r="S309" s="1120">
        <v>0</v>
      </c>
      <c r="T309" s="1121">
        <f>S309*H309</f>
        <v>0</v>
      </c>
      <c r="AR309" s="1122" t="s">
        <v>111</v>
      </c>
      <c r="AT309" s="1122" t="s">
        <v>137</v>
      </c>
      <c r="AU309" s="1122" t="s">
        <v>69</v>
      </c>
      <c r="AY309" s="999" t="s">
        <v>102</v>
      </c>
      <c r="BE309" s="615">
        <f>IF(N309="základní",J309,0)</f>
        <v>0</v>
      </c>
      <c r="BF309" s="615">
        <f>IF(N309="snížená",J309,0)</f>
        <v>0</v>
      </c>
      <c r="BG309" s="615">
        <f>IF(N309="zákl. přenesená",J309,0)</f>
        <v>0</v>
      </c>
      <c r="BH309" s="615">
        <f>IF(N309="sníž. přenesená",J309,0)</f>
        <v>0</v>
      </c>
      <c r="BI309" s="615">
        <f>IF(N309="nulová",J309,0)</f>
        <v>0</v>
      </c>
      <c r="BJ309" s="999" t="s">
        <v>67</v>
      </c>
      <c r="BK309" s="615">
        <f>ROUND(I309*H309,2)</f>
        <v>0</v>
      </c>
      <c r="BL309" s="999" t="s">
        <v>111</v>
      </c>
      <c r="BM309" s="1122" t="s">
        <v>1395</v>
      </c>
    </row>
    <row r="310" spans="2:65" s="998" customFormat="1" ht="19.5" x14ac:dyDescent="0.2">
      <c r="B310" s="419"/>
      <c r="D310" s="625" t="s">
        <v>538</v>
      </c>
      <c r="F310" s="626" t="s">
        <v>1396</v>
      </c>
      <c r="L310" s="419"/>
      <c r="M310" s="1123"/>
      <c r="T310" s="1124"/>
      <c r="AT310" s="999" t="s">
        <v>538</v>
      </c>
      <c r="AU310" s="999" t="s">
        <v>69</v>
      </c>
    </row>
    <row r="311" spans="2:65" s="1125" customFormat="1" x14ac:dyDescent="0.2">
      <c r="B311" s="1126"/>
      <c r="D311" s="625" t="s">
        <v>112</v>
      </c>
      <c r="E311" s="1127" t="s">
        <v>1</v>
      </c>
      <c r="F311" s="1128" t="s">
        <v>1362</v>
      </c>
      <c r="H311" s="1127" t="s">
        <v>1</v>
      </c>
      <c r="L311" s="1126"/>
      <c r="M311" s="1129"/>
      <c r="T311" s="1130"/>
      <c r="AT311" s="1127" t="s">
        <v>112</v>
      </c>
      <c r="AU311" s="1127" t="s">
        <v>69</v>
      </c>
      <c r="AV311" s="1125" t="s">
        <v>67</v>
      </c>
      <c r="AW311" s="1125" t="s">
        <v>25</v>
      </c>
      <c r="AX311" s="1125" t="s">
        <v>13</v>
      </c>
      <c r="AY311" s="1127" t="s">
        <v>102</v>
      </c>
    </row>
    <row r="312" spans="2:65" s="762" customFormat="1" x14ac:dyDescent="0.2">
      <c r="B312" s="1131"/>
      <c r="D312" s="625" t="s">
        <v>112</v>
      </c>
      <c r="E312" s="763" t="s">
        <v>1</v>
      </c>
      <c r="F312" s="764" t="s">
        <v>1363</v>
      </c>
      <c r="H312" s="765">
        <v>2.2109999999999999</v>
      </c>
      <c r="L312" s="1131"/>
      <c r="M312" s="1132"/>
      <c r="T312" s="1133"/>
      <c r="AT312" s="763" t="s">
        <v>112</v>
      </c>
      <c r="AU312" s="763" t="s">
        <v>69</v>
      </c>
      <c r="AV312" s="762" t="s">
        <v>69</v>
      </c>
      <c r="AW312" s="762" t="s">
        <v>25</v>
      </c>
      <c r="AX312" s="762" t="s">
        <v>67</v>
      </c>
      <c r="AY312" s="763" t="s">
        <v>102</v>
      </c>
    </row>
    <row r="313" spans="2:65" s="998" customFormat="1" ht="24.2" customHeight="1" x14ac:dyDescent="0.2">
      <c r="B313" s="454"/>
      <c r="C313" s="715" t="s">
        <v>1397</v>
      </c>
      <c r="D313" s="715" t="s">
        <v>137</v>
      </c>
      <c r="E313" s="716" t="s">
        <v>1398</v>
      </c>
      <c r="F313" s="717" t="s">
        <v>1399</v>
      </c>
      <c r="G313" s="718" t="s">
        <v>133</v>
      </c>
      <c r="H313" s="719">
        <v>46.264000000000003</v>
      </c>
      <c r="I313" s="720">
        <v>0</v>
      </c>
      <c r="J313" s="720">
        <f>ROUND(I313*H313,2)</f>
        <v>0</v>
      </c>
      <c r="K313" s="717" t="s">
        <v>759</v>
      </c>
      <c r="L313" s="419"/>
      <c r="M313" s="1118" t="s">
        <v>1</v>
      </c>
      <c r="N313" s="1119" t="s">
        <v>33</v>
      </c>
      <c r="O313" s="1120">
        <v>0.16600000000000001</v>
      </c>
      <c r="P313" s="1120">
        <f>O313*H313</f>
        <v>7.6798240000000009</v>
      </c>
      <c r="Q313" s="1120">
        <v>0.22797600000000001</v>
      </c>
      <c r="R313" s="1120">
        <f>Q313*H313</f>
        <v>10.547081664000002</v>
      </c>
      <c r="S313" s="1120">
        <v>0</v>
      </c>
      <c r="T313" s="1121">
        <f>S313*H313</f>
        <v>0</v>
      </c>
      <c r="AR313" s="1122" t="s">
        <v>111</v>
      </c>
      <c r="AT313" s="1122" t="s">
        <v>137</v>
      </c>
      <c r="AU313" s="1122" t="s">
        <v>69</v>
      </c>
      <c r="AY313" s="999" t="s">
        <v>102</v>
      </c>
      <c r="BE313" s="615">
        <f>IF(N313="základní",J313,0)</f>
        <v>0</v>
      </c>
      <c r="BF313" s="615">
        <f>IF(N313="snížená",J313,0)</f>
        <v>0</v>
      </c>
      <c r="BG313" s="615">
        <f>IF(N313="zákl. přenesená",J313,0)</f>
        <v>0</v>
      </c>
      <c r="BH313" s="615">
        <f>IF(N313="sníž. přenesená",J313,0)</f>
        <v>0</v>
      </c>
      <c r="BI313" s="615">
        <f>IF(N313="nulová",J313,0)</f>
        <v>0</v>
      </c>
      <c r="BJ313" s="999" t="s">
        <v>67</v>
      </c>
      <c r="BK313" s="615">
        <f>ROUND(I313*H313,2)</f>
        <v>0</v>
      </c>
      <c r="BL313" s="999" t="s">
        <v>111</v>
      </c>
      <c r="BM313" s="1122" t="s">
        <v>1400</v>
      </c>
    </row>
    <row r="314" spans="2:65" s="998" customFormat="1" ht="19.5" x14ac:dyDescent="0.2">
      <c r="B314" s="419"/>
      <c r="D314" s="625" t="s">
        <v>538</v>
      </c>
      <c r="F314" s="626" t="s">
        <v>1401</v>
      </c>
      <c r="L314" s="419"/>
      <c r="M314" s="1123"/>
      <c r="T314" s="1124"/>
      <c r="AT314" s="999" t="s">
        <v>538</v>
      </c>
      <c r="AU314" s="999" t="s">
        <v>69</v>
      </c>
    </row>
    <row r="315" spans="2:65" s="762" customFormat="1" x14ac:dyDescent="0.2">
      <c r="B315" s="1131"/>
      <c r="D315" s="625" t="s">
        <v>112</v>
      </c>
      <c r="E315" s="763" t="s">
        <v>1</v>
      </c>
      <c r="F315" s="764" t="s">
        <v>1402</v>
      </c>
      <c r="H315" s="765">
        <v>46.264000000000003</v>
      </c>
      <c r="L315" s="1131"/>
      <c r="M315" s="1132"/>
      <c r="T315" s="1133"/>
      <c r="AT315" s="763" t="s">
        <v>112</v>
      </c>
      <c r="AU315" s="763" t="s">
        <v>69</v>
      </c>
      <c r="AV315" s="762" t="s">
        <v>69</v>
      </c>
      <c r="AW315" s="762" t="s">
        <v>25</v>
      </c>
      <c r="AX315" s="762" t="s">
        <v>67</v>
      </c>
      <c r="AY315" s="763" t="s">
        <v>102</v>
      </c>
    </row>
    <row r="316" spans="2:65" s="998" customFormat="1" ht="24.2" customHeight="1" x14ac:dyDescent="0.2">
      <c r="B316" s="454"/>
      <c r="C316" s="715" t="s">
        <v>147</v>
      </c>
      <c r="D316" s="715" t="s">
        <v>137</v>
      </c>
      <c r="E316" s="716" t="s">
        <v>1403</v>
      </c>
      <c r="F316" s="717" t="s">
        <v>1404</v>
      </c>
      <c r="G316" s="718" t="s">
        <v>133</v>
      </c>
      <c r="H316" s="719">
        <v>36.526000000000003</v>
      </c>
      <c r="I316" s="720">
        <v>0</v>
      </c>
      <c r="J316" s="720">
        <f>ROUND(I316*H316,2)</f>
        <v>0</v>
      </c>
      <c r="K316" s="717" t="s">
        <v>759</v>
      </c>
      <c r="L316" s="419"/>
      <c r="M316" s="1118" t="s">
        <v>1</v>
      </c>
      <c r="N316" s="1119" t="s">
        <v>33</v>
      </c>
      <c r="O316" s="1120">
        <v>0.56200000000000006</v>
      </c>
      <c r="P316" s="1120">
        <f>O316*H316</f>
        <v>20.527612000000005</v>
      </c>
      <c r="Q316" s="1120">
        <v>0.15679630750000001</v>
      </c>
      <c r="R316" s="1120">
        <f>Q316*H316</f>
        <v>5.7271419277450013</v>
      </c>
      <c r="S316" s="1120">
        <v>0</v>
      </c>
      <c r="T316" s="1121">
        <f>S316*H316</f>
        <v>0</v>
      </c>
      <c r="AR316" s="1122" t="s">
        <v>111</v>
      </c>
      <c r="AT316" s="1122" t="s">
        <v>137</v>
      </c>
      <c r="AU316" s="1122" t="s">
        <v>69</v>
      </c>
      <c r="AY316" s="999" t="s">
        <v>102</v>
      </c>
      <c r="BE316" s="615">
        <f>IF(N316="základní",J316,0)</f>
        <v>0</v>
      </c>
      <c r="BF316" s="615">
        <f>IF(N316="snížená",J316,0)</f>
        <v>0</v>
      </c>
      <c r="BG316" s="615">
        <f>IF(N316="zákl. přenesená",J316,0)</f>
        <v>0</v>
      </c>
      <c r="BH316" s="615">
        <f>IF(N316="sníž. přenesená",J316,0)</f>
        <v>0</v>
      </c>
      <c r="BI316" s="615">
        <f>IF(N316="nulová",J316,0)</f>
        <v>0</v>
      </c>
      <c r="BJ316" s="999" t="s">
        <v>67</v>
      </c>
      <c r="BK316" s="615">
        <f>ROUND(I316*H316,2)</f>
        <v>0</v>
      </c>
      <c r="BL316" s="999" t="s">
        <v>111</v>
      </c>
      <c r="BM316" s="1122" t="s">
        <v>1405</v>
      </c>
    </row>
    <row r="317" spans="2:65" s="998" customFormat="1" ht="19.5" x14ac:dyDescent="0.2">
      <c r="B317" s="419"/>
      <c r="D317" s="625" t="s">
        <v>538</v>
      </c>
      <c r="F317" s="626" t="s">
        <v>1406</v>
      </c>
      <c r="L317" s="419"/>
      <c r="M317" s="1123"/>
      <c r="T317" s="1124"/>
      <c r="AT317" s="999" t="s">
        <v>538</v>
      </c>
      <c r="AU317" s="999" t="s">
        <v>69</v>
      </c>
    </row>
    <row r="318" spans="2:65" s="762" customFormat="1" x14ac:dyDescent="0.2">
      <c r="B318" s="1131"/>
      <c r="D318" s="625" t="s">
        <v>112</v>
      </c>
      <c r="E318" s="763" t="s">
        <v>1</v>
      </c>
      <c r="F318" s="764" t="s">
        <v>1407</v>
      </c>
      <c r="H318" s="765">
        <v>28.206</v>
      </c>
      <c r="L318" s="1131"/>
      <c r="M318" s="1132"/>
      <c r="T318" s="1133"/>
      <c r="AT318" s="763" t="s">
        <v>112</v>
      </c>
      <c r="AU318" s="763" t="s">
        <v>69</v>
      </c>
      <c r="AV318" s="762" t="s">
        <v>69</v>
      </c>
      <c r="AW318" s="762" t="s">
        <v>25</v>
      </c>
      <c r="AX318" s="762" t="s">
        <v>13</v>
      </c>
      <c r="AY318" s="763" t="s">
        <v>102</v>
      </c>
    </row>
    <row r="319" spans="2:65" s="762" customFormat="1" x14ac:dyDescent="0.2">
      <c r="B319" s="1131"/>
      <c r="D319" s="625" t="s">
        <v>112</v>
      </c>
      <c r="E319" s="763" t="s">
        <v>1</v>
      </c>
      <c r="F319" s="764" t="s">
        <v>1408</v>
      </c>
      <c r="H319" s="765">
        <v>8.32</v>
      </c>
      <c r="L319" s="1131"/>
      <c r="M319" s="1132"/>
      <c r="T319" s="1133"/>
      <c r="AT319" s="763" t="s">
        <v>112</v>
      </c>
      <c r="AU319" s="763" t="s">
        <v>69</v>
      </c>
      <c r="AV319" s="762" t="s">
        <v>69</v>
      </c>
      <c r="AW319" s="762" t="s">
        <v>25</v>
      </c>
      <c r="AX319" s="762" t="s">
        <v>13</v>
      </c>
      <c r="AY319" s="763" t="s">
        <v>102</v>
      </c>
    </row>
    <row r="320" spans="2:65" s="766" customFormat="1" x14ac:dyDescent="0.2">
      <c r="B320" s="1134"/>
      <c r="D320" s="625" t="s">
        <v>112</v>
      </c>
      <c r="E320" s="767" t="s">
        <v>1</v>
      </c>
      <c r="F320" s="768" t="s">
        <v>113</v>
      </c>
      <c r="H320" s="769">
        <v>36.526000000000003</v>
      </c>
      <c r="L320" s="1134"/>
      <c r="M320" s="1135"/>
      <c r="T320" s="1136"/>
      <c r="AT320" s="767" t="s">
        <v>112</v>
      </c>
      <c r="AU320" s="767" t="s">
        <v>69</v>
      </c>
      <c r="AV320" s="766" t="s">
        <v>111</v>
      </c>
      <c r="AW320" s="766" t="s">
        <v>25</v>
      </c>
      <c r="AX320" s="766" t="s">
        <v>67</v>
      </c>
      <c r="AY320" s="767" t="s">
        <v>102</v>
      </c>
    </row>
    <row r="321" spans="2:65" s="711" customFormat="1" ht="22.9" customHeight="1" x14ac:dyDescent="0.2">
      <c r="B321" s="1112"/>
      <c r="D321" s="712" t="s">
        <v>61</v>
      </c>
      <c r="E321" s="727" t="s">
        <v>110</v>
      </c>
      <c r="F321" s="727" t="s">
        <v>1409</v>
      </c>
      <c r="J321" s="728">
        <f>BK321</f>
        <v>0</v>
      </c>
      <c r="L321" s="1112"/>
      <c r="M321" s="1113"/>
      <c r="P321" s="1114">
        <f>SUM(P322:P328)</f>
        <v>2.6739999999999999</v>
      </c>
      <c r="R321" s="1114">
        <f>SUM(R322:R328)</f>
        <v>0.226858</v>
      </c>
      <c r="T321" s="1115">
        <f>SUM(T322:T328)</f>
        <v>0</v>
      </c>
      <c r="AR321" s="712" t="s">
        <v>67</v>
      </c>
      <c r="AT321" s="1116" t="s">
        <v>61</v>
      </c>
      <c r="AU321" s="1116" t="s">
        <v>67</v>
      </c>
      <c r="AY321" s="712" t="s">
        <v>102</v>
      </c>
      <c r="BK321" s="1117">
        <f>SUM(BK322:BK328)</f>
        <v>0</v>
      </c>
    </row>
    <row r="322" spans="2:65" s="998" customFormat="1" ht="24.2" customHeight="1" x14ac:dyDescent="0.2">
      <c r="B322" s="454"/>
      <c r="C322" s="715" t="s">
        <v>1410</v>
      </c>
      <c r="D322" s="715" t="s">
        <v>137</v>
      </c>
      <c r="E322" s="716" t="s">
        <v>1411</v>
      </c>
      <c r="F322" s="717" t="s">
        <v>1412</v>
      </c>
      <c r="G322" s="718" t="s">
        <v>118</v>
      </c>
      <c r="H322" s="719">
        <v>1</v>
      </c>
      <c r="I322" s="720">
        <v>0</v>
      </c>
      <c r="J322" s="720">
        <f>ROUND(I322*H322,2)</f>
        <v>0</v>
      </c>
      <c r="K322" s="717" t="s">
        <v>759</v>
      </c>
      <c r="L322" s="419"/>
      <c r="M322" s="1118" t="s">
        <v>1</v>
      </c>
      <c r="N322" s="1119" t="s">
        <v>33</v>
      </c>
      <c r="O322" s="1120">
        <v>1.694</v>
      </c>
      <c r="P322" s="1120">
        <f>O322*H322</f>
        <v>1.694</v>
      </c>
      <c r="Q322" s="1120">
        <v>0.217338</v>
      </c>
      <c r="R322" s="1120">
        <f>Q322*H322</f>
        <v>0.217338</v>
      </c>
      <c r="S322" s="1120">
        <v>0</v>
      </c>
      <c r="T322" s="1121">
        <f>S322*H322</f>
        <v>0</v>
      </c>
      <c r="AR322" s="1122" t="s">
        <v>111</v>
      </c>
      <c r="AT322" s="1122" t="s">
        <v>137</v>
      </c>
      <c r="AU322" s="1122" t="s">
        <v>69</v>
      </c>
      <c r="AY322" s="999" t="s">
        <v>102</v>
      </c>
      <c r="BE322" s="615">
        <f>IF(N322="základní",J322,0)</f>
        <v>0</v>
      </c>
      <c r="BF322" s="615">
        <f>IF(N322="snížená",J322,0)</f>
        <v>0</v>
      </c>
      <c r="BG322" s="615">
        <f>IF(N322="zákl. přenesená",J322,0)</f>
        <v>0</v>
      </c>
      <c r="BH322" s="615">
        <f>IF(N322="sníž. přenesená",J322,0)</f>
        <v>0</v>
      </c>
      <c r="BI322" s="615">
        <f>IF(N322="nulová",J322,0)</f>
        <v>0</v>
      </c>
      <c r="BJ322" s="999" t="s">
        <v>67</v>
      </c>
      <c r="BK322" s="615">
        <f>ROUND(I322*H322,2)</f>
        <v>0</v>
      </c>
      <c r="BL322" s="999" t="s">
        <v>111</v>
      </c>
      <c r="BM322" s="1122" t="s">
        <v>1413</v>
      </c>
    </row>
    <row r="323" spans="2:65" s="998" customFormat="1" ht="19.5" x14ac:dyDescent="0.2">
      <c r="B323" s="419"/>
      <c r="D323" s="625" t="s">
        <v>538</v>
      </c>
      <c r="F323" s="626" t="s">
        <v>1414</v>
      </c>
      <c r="L323" s="419"/>
      <c r="M323" s="1123"/>
      <c r="T323" s="1124"/>
      <c r="AT323" s="999" t="s">
        <v>538</v>
      </c>
      <c r="AU323" s="999" t="s">
        <v>69</v>
      </c>
    </row>
    <row r="324" spans="2:65" s="998" customFormat="1" ht="14.45" customHeight="1" x14ac:dyDescent="0.2">
      <c r="B324" s="454"/>
      <c r="C324" s="705" t="s">
        <v>1415</v>
      </c>
      <c r="D324" s="705" t="s">
        <v>105</v>
      </c>
      <c r="E324" s="706" t="s">
        <v>1416</v>
      </c>
      <c r="F324" s="707" t="s">
        <v>1417</v>
      </c>
      <c r="G324" s="708" t="s">
        <v>118</v>
      </c>
      <c r="H324" s="709">
        <v>1</v>
      </c>
      <c r="I324" s="710">
        <v>0</v>
      </c>
      <c r="J324" s="710">
        <f>ROUND(I324*H324,2)</f>
        <v>0</v>
      </c>
      <c r="K324" s="707" t="s">
        <v>1</v>
      </c>
      <c r="L324" s="1137"/>
      <c r="M324" s="1138" t="s">
        <v>1</v>
      </c>
      <c r="N324" s="1139" t="s">
        <v>33</v>
      </c>
      <c r="O324" s="1120">
        <v>0</v>
      </c>
      <c r="P324" s="1120">
        <f>O324*H324</f>
        <v>0</v>
      </c>
      <c r="Q324" s="1120">
        <v>0</v>
      </c>
      <c r="R324" s="1120">
        <f>Q324*H324</f>
        <v>0</v>
      </c>
      <c r="S324" s="1120">
        <v>0</v>
      </c>
      <c r="T324" s="1121">
        <f>S324*H324</f>
        <v>0</v>
      </c>
      <c r="AR324" s="1122" t="s">
        <v>110</v>
      </c>
      <c r="AT324" s="1122" t="s">
        <v>105</v>
      </c>
      <c r="AU324" s="1122" t="s">
        <v>69</v>
      </c>
      <c r="AY324" s="999" t="s">
        <v>102</v>
      </c>
      <c r="BE324" s="615">
        <f>IF(N324="základní",J324,0)</f>
        <v>0</v>
      </c>
      <c r="BF324" s="615">
        <f>IF(N324="snížená",J324,0)</f>
        <v>0</v>
      </c>
      <c r="BG324" s="615">
        <f>IF(N324="zákl. přenesená",J324,0)</f>
        <v>0</v>
      </c>
      <c r="BH324" s="615">
        <f>IF(N324="sníž. přenesená",J324,0)</f>
        <v>0</v>
      </c>
      <c r="BI324" s="615">
        <f>IF(N324="nulová",J324,0)</f>
        <v>0</v>
      </c>
      <c r="BJ324" s="999" t="s">
        <v>67</v>
      </c>
      <c r="BK324" s="615">
        <f>ROUND(I324*H324,2)</f>
        <v>0</v>
      </c>
      <c r="BL324" s="999" t="s">
        <v>111</v>
      </c>
      <c r="BM324" s="1122" t="s">
        <v>1418</v>
      </c>
    </row>
    <row r="325" spans="2:65" s="998" customFormat="1" x14ac:dyDescent="0.2">
      <c r="B325" s="419"/>
      <c r="D325" s="625" t="s">
        <v>538</v>
      </c>
      <c r="F325" s="626" t="s">
        <v>1417</v>
      </c>
      <c r="L325" s="419"/>
      <c r="M325" s="1123"/>
      <c r="T325" s="1124"/>
      <c r="AT325" s="999" t="s">
        <v>538</v>
      </c>
      <c r="AU325" s="999" t="s">
        <v>69</v>
      </c>
    </row>
    <row r="326" spans="2:65" s="998" customFormat="1" ht="24.2" customHeight="1" x14ac:dyDescent="0.2">
      <c r="B326" s="454"/>
      <c r="C326" s="715" t="s">
        <v>1419</v>
      </c>
      <c r="D326" s="715" t="s">
        <v>137</v>
      </c>
      <c r="E326" s="716" t="s">
        <v>1420</v>
      </c>
      <c r="F326" s="717" t="s">
        <v>1421</v>
      </c>
      <c r="G326" s="718" t="s">
        <v>118</v>
      </c>
      <c r="H326" s="719">
        <v>7</v>
      </c>
      <c r="I326" s="720">
        <v>0</v>
      </c>
      <c r="J326" s="720">
        <f>ROUND(I326*H326,2)</f>
        <v>0</v>
      </c>
      <c r="K326" s="717" t="s">
        <v>759</v>
      </c>
      <c r="L326" s="419"/>
      <c r="M326" s="1118" t="s">
        <v>1</v>
      </c>
      <c r="N326" s="1119" t="s">
        <v>33</v>
      </c>
      <c r="O326" s="1120">
        <v>0.14000000000000001</v>
      </c>
      <c r="P326" s="1120">
        <f>O326*H326</f>
        <v>0.98000000000000009</v>
      </c>
      <c r="Q326" s="1120">
        <v>1.3600000000000001E-3</v>
      </c>
      <c r="R326" s="1120">
        <f>Q326*H326</f>
        <v>9.5200000000000007E-3</v>
      </c>
      <c r="S326" s="1120">
        <v>0</v>
      </c>
      <c r="T326" s="1121">
        <f>S326*H326</f>
        <v>0</v>
      </c>
      <c r="AR326" s="1122" t="s">
        <v>111</v>
      </c>
      <c r="AT326" s="1122" t="s">
        <v>137</v>
      </c>
      <c r="AU326" s="1122" t="s">
        <v>69</v>
      </c>
      <c r="AY326" s="999" t="s">
        <v>102</v>
      </c>
      <c r="BE326" s="615">
        <f>IF(N326="základní",J326,0)</f>
        <v>0</v>
      </c>
      <c r="BF326" s="615">
        <f>IF(N326="snížená",J326,0)</f>
        <v>0</v>
      </c>
      <c r="BG326" s="615">
        <f>IF(N326="zákl. přenesená",J326,0)</f>
        <v>0</v>
      </c>
      <c r="BH326" s="615">
        <f>IF(N326="sníž. přenesená",J326,0)</f>
        <v>0</v>
      </c>
      <c r="BI326" s="615">
        <f>IF(N326="nulová",J326,0)</f>
        <v>0</v>
      </c>
      <c r="BJ326" s="999" t="s">
        <v>67</v>
      </c>
      <c r="BK326" s="615">
        <f>ROUND(I326*H326,2)</f>
        <v>0</v>
      </c>
      <c r="BL326" s="999" t="s">
        <v>111</v>
      </c>
      <c r="BM326" s="1122" t="s">
        <v>1422</v>
      </c>
    </row>
    <row r="327" spans="2:65" s="998" customFormat="1" ht="19.5" x14ac:dyDescent="0.2">
      <c r="B327" s="419"/>
      <c r="D327" s="625" t="s">
        <v>538</v>
      </c>
      <c r="F327" s="626" t="s">
        <v>1423</v>
      </c>
      <c r="L327" s="419"/>
      <c r="M327" s="1123"/>
      <c r="T327" s="1124"/>
      <c r="AT327" s="999" t="s">
        <v>538</v>
      </c>
      <c r="AU327" s="999" t="s">
        <v>69</v>
      </c>
    </row>
    <row r="328" spans="2:65" s="762" customFormat="1" x14ac:dyDescent="0.2">
      <c r="B328" s="1131"/>
      <c r="D328" s="625" t="s">
        <v>112</v>
      </c>
      <c r="E328" s="763" t="s">
        <v>1</v>
      </c>
      <c r="F328" s="764" t="s">
        <v>228</v>
      </c>
      <c r="H328" s="765">
        <v>7</v>
      </c>
      <c r="L328" s="1131"/>
      <c r="M328" s="1132"/>
      <c r="T328" s="1133"/>
      <c r="AT328" s="763" t="s">
        <v>112</v>
      </c>
      <c r="AU328" s="763" t="s">
        <v>69</v>
      </c>
      <c r="AV328" s="762" t="s">
        <v>69</v>
      </c>
      <c r="AW328" s="762" t="s">
        <v>25</v>
      </c>
      <c r="AX328" s="762" t="s">
        <v>67</v>
      </c>
      <c r="AY328" s="763" t="s">
        <v>102</v>
      </c>
    </row>
    <row r="329" spans="2:65" s="711" customFormat="1" ht="22.9" customHeight="1" x14ac:dyDescent="0.2">
      <c r="B329" s="1112"/>
      <c r="D329" s="712" t="s">
        <v>61</v>
      </c>
      <c r="E329" s="727" t="s">
        <v>123</v>
      </c>
      <c r="F329" s="727" t="s">
        <v>1424</v>
      </c>
      <c r="J329" s="728">
        <f>BK329</f>
        <v>0</v>
      </c>
      <c r="L329" s="1112"/>
      <c r="M329" s="1113"/>
      <c r="P329" s="1114">
        <f>SUM(P330:P350)</f>
        <v>130.94903399999998</v>
      </c>
      <c r="R329" s="1114">
        <f>SUM(R330:R350)</f>
        <v>0.60033134515200015</v>
      </c>
      <c r="T329" s="1115">
        <f>SUM(T330:T350)</f>
        <v>11.150399999999999</v>
      </c>
      <c r="AR329" s="712" t="s">
        <v>67</v>
      </c>
      <c r="AT329" s="1116" t="s">
        <v>61</v>
      </c>
      <c r="AU329" s="1116" t="s">
        <v>67</v>
      </c>
      <c r="AY329" s="712" t="s">
        <v>102</v>
      </c>
      <c r="BK329" s="1117">
        <f>SUM(BK330:BK350)</f>
        <v>0</v>
      </c>
    </row>
    <row r="330" spans="2:65" s="998" customFormat="1" ht="24.2" customHeight="1" x14ac:dyDescent="0.2">
      <c r="B330" s="454"/>
      <c r="C330" s="715" t="s">
        <v>1425</v>
      </c>
      <c r="D330" s="715" t="s">
        <v>137</v>
      </c>
      <c r="E330" s="716" t="s">
        <v>1426</v>
      </c>
      <c r="F330" s="717" t="s">
        <v>1427</v>
      </c>
      <c r="G330" s="718" t="s">
        <v>152</v>
      </c>
      <c r="H330" s="719">
        <v>5.0999999999999996</v>
      </c>
      <c r="I330" s="720">
        <v>0</v>
      </c>
      <c r="J330" s="720">
        <f>ROUND(I330*H330,2)</f>
        <v>0</v>
      </c>
      <c r="K330" s="717" t="s">
        <v>759</v>
      </c>
      <c r="L330" s="419"/>
      <c r="M330" s="1118" t="s">
        <v>1</v>
      </c>
      <c r="N330" s="1119" t="s">
        <v>33</v>
      </c>
      <c r="O330" s="1120">
        <v>0.15</v>
      </c>
      <c r="P330" s="1120">
        <f>O330*H330</f>
        <v>0.7649999999999999</v>
      </c>
      <c r="Q330" s="1120">
        <v>1.9320000000000001E-4</v>
      </c>
      <c r="R330" s="1120">
        <f>Q330*H330</f>
        <v>9.8532000000000003E-4</v>
      </c>
      <c r="S330" s="1120">
        <v>0</v>
      </c>
      <c r="T330" s="1121">
        <f>S330*H330</f>
        <v>0</v>
      </c>
      <c r="AR330" s="1122" t="s">
        <v>111</v>
      </c>
      <c r="AT330" s="1122" t="s">
        <v>137</v>
      </c>
      <c r="AU330" s="1122" t="s">
        <v>69</v>
      </c>
      <c r="AY330" s="999" t="s">
        <v>102</v>
      </c>
      <c r="BE330" s="615">
        <f>IF(N330="základní",J330,0)</f>
        <v>0</v>
      </c>
      <c r="BF330" s="615">
        <f>IF(N330="snížená",J330,0)</f>
        <v>0</v>
      </c>
      <c r="BG330" s="615">
        <f>IF(N330="zákl. přenesená",J330,0)</f>
        <v>0</v>
      </c>
      <c r="BH330" s="615">
        <f>IF(N330="sníž. přenesená",J330,0)</f>
        <v>0</v>
      </c>
      <c r="BI330" s="615">
        <f>IF(N330="nulová",J330,0)</f>
        <v>0</v>
      </c>
      <c r="BJ330" s="999" t="s">
        <v>67</v>
      </c>
      <c r="BK330" s="615">
        <f>ROUND(I330*H330,2)</f>
        <v>0</v>
      </c>
      <c r="BL330" s="999" t="s">
        <v>111</v>
      </c>
      <c r="BM330" s="1122" t="s">
        <v>1428</v>
      </c>
    </row>
    <row r="331" spans="2:65" s="998" customFormat="1" ht="19.5" x14ac:dyDescent="0.2">
      <c r="B331" s="419"/>
      <c r="D331" s="625" t="s">
        <v>538</v>
      </c>
      <c r="F331" s="626" t="s">
        <v>1429</v>
      </c>
      <c r="L331" s="419"/>
      <c r="M331" s="1123"/>
      <c r="T331" s="1124"/>
      <c r="AT331" s="999" t="s">
        <v>538</v>
      </c>
      <c r="AU331" s="999" t="s">
        <v>69</v>
      </c>
    </row>
    <row r="332" spans="2:65" s="762" customFormat="1" x14ac:dyDescent="0.2">
      <c r="B332" s="1131"/>
      <c r="D332" s="625" t="s">
        <v>112</v>
      </c>
      <c r="E332" s="763" t="s">
        <v>1</v>
      </c>
      <c r="F332" s="764" t="s">
        <v>1379</v>
      </c>
      <c r="H332" s="765">
        <v>5.0999999999999996</v>
      </c>
      <c r="L332" s="1131"/>
      <c r="M332" s="1132"/>
      <c r="T332" s="1133"/>
      <c r="AT332" s="763" t="s">
        <v>112</v>
      </c>
      <c r="AU332" s="763" t="s">
        <v>69</v>
      </c>
      <c r="AV332" s="762" t="s">
        <v>69</v>
      </c>
      <c r="AW332" s="762" t="s">
        <v>25</v>
      </c>
      <c r="AX332" s="762" t="s">
        <v>13</v>
      </c>
      <c r="AY332" s="763" t="s">
        <v>102</v>
      </c>
    </row>
    <row r="333" spans="2:65" s="766" customFormat="1" x14ac:dyDescent="0.2">
      <c r="B333" s="1134"/>
      <c r="D333" s="625" t="s">
        <v>112</v>
      </c>
      <c r="E333" s="767" t="s">
        <v>1</v>
      </c>
      <c r="F333" s="768" t="s">
        <v>113</v>
      </c>
      <c r="H333" s="769">
        <v>5.0999999999999996</v>
      </c>
      <c r="L333" s="1134"/>
      <c r="M333" s="1135"/>
      <c r="T333" s="1136"/>
      <c r="AT333" s="767" t="s">
        <v>112</v>
      </c>
      <c r="AU333" s="767" t="s">
        <v>69</v>
      </c>
      <c r="AV333" s="766" t="s">
        <v>111</v>
      </c>
      <c r="AW333" s="766" t="s">
        <v>25</v>
      </c>
      <c r="AX333" s="766" t="s">
        <v>67</v>
      </c>
      <c r="AY333" s="767" t="s">
        <v>102</v>
      </c>
    </row>
    <row r="334" spans="2:65" s="998" customFormat="1" ht="24.2" customHeight="1" x14ac:dyDescent="0.2">
      <c r="B334" s="454"/>
      <c r="C334" s="715" t="s">
        <v>1430</v>
      </c>
      <c r="D334" s="715" t="s">
        <v>137</v>
      </c>
      <c r="E334" s="716" t="s">
        <v>1431</v>
      </c>
      <c r="F334" s="717" t="s">
        <v>1432</v>
      </c>
      <c r="G334" s="718" t="s">
        <v>133</v>
      </c>
      <c r="H334" s="719">
        <v>31.41</v>
      </c>
      <c r="I334" s="720">
        <v>0</v>
      </c>
      <c r="J334" s="720">
        <f>ROUND(I334*H334,2)</f>
        <v>0</v>
      </c>
      <c r="K334" s="717" t="s">
        <v>759</v>
      </c>
      <c r="L334" s="419"/>
      <c r="M334" s="1118" t="s">
        <v>1</v>
      </c>
      <c r="N334" s="1119" t="s">
        <v>33</v>
      </c>
      <c r="O334" s="1120">
        <v>0.23</v>
      </c>
      <c r="P334" s="1120">
        <f>O334*H334</f>
        <v>7.2243000000000004</v>
      </c>
      <c r="Q334" s="1120">
        <v>6.3000000000000003E-4</v>
      </c>
      <c r="R334" s="1120">
        <f>Q334*H334</f>
        <v>1.9788300000000002E-2</v>
      </c>
      <c r="S334" s="1120">
        <v>0</v>
      </c>
      <c r="T334" s="1121">
        <f>S334*H334</f>
        <v>0</v>
      </c>
      <c r="AR334" s="1122" t="s">
        <v>111</v>
      </c>
      <c r="AT334" s="1122" t="s">
        <v>137</v>
      </c>
      <c r="AU334" s="1122" t="s">
        <v>69</v>
      </c>
      <c r="AY334" s="999" t="s">
        <v>102</v>
      </c>
      <c r="BE334" s="615">
        <f>IF(N334="základní",J334,0)</f>
        <v>0</v>
      </c>
      <c r="BF334" s="615">
        <f>IF(N334="snížená",J334,0)</f>
        <v>0</v>
      </c>
      <c r="BG334" s="615">
        <f>IF(N334="zákl. přenesená",J334,0)</f>
        <v>0</v>
      </c>
      <c r="BH334" s="615">
        <f>IF(N334="sníž. přenesená",J334,0)</f>
        <v>0</v>
      </c>
      <c r="BI334" s="615">
        <f>IF(N334="nulová",J334,0)</f>
        <v>0</v>
      </c>
      <c r="BJ334" s="999" t="s">
        <v>67</v>
      </c>
      <c r="BK334" s="615">
        <f>ROUND(I334*H334,2)</f>
        <v>0</v>
      </c>
      <c r="BL334" s="999" t="s">
        <v>111</v>
      </c>
      <c r="BM334" s="1122" t="s">
        <v>1433</v>
      </c>
    </row>
    <row r="335" spans="2:65" s="998" customFormat="1" ht="19.5" x14ac:dyDescent="0.2">
      <c r="B335" s="419"/>
      <c r="D335" s="625" t="s">
        <v>538</v>
      </c>
      <c r="F335" s="626" t="s">
        <v>1434</v>
      </c>
      <c r="L335" s="419"/>
      <c r="M335" s="1123"/>
      <c r="T335" s="1124"/>
      <c r="AT335" s="999" t="s">
        <v>538</v>
      </c>
      <c r="AU335" s="999" t="s">
        <v>69</v>
      </c>
    </row>
    <row r="336" spans="2:65" s="1125" customFormat="1" x14ac:dyDescent="0.2">
      <c r="B336" s="1126"/>
      <c r="D336" s="625" t="s">
        <v>112</v>
      </c>
      <c r="E336" s="1127" t="s">
        <v>1</v>
      </c>
      <c r="F336" s="1128" t="s">
        <v>1435</v>
      </c>
      <c r="H336" s="1127" t="s">
        <v>1</v>
      </c>
      <c r="L336" s="1126"/>
      <c r="M336" s="1129"/>
      <c r="T336" s="1130"/>
      <c r="AT336" s="1127" t="s">
        <v>112</v>
      </c>
      <c r="AU336" s="1127" t="s">
        <v>69</v>
      </c>
      <c r="AV336" s="1125" t="s">
        <v>67</v>
      </c>
      <c r="AW336" s="1125" t="s">
        <v>25</v>
      </c>
      <c r="AX336" s="1125" t="s">
        <v>13</v>
      </c>
      <c r="AY336" s="1127" t="s">
        <v>102</v>
      </c>
    </row>
    <row r="337" spans="2:65" s="762" customFormat="1" x14ac:dyDescent="0.2">
      <c r="B337" s="1131"/>
      <c r="D337" s="625" t="s">
        <v>112</v>
      </c>
      <c r="E337" s="763" t="s">
        <v>1</v>
      </c>
      <c r="F337" s="764" t="s">
        <v>1436</v>
      </c>
      <c r="H337" s="765">
        <v>14.61</v>
      </c>
      <c r="L337" s="1131"/>
      <c r="M337" s="1132"/>
      <c r="T337" s="1133"/>
      <c r="AT337" s="763" t="s">
        <v>112</v>
      </c>
      <c r="AU337" s="763" t="s">
        <v>69</v>
      </c>
      <c r="AV337" s="762" t="s">
        <v>69</v>
      </c>
      <c r="AW337" s="762" t="s">
        <v>25</v>
      </c>
      <c r="AX337" s="762" t="s">
        <v>13</v>
      </c>
      <c r="AY337" s="763" t="s">
        <v>102</v>
      </c>
    </row>
    <row r="338" spans="2:65" s="762" customFormat="1" x14ac:dyDescent="0.2">
      <c r="B338" s="1131"/>
      <c r="D338" s="625" t="s">
        <v>112</v>
      </c>
      <c r="E338" s="763" t="s">
        <v>1</v>
      </c>
      <c r="F338" s="764" t="s">
        <v>1437</v>
      </c>
      <c r="H338" s="765">
        <v>16.8</v>
      </c>
      <c r="L338" s="1131"/>
      <c r="M338" s="1132"/>
      <c r="T338" s="1133"/>
      <c r="AT338" s="763" t="s">
        <v>112</v>
      </c>
      <c r="AU338" s="763" t="s">
        <v>69</v>
      </c>
      <c r="AV338" s="762" t="s">
        <v>69</v>
      </c>
      <c r="AW338" s="762" t="s">
        <v>25</v>
      </c>
      <c r="AX338" s="762" t="s">
        <v>13</v>
      </c>
      <c r="AY338" s="763" t="s">
        <v>102</v>
      </c>
    </row>
    <row r="339" spans="2:65" s="766" customFormat="1" x14ac:dyDescent="0.2">
      <c r="B339" s="1134"/>
      <c r="D339" s="625" t="s">
        <v>112</v>
      </c>
      <c r="E339" s="767" t="s">
        <v>1</v>
      </c>
      <c r="F339" s="768" t="s">
        <v>113</v>
      </c>
      <c r="H339" s="769">
        <v>31.41</v>
      </c>
      <c r="L339" s="1134"/>
      <c r="M339" s="1135"/>
      <c r="T339" s="1136"/>
      <c r="AT339" s="767" t="s">
        <v>112</v>
      </c>
      <c r="AU339" s="767" t="s">
        <v>69</v>
      </c>
      <c r="AV339" s="766" t="s">
        <v>111</v>
      </c>
      <c r="AW339" s="766" t="s">
        <v>25</v>
      </c>
      <c r="AX339" s="766" t="s">
        <v>67</v>
      </c>
      <c r="AY339" s="767" t="s">
        <v>102</v>
      </c>
    </row>
    <row r="340" spans="2:65" s="998" customFormat="1" ht="14.45" customHeight="1" x14ac:dyDescent="0.2">
      <c r="B340" s="454"/>
      <c r="C340" s="715" t="s">
        <v>148</v>
      </c>
      <c r="D340" s="715" t="s">
        <v>137</v>
      </c>
      <c r="E340" s="716" t="s">
        <v>1438</v>
      </c>
      <c r="F340" s="717" t="s">
        <v>1439</v>
      </c>
      <c r="G340" s="718" t="s">
        <v>116</v>
      </c>
      <c r="H340" s="719">
        <v>4.641</v>
      </c>
      <c r="I340" s="720">
        <v>0</v>
      </c>
      <c r="J340" s="720">
        <f>ROUND(I340*H340,2)</f>
        <v>0</v>
      </c>
      <c r="K340" s="717" t="s">
        <v>759</v>
      </c>
      <c r="L340" s="419"/>
      <c r="M340" s="1118" t="s">
        <v>1</v>
      </c>
      <c r="N340" s="1119" t="s">
        <v>33</v>
      </c>
      <c r="O340" s="1120">
        <v>16.373999999999999</v>
      </c>
      <c r="P340" s="1120">
        <f>O340*H340</f>
        <v>75.991733999999994</v>
      </c>
      <c r="Q340" s="1120">
        <v>0.121711072</v>
      </c>
      <c r="R340" s="1120">
        <f>Q340*H340</f>
        <v>0.56486108515200006</v>
      </c>
      <c r="S340" s="1120">
        <v>2.4</v>
      </c>
      <c r="T340" s="1121">
        <f>S340*H340</f>
        <v>11.138399999999999</v>
      </c>
      <c r="AR340" s="1122" t="s">
        <v>111</v>
      </c>
      <c r="AT340" s="1122" t="s">
        <v>137</v>
      </c>
      <c r="AU340" s="1122" t="s">
        <v>69</v>
      </c>
      <c r="AY340" s="999" t="s">
        <v>102</v>
      </c>
      <c r="BE340" s="615">
        <f>IF(N340="základní",J340,0)</f>
        <v>0</v>
      </c>
      <c r="BF340" s="615">
        <f>IF(N340="snížená",J340,0)</f>
        <v>0</v>
      </c>
      <c r="BG340" s="615">
        <f>IF(N340="zákl. přenesená",J340,0)</f>
        <v>0</v>
      </c>
      <c r="BH340" s="615">
        <f>IF(N340="sníž. přenesená",J340,0)</f>
        <v>0</v>
      </c>
      <c r="BI340" s="615">
        <f>IF(N340="nulová",J340,0)</f>
        <v>0</v>
      </c>
      <c r="BJ340" s="999" t="s">
        <v>67</v>
      </c>
      <c r="BK340" s="615">
        <f>ROUND(I340*H340,2)</f>
        <v>0</v>
      </c>
      <c r="BL340" s="999" t="s">
        <v>111</v>
      </c>
      <c r="BM340" s="1122" t="s">
        <v>1440</v>
      </c>
    </row>
    <row r="341" spans="2:65" s="998" customFormat="1" ht="19.5" x14ac:dyDescent="0.2">
      <c r="B341" s="419"/>
      <c r="D341" s="625" t="s">
        <v>538</v>
      </c>
      <c r="F341" s="626" t="s">
        <v>1441</v>
      </c>
      <c r="L341" s="419"/>
      <c r="M341" s="1123"/>
      <c r="T341" s="1124"/>
      <c r="AT341" s="999" t="s">
        <v>538</v>
      </c>
      <c r="AU341" s="999" t="s">
        <v>69</v>
      </c>
    </row>
    <row r="342" spans="2:65" s="1125" customFormat="1" x14ac:dyDescent="0.2">
      <c r="B342" s="1126"/>
      <c r="D342" s="625" t="s">
        <v>112</v>
      </c>
      <c r="E342" s="1127" t="s">
        <v>1</v>
      </c>
      <c r="F342" s="1128" t="s">
        <v>1276</v>
      </c>
      <c r="H342" s="1127" t="s">
        <v>1</v>
      </c>
      <c r="L342" s="1126"/>
      <c r="M342" s="1129"/>
      <c r="T342" s="1130"/>
      <c r="AT342" s="1127" t="s">
        <v>112</v>
      </c>
      <c r="AU342" s="1127" t="s">
        <v>69</v>
      </c>
      <c r="AV342" s="1125" t="s">
        <v>67</v>
      </c>
      <c r="AW342" s="1125" t="s">
        <v>25</v>
      </c>
      <c r="AX342" s="1125" t="s">
        <v>13</v>
      </c>
      <c r="AY342" s="1127" t="s">
        <v>102</v>
      </c>
    </row>
    <row r="343" spans="2:65" s="762" customFormat="1" x14ac:dyDescent="0.2">
      <c r="B343" s="1131"/>
      <c r="D343" s="625" t="s">
        <v>112</v>
      </c>
      <c r="E343" s="763" t="s">
        <v>1</v>
      </c>
      <c r="F343" s="764" t="s">
        <v>1442</v>
      </c>
      <c r="H343" s="765">
        <v>1.331</v>
      </c>
      <c r="L343" s="1131"/>
      <c r="M343" s="1132"/>
      <c r="T343" s="1133"/>
      <c r="AT343" s="763" t="s">
        <v>112</v>
      </c>
      <c r="AU343" s="763" t="s">
        <v>69</v>
      </c>
      <c r="AV343" s="762" t="s">
        <v>69</v>
      </c>
      <c r="AW343" s="762" t="s">
        <v>25</v>
      </c>
      <c r="AX343" s="762" t="s">
        <v>13</v>
      </c>
      <c r="AY343" s="763" t="s">
        <v>102</v>
      </c>
    </row>
    <row r="344" spans="2:65" s="762" customFormat="1" x14ac:dyDescent="0.2">
      <c r="B344" s="1131"/>
      <c r="D344" s="625" t="s">
        <v>112</v>
      </c>
      <c r="E344" s="763" t="s">
        <v>1</v>
      </c>
      <c r="F344" s="764" t="s">
        <v>1443</v>
      </c>
      <c r="H344" s="765">
        <v>2.9</v>
      </c>
      <c r="L344" s="1131"/>
      <c r="M344" s="1132"/>
      <c r="T344" s="1133"/>
      <c r="AT344" s="763" t="s">
        <v>112</v>
      </c>
      <c r="AU344" s="763" t="s">
        <v>69</v>
      </c>
      <c r="AV344" s="762" t="s">
        <v>69</v>
      </c>
      <c r="AW344" s="762" t="s">
        <v>25</v>
      </c>
      <c r="AX344" s="762" t="s">
        <v>13</v>
      </c>
      <c r="AY344" s="763" t="s">
        <v>102</v>
      </c>
    </row>
    <row r="345" spans="2:65" s="762" customFormat="1" x14ac:dyDescent="0.2">
      <c r="B345" s="1131"/>
      <c r="D345" s="625" t="s">
        <v>112</v>
      </c>
      <c r="E345" s="763" t="s">
        <v>1</v>
      </c>
      <c r="F345" s="764" t="s">
        <v>1444</v>
      </c>
      <c r="H345" s="765">
        <v>0.41</v>
      </c>
      <c r="L345" s="1131"/>
      <c r="M345" s="1132"/>
      <c r="T345" s="1133"/>
      <c r="AT345" s="763" t="s">
        <v>112</v>
      </c>
      <c r="AU345" s="763" t="s">
        <v>69</v>
      </c>
      <c r="AV345" s="762" t="s">
        <v>69</v>
      </c>
      <c r="AW345" s="762" t="s">
        <v>25</v>
      </c>
      <c r="AX345" s="762" t="s">
        <v>13</v>
      </c>
      <c r="AY345" s="763" t="s">
        <v>102</v>
      </c>
    </row>
    <row r="346" spans="2:65" s="766" customFormat="1" x14ac:dyDescent="0.2">
      <c r="B346" s="1134"/>
      <c r="D346" s="625" t="s">
        <v>112</v>
      </c>
      <c r="E346" s="767" t="s">
        <v>1</v>
      </c>
      <c r="F346" s="768" t="s">
        <v>113</v>
      </c>
      <c r="H346" s="769">
        <v>4.641</v>
      </c>
      <c r="L346" s="1134"/>
      <c r="M346" s="1135"/>
      <c r="T346" s="1136"/>
      <c r="AT346" s="767" t="s">
        <v>112</v>
      </c>
      <c r="AU346" s="767" t="s">
        <v>69</v>
      </c>
      <c r="AV346" s="766" t="s">
        <v>111</v>
      </c>
      <c r="AW346" s="766" t="s">
        <v>25</v>
      </c>
      <c r="AX346" s="766" t="s">
        <v>67</v>
      </c>
      <c r="AY346" s="767" t="s">
        <v>102</v>
      </c>
    </row>
    <row r="347" spans="2:65" s="998" customFormat="1" ht="24.2" customHeight="1" x14ac:dyDescent="0.2">
      <c r="B347" s="454"/>
      <c r="C347" s="715" t="s">
        <v>1445</v>
      </c>
      <c r="D347" s="715" t="s">
        <v>137</v>
      </c>
      <c r="E347" s="716" t="s">
        <v>1446</v>
      </c>
      <c r="F347" s="717" t="s">
        <v>1447</v>
      </c>
      <c r="G347" s="718" t="s">
        <v>152</v>
      </c>
      <c r="H347" s="719">
        <v>12</v>
      </c>
      <c r="I347" s="720">
        <v>0</v>
      </c>
      <c r="J347" s="720">
        <f>ROUND(I347*H347,2)</f>
        <v>0</v>
      </c>
      <c r="K347" s="717" t="s">
        <v>759</v>
      </c>
      <c r="L347" s="419"/>
      <c r="M347" s="1118" t="s">
        <v>1</v>
      </c>
      <c r="N347" s="1119" t="s">
        <v>33</v>
      </c>
      <c r="O347" s="1120">
        <v>3.9140000000000001</v>
      </c>
      <c r="P347" s="1120">
        <f>O347*H347</f>
        <v>46.968000000000004</v>
      </c>
      <c r="Q347" s="1120">
        <v>1.2247200000000001E-3</v>
      </c>
      <c r="R347" s="1120">
        <f>Q347*H347</f>
        <v>1.469664E-2</v>
      </c>
      <c r="S347" s="1120">
        <v>1E-3</v>
      </c>
      <c r="T347" s="1121">
        <f>S347*H347</f>
        <v>1.2E-2</v>
      </c>
      <c r="AR347" s="1122" t="s">
        <v>111</v>
      </c>
      <c r="AT347" s="1122" t="s">
        <v>137</v>
      </c>
      <c r="AU347" s="1122" t="s">
        <v>69</v>
      </c>
      <c r="AY347" s="999" t="s">
        <v>102</v>
      </c>
      <c r="BE347" s="615">
        <f>IF(N347="základní",J347,0)</f>
        <v>0</v>
      </c>
      <c r="BF347" s="615">
        <f>IF(N347="snížená",J347,0)</f>
        <v>0</v>
      </c>
      <c r="BG347" s="615">
        <f>IF(N347="zákl. přenesená",J347,0)</f>
        <v>0</v>
      </c>
      <c r="BH347" s="615">
        <f>IF(N347="sníž. přenesená",J347,0)</f>
        <v>0</v>
      </c>
      <c r="BI347" s="615">
        <f>IF(N347="nulová",J347,0)</f>
        <v>0</v>
      </c>
      <c r="BJ347" s="999" t="s">
        <v>67</v>
      </c>
      <c r="BK347" s="615">
        <f>ROUND(I347*H347,2)</f>
        <v>0</v>
      </c>
      <c r="BL347" s="999" t="s">
        <v>111</v>
      </c>
      <c r="BM347" s="1122" t="s">
        <v>1448</v>
      </c>
    </row>
    <row r="348" spans="2:65" s="998" customFormat="1" ht="29.25" x14ac:dyDescent="0.2">
      <c r="B348" s="419"/>
      <c r="D348" s="625" t="s">
        <v>538</v>
      </c>
      <c r="F348" s="626" t="s">
        <v>1449</v>
      </c>
      <c r="L348" s="419"/>
      <c r="M348" s="1123"/>
      <c r="T348" s="1124"/>
      <c r="AT348" s="999" t="s">
        <v>538</v>
      </c>
      <c r="AU348" s="999" t="s">
        <v>69</v>
      </c>
    </row>
    <row r="349" spans="2:65" s="1125" customFormat="1" x14ac:dyDescent="0.2">
      <c r="B349" s="1126"/>
      <c r="D349" s="625" t="s">
        <v>112</v>
      </c>
      <c r="E349" s="1127" t="s">
        <v>1</v>
      </c>
      <c r="F349" s="1128" t="s">
        <v>1450</v>
      </c>
      <c r="H349" s="1127" t="s">
        <v>1</v>
      </c>
      <c r="L349" s="1126"/>
      <c r="M349" s="1129"/>
      <c r="T349" s="1130"/>
      <c r="AT349" s="1127" t="s">
        <v>112</v>
      </c>
      <c r="AU349" s="1127" t="s">
        <v>69</v>
      </c>
      <c r="AV349" s="1125" t="s">
        <v>67</v>
      </c>
      <c r="AW349" s="1125" t="s">
        <v>25</v>
      </c>
      <c r="AX349" s="1125" t="s">
        <v>13</v>
      </c>
      <c r="AY349" s="1127" t="s">
        <v>102</v>
      </c>
    </row>
    <row r="350" spans="2:65" s="762" customFormat="1" x14ac:dyDescent="0.2">
      <c r="B350" s="1131"/>
      <c r="D350" s="625" t="s">
        <v>112</v>
      </c>
      <c r="E350" s="763" t="s">
        <v>1</v>
      </c>
      <c r="F350" s="764" t="s">
        <v>1451</v>
      </c>
      <c r="H350" s="765">
        <v>12</v>
      </c>
      <c r="L350" s="1131"/>
      <c r="M350" s="1132"/>
      <c r="T350" s="1133"/>
      <c r="AT350" s="763" t="s">
        <v>112</v>
      </c>
      <c r="AU350" s="763" t="s">
        <v>69</v>
      </c>
      <c r="AV350" s="762" t="s">
        <v>69</v>
      </c>
      <c r="AW350" s="762" t="s">
        <v>25</v>
      </c>
      <c r="AX350" s="762" t="s">
        <v>67</v>
      </c>
      <c r="AY350" s="763" t="s">
        <v>102</v>
      </c>
    </row>
    <row r="351" spans="2:65" s="711" customFormat="1" ht="22.9" customHeight="1" x14ac:dyDescent="0.2">
      <c r="B351" s="1112"/>
      <c r="D351" s="712" t="s">
        <v>61</v>
      </c>
      <c r="E351" s="727" t="s">
        <v>826</v>
      </c>
      <c r="F351" s="727" t="s">
        <v>827</v>
      </c>
      <c r="J351" s="728">
        <f>BK351</f>
        <v>0</v>
      </c>
      <c r="L351" s="1112"/>
      <c r="M351" s="1113"/>
      <c r="P351" s="1114">
        <f>SUM(P352:P360)</f>
        <v>5.1736000000000004</v>
      </c>
      <c r="R351" s="1114">
        <f>SUM(R352:R360)</f>
        <v>0</v>
      </c>
      <c r="T351" s="1115">
        <f>SUM(T352:T360)</f>
        <v>0</v>
      </c>
      <c r="AR351" s="712" t="s">
        <v>67</v>
      </c>
      <c r="AT351" s="1116" t="s">
        <v>61</v>
      </c>
      <c r="AU351" s="1116" t="s">
        <v>67</v>
      </c>
      <c r="AY351" s="712" t="s">
        <v>102</v>
      </c>
      <c r="BK351" s="1117">
        <f>SUM(BK352:BK360)</f>
        <v>0</v>
      </c>
    </row>
    <row r="352" spans="2:65" s="998" customFormat="1" ht="24.2" customHeight="1" x14ac:dyDescent="0.2">
      <c r="B352" s="454"/>
      <c r="C352" s="715" t="s">
        <v>149</v>
      </c>
      <c r="D352" s="715" t="s">
        <v>137</v>
      </c>
      <c r="E352" s="716" t="s">
        <v>1452</v>
      </c>
      <c r="F352" s="717" t="s">
        <v>1453</v>
      </c>
      <c r="G352" s="718" t="s">
        <v>108</v>
      </c>
      <c r="H352" s="719">
        <v>11.15</v>
      </c>
      <c r="I352" s="720">
        <v>0</v>
      </c>
      <c r="J352" s="720">
        <f>ROUND(I352*H352,2)</f>
        <v>0</v>
      </c>
      <c r="K352" s="717" t="s">
        <v>759</v>
      </c>
      <c r="L352" s="419"/>
      <c r="M352" s="1118" t="s">
        <v>1</v>
      </c>
      <c r="N352" s="1119" t="s">
        <v>33</v>
      </c>
      <c r="O352" s="1120">
        <v>0.24</v>
      </c>
      <c r="P352" s="1120">
        <f>O352*H352</f>
        <v>2.6760000000000002</v>
      </c>
      <c r="Q352" s="1120">
        <v>0</v>
      </c>
      <c r="R352" s="1120">
        <f>Q352*H352</f>
        <v>0</v>
      </c>
      <c r="S352" s="1120">
        <v>0</v>
      </c>
      <c r="T352" s="1121">
        <f>S352*H352</f>
        <v>0</v>
      </c>
      <c r="AR352" s="1122" t="s">
        <v>111</v>
      </c>
      <c r="AT352" s="1122" t="s">
        <v>137</v>
      </c>
      <c r="AU352" s="1122" t="s">
        <v>69</v>
      </c>
      <c r="AY352" s="999" t="s">
        <v>102</v>
      </c>
      <c r="BE352" s="615">
        <f>IF(N352="základní",J352,0)</f>
        <v>0</v>
      </c>
      <c r="BF352" s="615">
        <f>IF(N352="snížená",J352,0)</f>
        <v>0</v>
      </c>
      <c r="BG352" s="615">
        <f>IF(N352="zákl. přenesená",J352,0)</f>
        <v>0</v>
      </c>
      <c r="BH352" s="615">
        <f>IF(N352="sníž. přenesená",J352,0)</f>
        <v>0</v>
      </c>
      <c r="BI352" s="615">
        <f>IF(N352="nulová",J352,0)</f>
        <v>0</v>
      </c>
      <c r="BJ352" s="999" t="s">
        <v>67</v>
      </c>
      <c r="BK352" s="615">
        <f>ROUND(I352*H352,2)</f>
        <v>0</v>
      </c>
      <c r="BL352" s="999" t="s">
        <v>111</v>
      </c>
      <c r="BM352" s="1122" t="s">
        <v>1454</v>
      </c>
    </row>
    <row r="353" spans="2:65" s="998" customFormat="1" ht="19.5" x14ac:dyDescent="0.2">
      <c r="B353" s="419"/>
      <c r="D353" s="625" t="s">
        <v>538</v>
      </c>
      <c r="F353" s="626" t="s">
        <v>1455</v>
      </c>
      <c r="L353" s="419"/>
      <c r="M353" s="1123"/>
      <c r="T353" s="1124"/>
      <c r="AT353" s="999" t="s">
        <v>538</v>
      </c>
      <c r="AU353" s="999" t="s">
        <v>69</v>
      </c>
    </row>
    <row r="354" spans="2:65" s="998" customFormat="1" ht="14.45" customHeight="1" x14ac:dyDescent="0.2">
      <c r="B354" s="454"/>
      <c r="C354" s="715" t="s">
        <v>957</v>
      </c>
      <c r="D354" s="715" t="s">
        <v>137</v>
      </c>
      <c r="E354" s="716" t="s">
        <v>1456</v>
      </c>
      <c r="F354" s="717" t="s">
        <v>1457</v>
      </c>
      <c r="G354" s="718" t="s">
        <v>108</v>
      </c>
      <c r="H354" s="719">
        <v>167.25</v>
      </c>
      <c r="I354" s="720">
        <v>0</v>
      </c>
      <c r="J354" s="720">
        <f>ROUND(I354*H354,2)</f>
        <v>0</v>
      </c>
      <c r="K354" s="717" t="s">
        <v>759</v>
      </c>
      <c r="L354" s="419"/>
      <c r="M354" s="1118" t="s">
        <v>1</v>
      </c>
      <c r="N354" s="1119" t="s">
        <v>33</v>
      </c>
      <c r="O354" s="1120">
        <v>4.0000000000000001E-3</v>
      </c>
      <c r="P354" s="1120">
        <f>O354*H354</f>
        <v>0.66900000000000004</v>
      </c>
      <c r="Q354" s="1120">
        <v>0</v>
      </c>
      <c r="R354" s="1120">
        <f>Q354*H354</f>
        <v>0</v>
      </c>
      <c r="S354" s="1120">
        <v>0</v>
      </c>
      <c r="T354" s="1121">
        <f>S354*H354</f>
        <v>0</v>
      </c>
      <c r="AR354" s="1122" t="s">
        <v>111</v>
      </c>
      <c r="AT354" s="1122" t="s">
        <v>137</v>
      </c>
      <c r="AU354" s="1122" t="s">
        <v>69</v>
      </c>
      <c r="AY354" s="999" t="s">
        <v>102</v>
      </c>
      <c r="BE354" s="615">
        <f>IF(N354="základní",J354,0)</f>
        <v>0</v>
      </c>
      <c r="BF354" s="615">
        <f>IF(N354="snížená",J354,0)</f>
        <v>0</v>
      </c>
      <c r="BG354" s="615">
        <f>IF(N354="zákl. přenesená",J354,0)</f>
        <v>0</v>
      </c>
      <c r="BH354" s="615">
        <f>IF(N354="sníž. přenesená",J354,0)</f>
        <v>0</v>
      </c>
      <c r="BI354" s="615">
        <f>IF(N354="nulová",J354,0)</f>
        <v>0</v>
      </c>
      <c r="BJ354" s="999" t="s">
        <v>67</v>
      </c>
      <c r="BK354" s="615">
        <f>ROUND(I354*H354,2)</f>
        <v>0</v>
      </c>
      <c r="BL354" s="999" t="s">
        <v>111</v>
      </c>
      <c r="BM354" s="1122" t="s">
        <v>1458</v>
      </c>
    </row>
    <row r="355" spans="2:65" s="998" customFormat="1" ht="29.25" x14ac:dyDescent="0.2">
      <c r="B355" s="419"/>
      <c r="D355" s="625" t="s">
        <v>538</v>
      </c>
      <c r="F355" s="626" t="s">
        <v>1459</v>
      </c>
      <c r="L355" s="419"/>
      <c r="M355" s="1123"/>
      <c r="T355" s="1124"/>
      <c r="AT355" s="999" t="s">
        <v>538</v>
      </c>
      <c r="AU355" s="999" t="s">
        <v>69</v>
      </c>
    </row>
    <row r="356" spans="2:65" s="762" customFormat="1" x14ac:dyDescent="0.2">
      <c r="B356" s="1131"/>
      <c r="D356" s="625" t="s">
        <v>112</v>
      </c>
      <c r="E356" s="763" t="s">
        <v>1</v>
      </c>
      <c r="F356" s="764" t="s">
        <v>1460</v>
      </c>
      <c r="H356" s="765">
        <v>167.25</v>
      </c>
      <c r="L356" s="1131"/>
      <c r="M356" s="1132"/>
      <c r="T356" s="1133"/>
      <c r="AT356" s="763" t="s">
        <v>112</v>
      </c>
      <c r="AU356" s="763" t="s">
        <v>69</v>
      </c>
      <c r="AV356" s="762" t="s">
        <v>69</v>
      </c>
      <c r="AW356" s="762" t="s">
        <v>25</v>
      </c>
      <c r="AX356" s="762" t="s">
        <v>67</v>
      </c>
      <c r="AY356" s="763" t="s">
        <v>102</v>
      </c>
    </row>
    <row r="357" spans="2:65" s="998" customFormat="1" ht="24.2" customHeight="1" x14ac:dyDescent="0.2">
      <c r="B357" s="454"/>
      <c r="C357" s="715" t="s">
        <v>151</v>
      </c>
      <c r="D357" s="715" t="s">
        <v>137</v>
      </c>
      <c r="E357" s="716" t="s">
        <v>1461</v>
      </c>
      <c r="F357" s="717" t="s">
        <v>1462</v>
      </c>
      <c r="G357" s="718" t="s">
        <v>108</v>
      </c>
      <c r="H357" s="719">
        <v>11.15</v>
      </c>
      <c r="I357" s="720">
        <v>0</v>
      </c>
      <c r="J357" s="720">
        <f>ROUND(I357*H357,2)</f>
        <v>0</v>
      </c>
      <c r="K357" s="717" t="s">
        <v>759</v>
      </c>
      <c r="L357" s="419"/>
      <c r="M357" s="1118" t="s">
        <v>1</v>
      </c>
      <c r="N357" s="1119" t="s">
        <v>33</v>
      </c>
      <c r="O357" s="1120">
        <v>0.16400000000000001</v>
      </c>
      <c r="P357" s="1120">
        <f>O357*H357</f>
        <v>1.8286000000000002</v>
      </c>
      <c r="Q357" s="1120">
        <v>0</v>
      </c>
      <c r="R357" s="1120">
        <f>Q357*H357</f>
        <v>0</v>
      </c>
      <c r="S357" s="1120">
        <v>0</v>
      </c>
      <c r="T357" s="1121">
        <f>S357*H357</f>
        <v>0</v>
      </c>
      <c r="AR357" s="1122" t="s">
        <v>111</v>
      </c>
      <c r="AT357" s="1122" t="s">
        <v>137</v>
      </c>
      <c r="AU357" s="1122" t="s">
        <v>69</v>
      </c>
      <c r="AY357" s="999" t="s">
        <v>102</v>
      </c>
      <c r="BE357" s="615">
        <f>IF(N357="základní",J357,0)</f>
        <v>0</v>
      </c>
      <c r="BF357" s="615">
        <f>IF(N357="snížená",J357,0)</f>
        <v>0</v>
      </c>
      <c r="BG357" s="615">
        <f>IF(N357="zákl. přenesená",J357,0)</f>
        <v>0</v>
      </c>
      <c r="BH357" s="615">
        <f>IF(N357="sníž. přenesená",J357,0)</f>
        <v>0</v>
      </c>
      <c r="BI357" s="615">
        <f>IF(N357="nulová",J357,0)</f>
        <v>0</v>
      </c>
      <c r="BJ357" s="999" t="s">
        <v>67</v>
      </c>
      <c r="BK357" s="615">
        <f>ROUND(I357*H357,2)</f>
        <v>0</v>
      </c>
      <c r="BL357" s="999" t="s">
        <v>111</v>
      </c>
      <c r="BM357" s="1122" t="s">
        <v>1463</v>
      </c>
    </row>
    <row r="358" spans="2:65" s="998" customFormat="1" ht="19.5" x14ac:dyDescent="0.2">
      <c r="B358" s="419"/>
      <c r="D358" s="625" t="s">
        <v>538</v>
      </c>
      <c r="F358" s="626" t="s">
        <v>1464</v>
      </c>
      <c r="L358" s="419"/>
      <c r="M358" s="1123"/>
      <c r="T358" s="1124"/>
      <c r="AT358" s="999" t="s">
        <v>538</v>
      </c>
      <c r="AU358" s="999" t="s">
        <v>69</v>
      </c>
    </row>
    <row r="359" spans="2:65" s="998" customFormat="1" ht="37.9" customHeight="1" x14ac:dyDescent="0.2">
      <c r="B359" s="454"/>
      <c r="C359" s="715" t="s">
        <v>1465</v>
      </c>
      <c r="D359" s="715" t="s">
        <v>137</v>
      </c>
      <c r="E359" s="716" t="s">
        <v>1466</v>
      </c>
      <c r="F359" s="717" t="s">
        <v>1467</v>
      </c>
      <c r="G359" s="718" t="s">
        <v>108</v>
      </c>
      <c r="H359" s="719">
        <v>11.15</v>
      </c>
      <c r="I359" s="720">
        <v>0</v>
      </c>
      <c r="J359" s="720">
        <f>ROUND(I359*H359,2)</f>
        <v>0</v>
      </c>
      <c r="K359" s="717" t="s">
        <v>759</v>
      </c>
      <c r="L359" s="419"/>
      <c r="M359" s="1118" t="s">
        <v>1</v>
      </c>
      <c r="N359" s="1119" t="s">
        <v>33</v>
      </c>
      <c r="O359" s="1120">
        <v>0</v>
      </c>
      <c r="P359" s="1120">
        <f>O359*H359</f>
        <v>0</v>
      </c>
      <c r="Q359" s="1120">
        <v>0</v>
      </c>
      <c r="R359" s="1120">
        <f>Q359*H359</f>
        <v>0</v>
      </c>
      <c r="S359" s="1120">
        <v>0</v>
      </c>
      <c r="T359" s="1121">
        <f>S359*H359</f>
        <v>0</v>
      </c>
      <c r="AR359" s="1122" t="s">
        <v>111</v>
      </c>
      <c r="AT359" s="1122" t="s">
        <v>137</v>
      </c>
      <c r="AU359" s="1122" t="s">
        <v>69</v>
      </c>
      <c r="AY359" s="999" t="s">
        <v>102</v>
      </c>
      <c r="BE359" s="615">
        <f>IF(N359="základní",J359,0)</f>
        <v>0</v>
      </c>
      <c r="BF359" s="615">
        <f>IF(N359="snížená",J359,0)</f>
        <v>0</v>
      </c>
      <c r="BG359" s="615">
        <f>IF(N359="zákl. přenesená",J359,0)</f>
        <v>0</v>
      </c>
      <c r="BH359" s="615">
        <f>IF(N359="sníž. přenesená",J359,0)</f>
        <v>0</v>
      </c>
      <c r="BI359" s="615">
        <f>IF(N359="nulová",J359,0)</f>
        <v>0</v>
      </c>
      <c r="BJ359" s="999" t="s">
        <v>67</v>
      </c>
      <c r="BK359" s="615">
        <f>ROUND(I359*H359,2)</f>
        <v>0</v>
      </c>
      <c r="BL359" s="999" t="s">
        <v>111</v>
      </c>
      <c r="BM359" s="1122" t="s">
        <v>1468</v>
      </c>
    </row>
    <row r="360" spans="2:65" s="998" customFormat="1" ht="29.25" x14ac:dyDescent="0.2">
      <c r="B360" s="419"/>
      <c r="D360" s="625" t="s">
        <v>538</v>
      </c>
      <c r="F360" s="626" t="s">
        <v>1469</v>
      </c>
      <c r="L360" s="419"/>
      <c r="M360" s="1123"/>
      <c r="T360" s="1124"/>
      <c r="AT360" s="999" t="s">
        <v>538</v>
      </c>
      <c r="AU360" s="999" t="s">
        <v>69</v>
      </c>
    </row>
    <row r="361" spans="2:65" s="711" customFormat="1" ht="22.9" customHeight="1" x14ac:dyDescent="0.2">
      <c r="B361" s="1112"/>
      <c r="D361" s="712" t="s">
        <v>61</v>
      </c>
      <c r="E361" s="727" t="s">
        <v>1470</v>
      </c>
      <c r="F361" s="727" t="s">
        <v>1471</v>
      </c>
      <c r="J361" s="728">
        <f>BK361</f>
        <v>0</v>
      </c>
      <c r="L361" s="1112"/>
      <c r="M361" s="1113"/>
      <c r="P361" s="1114">
        <f>SUM(P362:P365)</f>
        <v>193.60375500000001</v>
      </c>
      <c r="R361" s="1114">
        <f>SUM(R362:R365)</f>
        <v>0</v>
      </c>
      <c r="T361" s="1115">
        <f>SUM(T362:T365)</f>
        <v>0</v>
      </c>
      <c r="AR361" s="712" t="s">
        <v>67</v>
      </c>
      <c r="AT361" s="1116" t="s">
        <v>61</v>
      </c>
      <c r="AU361" s="1116" t="s">
        <v>67</v>
      </c>
      <c r="AY361" s="712" t="s">
        <v>102</v>
      </c>
      <c r="BK361" s="1117">
        <f>SUM(BK362:BK365)</f>
        <v>0</v>
      </c>
    </row>
    <row r="362" spans="2:65" s="998" customFormat="1" ht="24.2" customHeight="1" x14ac:dyDescent="0.2">
      <c r="B362" s="454"/>
      <c r="C362" s="715" t="s">
        <v>1472</v>
      </c>
      <c r="D362" s="715" t="s">
        <v>137</v>
      </c>
      <c r="E362" s="716" t="s">
        <v>1473</v>
      </c>
      <c r="F362" s="717" t="s">
        <v>1474</v>
      </c>
      <c r="G362" s="718" t="s">
        <v>108</v>
      </c>
      <c r="H362" s="719">
        <v>238.13499999999999</v>
      </c>
      <c r="I362" s="720">
        <v>0</v>
      </c>
      <c r="J362" s="720">
        <f>ROUND(I362*H362,2)</f>
        <v>0</v>
      </c>
      <c r="K362" s="717" t="s">
        <v>759</v>
      </c>
      <c r="L362" s="419"/>
      <c r="M362" s="1118" t="s">
        <v>1</v>
      </c>
      <c r="N362" s="1119" t="s">
        <v>33</v>
      </c>
      <c r="O362" s="1120">
        <v>0.45400000000000001</v>
      </c>
      <c r="P362" s="1120">
        <f>O362*H362</f>
        <v>108.11329000000001</v>
      </c>
      <c r="Q362" s="1120">
        <v>0</v>
      </c>
      <c r="R362" s="1120">
        <f>Q362*H362</f>
        <v>0</v>
      </c>
      <c r="S362" s="1120">
        <v>0</v>
      </c>
      <c r="T362" s="1121">
        <f>S362*H362</f>
        <v>0</v>
      </c>
      <c r="AR362" s="1122" t="s">
        <v>111</v>
      </c>
      <c r="AT362" s="1122" t="s">
        <v>137</v>
      </c>
      <c r="AU362" s="1122" t="s">
        <v>69</v>
      </c>
      <c r="AY362" s="999" t="s">
        <v>102</v>
      </c>
      <c r="BE362" s="615">
        <f>IF(N362="základní",J362,0)</f>
        <v>0</v>
      </c>
      <c r="BF362" s="615">
        <f>IF(N362="snížená",J362,0)</f>
        <v>0</v>
      </c>
      <c r="BG362" s="615">
        <f>IF(N362="zákl. přenesená",J362,0)</f>
        <v>0</v>
      </c>
      <c r="BH362" s="615">
        <f>IF(N362="sníž. přenesená",J362,0)</f>
        <v>0</v>
      </c>
      <c r="BI362" s="615">
        <f>IF(N362="nulová",J362,0)</f>
        <v>0</v>
      </c>
      <c r="BJ362" s="999" t="s">
        <v>67</v>
      </c>
      <c r="BK362" s="615">
        <f>ROUND(I362*H362,2)</f>
        <v>0</v>
      </c>
      <c r="BL362" s="999" t="s">
        <v>111</v>
      </c>
      <c r="BM362" s="1122" t="s">
        <v>1475</v>
      </c>
    </row>
    <row r="363" spans="2:65" s="998" customFormat="1" ht="29.25" x14ac:dyDescent="0.2">
      <c r="B363" s="419"/>
      <c r="D363" s="625" t="s">
        <v>538</v>
      </c>
      <c r="F363" s="626" t="s">
        <v>1476</v>
      </c>
      <c r="L363" s="419"/>
      <c r="M363" s="1123"/>
      <c r="T363" s="1124"/>
      <c r="AT363" s="999" t="s">
        <v>538</v>
      </c>
      <c r="AU363" s="999" t="s">
        <v>69</v>
      </c>
    </row>
    <row r="364" spans="2:65" s="998" customFormat="1" ht="24.2" customHeight="1" x14ac:dyDescent="0.2">
      <c r="B364" s="454"/>
      <c r="C364" s="715" t="s">
        <v>1477</v>
      </c>
      <c r="D364" s="715" t="s">
        <v>137</v>
      </c>
      <c r="E364" s="716" t="s">
        <v>1478</v>
      </c>
      <c r="F364" s="717" t="s">
        <v>1479</v>
      </c>
      <c r="G364" s="718" t="s">
        <v>108</v>
      </c>
      <c r="H364" s="719">
        <v>238.13499999999999</v>
      </c>
      <c r="I364" s="720">
        <v>0</v>
      </c>
      <c r="J364" s="720">
        <f>ROUND(I364*H364,2)</f>
        <v>0</v>
      </c>
      <c r="K364" s="717" t="s">
        <v>759</v>
      </c>
      <c r="L364" s="419"/>
      <c r="M364" s="1118" t="s">
        <v>1</v>
      </c>
      <c r="N364" s="1119" t="s">
        <v>33</v>
      </c>
      <c r="O364" s="1120">
        <v>0.35899999999999999</v>
      </c>
      <c r="P364" s="1120">
        <f>O364*H364</f>
        <v>85.490465</v>
      </c>
      <c r="Q364" s="1120">
        <v>0</v>
      </c>
      <c r="R364" s="1120">
        <f>Q364*H364</f>
        <v>0</v>
      </c>
      <c r="S364" s="1120">
        <v>0</v>
      </c>
      <c r="T364" s="1121">
        <f>S364*H364</f>
        <v>0</v>
      </c>
      <c r="AR364" s="1122" t="s">
        <v>111</v>
      </c>
      <c r="AT364" s="1122" t="s">
        <v>137</v>
      </c>
      <c r="AU364" s="1122" t="s">
        <v>69</v>
      </c>
      <c r="AY364" s="999" t="s">
        <v>102</v>
      </c>
      <c r="BE364" s="615">
        <f>IF(N364="základní",J364,0)</f>
        <v>0</v>
      </c>
      <c r="BF364" s="615">
        <f>IF(N364="snížená",J364,0)</f>
        <v>0</v>
      </c>
      <c r="BG364" s="615">
        <f>IF(N364="zákl. přenesená",J364,0)</f>
        <v>0</v>
      </c>
      <c r="BH364" s="615">
        <f>IF(N364="sníž. přenesená",J364,0)</f>
        <v>0</v>
      </c>
      <c r="BI364" s="615">
        <f>IF(N364="nulová",J364,0)</f>
        <v>0</v>
      </c>
      <c r="BJ364" s="999" t="s">
        <v>67</v>
      </c>
      <c r="BK364" s="615">
        <f>ROUND(I364*H364,2)</f>
        <v>0</v>
      </c>
      <c r="BL364" s="999" t="s">
        <v>111</v>
      </c>
      <c r="BM364" s="1122" t="s">
        <v>1480</v>
      </c>
    </row>
    <row r="365" spans="2:65" s="998" customFormat="1" ht="29.25" x14ac:dyDescent="0.2">
      <c r="B365" s="419"/>
      <c r="D365" s="625" t="s">
        <v>538</v>
      </c>
      <c r="F365" s="626" t="s">
        <v>1481</v>
      </c>
      <c r="L365" s="419"/>
      <c r="M365" s="1123"/>
      <c r="T365" s="1124"/>
      <c r="AT365" s="999" t="s">
        <v>538</v>
      </c>
      <c r="AU365" s="999" t="s">
        <v>69</v>
      </c>
    </row>
    <row r="366" spans="2:65" s="711" customFormat="1" ht="25.9" customHeight="1" x14ac:dyDescent="0.2">
      <c r="B366" s="1112"/>
      <c r="D366" s="712" t="s">
        <v>61</v>
      </c>
      <c r="E366" s="713" t="s">
        <v>767</v>
      </c>
      <c r="F366" s="713" t="s">
        <v>768</v>
      </c>
      <c r="J366" s="714">
        <f>BK366</f>
        <v>0</v>
      </c>
      <c r="L366" s="1112"/>
      <c r="M366" s="1113"/>
      <c r="P366" s="1114">
        <f>P367+P377</f>
        <v>21.799253999999998</v>
      </c>
      <c r="R366" s="1114">
        <f>R367+R377</f>
        <v>0.83684400000000003</v>
      </c>
      <c r="T366" s="1115">
        <f>T367+T377</f>
        <v>0</v>
      </c>
      <c r="AR366" s="712" t="s">
        <v>67</v>
      </c>
      <c r="AT366" s="1116" t="s">
        <v>61</v>
      </c>
      <c r="AU366" s="1116" t="s">
        <v>13</v>
      </c>
      <c r="AY366" s="712" t="s">
        <v>102</v>
      </c>
      <c r="BK366" s="1117">
        <f>BK367+BK377</f>
        <v>0</v>
      </c>
    </row>
    <row r="367" spans="2:65" s="711" customFormat="1" ht="22.9" customHeight="1" x14ac:dyDescent="0.2">
      <c r="B367" s="1112"/>
      <c r="D367" s="712" t="s">
        <v>61</v>
      </c>
      <c r="E367" s="727" t="s">
        <v>1482</v>
      </c>
      <c r="F367" s="727" t="s">
        <v>1483</v>
      </c>
      <c r="J367" s="728">
        <f>BK367</f>
        <v>0</v>
      </c>
      <c r="L367" s="1112"/>
      <c r="M367" s="1113"/>
      <c r="P367" s="1114">
        <f>SUM(P368:P376)</f>
        <v>0</v>
      </c>
      <c r="R367" s="1114">
        <f>SUM(R368:R376)</f>
        <v>0</v>
      </c>
      <c r="T367" s="1115">
        <f>SUM(T368:T376)</f>
        <v>0</v>
      </c>
      <c r="AR367" s="712" t="s">
        <v>67</v>
      </c>
      <c r="AT367" s="1116" t="s">
        <v>61</v>
      </c>
      <c r="AU367" s="1116" t="s">
        <v>67</v>
      </c>
      <c r="AY367" s="712" t="s">
        <v>102</v>
      </c>
      <c r="BK367" s="1117">
        <f>SUM(BK368:BK376)</f>
        <v>0</v>
      </c>
    </row>
    <row r="368" spans="2:65" s="998" customFormat="1" ht="24.2" customHeight="1" x14ac:dyDescent="0.2">
      <c r="B368" s="454"/>
      <c r="C368" s="715" t="s">
        <v>153</v>
      </c>
      <c r="D368" s="715" t="s">
        <v>137</v>
      </c>
      <c r="E368" s="716" t="s">
        <v>1484</v>
      </c>
      <c r="F368" s="717" t="s">
        <v>1485</v>
      </c>
      <c r="G368" s="718" t="s">
        <v>133</v>
      </c>
      <c r="H368" s="719">
        <v>165.745</v>
      </c>
      <c r="I368" s="720">
        <v>0</v>
      </c>
      <c r="J368" s="720">
        <f>ROUND(I368*H368,2)</f>
        <v>0</v>
      </c>
      <c r="K368" s="717" t="s">
        <v>1</v>
      </c>
      <c r="L368" s="419"/>
      <c r="M368" s="1118" t="s">
        <v>1</v>
      </c>
      <c r="N368" s="1119" t="s">
        <v>33</v>
      </c>
      <c r="O368" s="1120">
        <v>0</v>
      </c>
      <c r="P368" s="1120">
        <f>O368*H368</f>
        <v>0</v>
      </c>
      <c r="Q368" s="1120">
        <v>0</v>
      </c>
      <c r="R368" s="1120">
        <f>Q368*H368</f>
        <v>0</v>
      </c>
      <c r="S368" s="1120">
        <v>0</v>
      </c>
      <c r="T368" s="1121">
        <f>S368*H368</f>
        <v>0</v>
      </c>
      <c r="AR368" s="1122" t="s">
        <v>111</v>
      </c>
      <c r="AT368" s="1122" t="s">
        <v>137</v>
      </c>
      <c r="AU368" s="1122" t="s">
        <v>69</v>
      </c>
      <c r="AY368" s="999" t="s">
        <v>102</v>
      </c>
      <c r="BE368" s="615">
        <f>IF(N368="základní",J368,0)</f>
        <v>0</v>
      </c>
      <c r="BF368" s="615">
        <f>IF(N368="snížená",J368,0)</f>
        <v>0</v>
      </c>
      <c r="BG368" s="615">
        <f>IF(N368="zákl. přenesená",J368,0)</f>
        <v>0</v>
      </c>
      <c r="BH368" s="615">
        <f>IF(N368="sníž. přenesená",J368,0)</f>
        <v>0</v>
      </c>
      <c r="BI368" s="615">
        <f>IF(N368="nulová",J368,0)</f>
        <v>0</v>
      </c>
      <c r="BJ368" s="999" t="s">
        <v>67</v>
      </c>
      <c r="BK368" s="615">
        <f>ROUND(I368*H368,2)</f>
        <v>0</v>
      </c>
      <c r="BL368" s="999" t="s">
        <v>111</v>
      </c>
      <c r="BM368" s="1122" t="s">
        <v>1486</v>
      </c>
    </row>
    <row r="369" spans="2:65" s="998" customFormat="1" ht="19.5" x14ac:dyDescent="0.2">
      <c r="B369" s="419"/>
      <c r="D369" s="625" t="s">
        <v>538</v>
      </c>
      <c r="F369" s="626" t="s">
        <v>1487</v>
      </c>
      <c r="L369" s="419"/>
      <c r="M369" s="1123"/>
      <c r="T369" s="1124"/>
      <c r="AT369" s="999" t="s">
        <v>538</v>
      </c>
      <c r="AU369" s="999" t="s">
        <v>69</v>
      </c>
    </row>
    <row r="370" spans="2:65" s="762" customFormat="1" x14ac:dyDescent="0.2">
      <c r="B370" s="1131"/>
      <c r="D370" s="625" t="s">
        <v>112</v>
      </c>
      <c r="E370" s="763" t="s">
        <v>1</v>
      </c>
      <c r="F370" s="764" t="s">
        <v>1488</v>
      </c>
      <c r="H370" s="765">
        <v>145.02799999999999</v>
      </c>
      <c r="L370" s="1131"/>
      <c r="M370" s="1132"/>
      <c r="T370" s="1133"/>
      <c r="AT370" s="763" t="s">
        <v>112</v>
      </c>
      <c r="AU370" s="763" t="s">
        <v>69</v>
      </c>
      <c r="AV370" s="762" t="s">
        <v>69</v>
      </c>
      <c r="AW370" s="762" t="s">
        <v>25</v>
      </c>
      <c r="AX370" s="762" t="s">
        <v>13</v>
      </c>
      <c r="AY370" s="763" t="s">
        <v>102</v>
      </c>
    </row>
    <row r="371" spans="2:65" s="1125" customFormat="1" x14ac:dyDescent="0.2">
      <c r="B371" s="1126"/>
      <c r="D371" s="625" t="s">
        <v>112</v>
      </c>
      <c r="E371" s="1127" t="s">
        <v>1</v>
      </c>
      <c r="F371" s="1128" t="s">
        <v>1276</v>
      </c>
      <c r="H371" s="1127" t="s">
        <v>1</v>
      </c>
      <c r="L371" s="1126"/>
      <c r="M371" s="1129"/>
      <c r="T371" s="1130"/>
      <c r="AT371" s="1127" t="s">
        <v>112</v>
      </c>
      <c r="AU371" s="1127" t="s">
        <v>69</v>
      </c>
      <c r="AV371" s="1125" t="s">
        <v>67</v>
      </c>
      <c r="AW371" s="1125" t="s">
        <v>25</v>
      </c>
      <c r="AX371" s="1125" t="s">
        <v>13</v>
      </c>
      <c r="AY371" s="1127" t="s">
        <v>102</v>
      </c>
    </row>
    <row r="372" spans="2:65" s="762" customFormat="1" x14ac:dyDescent="0.2">
      <c r="B372" s="1131"/>
      <c r="D372" s="625" t="s">
        <v>112</v>
      </c>
      <c r="E372" s="763" t="s">
        <v>1</v>
      </c>
      <c r="F372" s="764" t="s">
        <v>1408</v>
      </c>
      <c r="H372" s="765">
        <v>8.32</v>
      </c>
      <c r="L372" s="1131"/>
      <c r="M372" s="1132"/>
      <c r="T372" s="1133"/>
      <c r="AT372" s="763" t="s">
        <v>112</v>
      </c>
      <c r="AU372" s="763" t="s">
        <v>69</v>
      </c>
      <c r="AV372" s="762" t="s">
        <v>69</v>
      </c>
      <c r="AW372" s="762" t="s">
        <v>25</v>
      </c>
      <c r="AX372" s="762" t="s">
        <v>13</v>
      </c>
      <c r="AY372" s="763" t="s">
        <v>102</v>
      </c>
    </row>
    <row r="373" spans="2:65" s="762" customFormat="1" x14ac:dyDescent="0.2">
      <c r="B373" s="1131"/>
      <c r="D373" s="625" t="s">
        <v>112</v>
      </c>
      <c r="E373" s="763" t="s">
        <v>1</v>
      </c>
      <c r="F373" s="764" t="s">
        <v>1489</v>
      </c>
      <c r="H373" s="765">
        <v>12.397</v>
      </c>
      <c r="L373" s="1131"/>
      <c r="M373" s="1132"/>
      <c r="T373" s="1133"/>
      <c r="AT373" s="763" t="s">
        <v>112</v>
      </c>
      <c r="AU373" s="763" t="s">
        <v>69</v>
      </c>
      <c r="AV373" s="762" t="s">
        <v>69</v>
      </c>
      <c r="AW373" s="762" t="s">
        <v>25</v>
      </c>
      <c r="AX373" s="762" t="s">
        <v>13</v>
      </c>
      <c r="AY373" s="763" t="s">
        <v>102</v>
      </c>
    </row>
    <row r="374" spans="2:65" s="766" customFormat="1" x14ac:dyDescent="0.2">
      <c r="B374" s="1134"/>
      <c r="D374" s="625" t="s">
        <v>112</v>
      </c>
      <c r="E374" s="767" t="s">
        <v>1</v>
      </c>
      <c r="F374" s="768" t="s">
        <v>113</v>
      </c>
      <c r="H374" s="769">
        <v>165.745</v>
      </c>
      <c r="L374" s="1134"/>
      <c r="M374" s="1135"/>
      <c r="T374" s="1136"/>
      <c r="AT374" s="767" t="s">
        <v>112</v>
      </c>
      <c r="AU374" s="767" t="s">
        <v>69</v>
      </c>
      <c r="AV374" s="766" t="s">
        <v>111</v>
      </c>
      <c r="AW374" s="766" t="s">
        <v>25</v>
      </c>
      <c r="AX374" s="766" t="s">
        <v>67</v>
      </c>
      <c r="AY374" s="767" t="s">
        <v>102</v>
      </c>
    </row>
    <row r="375" spans="2:65" s="998" customFormat="1" ht="24.2" customHeight="1" x14ac:dyDescent="0.2">
      <c r="B375" s="454"/>
      <c r="C375" s="715" t="s">
        <v>1490</v>
      </c>
      <c r="D375" s="715" t="s">
        <v>137</v>
      </c>
      <c r="E375" s="716" t="s">
        <v>1491</v>
      </c>
      <c r="F375" s="717" t="s">
        <v>1492</v>
      </c>
      <c r="G375" s="718" t="s">
        <v>533</v>
      </c>
      <c r="H375" s="719">
        <v>2154</v>
      </c>
      <c r="I375" s="720">
        <v>0</v>
      </c>
      <c r="J375" s="720">
        <f>ROUND(I375*H375,2)</f>
        <v>0</v>
      </c>
      <c r="K375" s="717" t="s">
        <v>759</v>
      </c>
      <c r="L375" s="419"/>
      <c r="M375" s="1118" t="s">
        <v>1</v>
      </c>
      <c r="N375" s="1119" t="s">
        <v>33</v>
      </c>
      <c r="O375" s="1120">
        <v>0</v>
      </c>
      <c r="P375" s="1120">
        <f>O375*H375</f>
        <v>0</v>
      </c>
      <c r="Q375" s="1120">
        <v>0</v>
      </c>
      <c r="R375" s="1120">
        <f>Q375*H375</f>
        <v>0</v>
      </c>
      <c r="S375" s="1120">
        <v>0</v>
      </c>
      <c r="T375" s="1121">
        <f>S375*H375</f>
        <v>0</v>
      </c>
      <c r="AR375" s="1122" t="s">
        <v>122</v>
      </c>
      <c r="AT375" s="1122" t="s">
        <v>137</v>
      </c>
      <c r="AU375" s="1122" t="s">
        <v>69</v>
      </c>
      <c r="AY375" s="999" t="s">
        <v>102</v>
      </c>
      <c r="BE375" s="615">
        <f>IF(N375="základní",J375,0)</f>
        <v>0</v>
      </c>
      <c r="BF375" s="615">
        <f>IF(N375="snížená",J375,0)</f>
        <v>0</v>
      </c>
      <c r="BG375" s="615">
        <f>IF(N375="zákl. přenesená",J375,0)</f>
        <v>0</v>
      </c>
      <c r="BH375" s="615">
        <f>IF(N375="sníž. přenesená",J375,0)</f>
        <v>0</v>
      </c>
      <c r="BI375" s="615">
        <f>IF(N375="nulová",J375,0)</f>
        <v>0</v>
      </c>
      <c r="BJ375" s="999" t="s">
        <v>67</v>
      </c>
      <c r="BK375" s="615">
        <f>ROUND(I375*H375,2)</f>
        <v>0</v>
      </c>
      <c r="BL375" s="999" t="s">
        <v>122</v>
      </c>
      <c r="BM375" s="1122" t="s">
        <v>1493</v>
      </c>
    </row>
    <row r="376" spans="2:65" s="998" customFormat="1" ht="29.25" x14ac:dyDescent="0.2">
      <c r="B376" s="419"/>
      <c r="D376" s="625" t="s">
        <v>538</v>
      </c>
      <c r="F376" s="626" t="s">
        <v>1494</v>
      </c>
      <c r="L376" s="419"/>
      <c r="M376" s="1123"/>
      <c r="T376" s="1124"/>
      <c r="AT376" s="999" t="s">
        <v>538</v>
      </c>
      <c r="AU376" s="999" t="s">
        <v>69</v>
      </c>
    </row>
    <row r="377" spans="2:65" s="711" customFormat="1" ht="22.9" customHeight="1" x14ac:dyDescent="0.2">
      <c r="B377" s="1112"/>
      <c r="D377" s="712" t="s">
        <v>61</v>
      </c>
      <c r="E377" s="727" t="s">
        <v>1495</v>
      </c>
      <c r="F377" s="727" t="s">
        <v>1496</v>
      </c>
      <c r="J377" s="728">
        <f>BK377</f>
        <v>0</v>
      </c>
      <c r="L377" s="1112"/>
      <c r="M377" s="1113"/>
      <c r="P377" s="1114">
        <f>SUM(P378:P387)</f>
        <v>21.799253999999998</v>
      </c>
      <c r="R377" s="1114">
        <f>SUM(R378:R387)</f>
        <v>0.83684400000000003</v>
      </c>
      <c r="T377" s="1115">
        <f>SUM(T378:T387)</f>
        <v>0</v>
      </c>
      <c r="AR377" s="712" t="s">
        <v>69</v>
      </c>
      <c r="AT377" s="1116" t="s">
        <v>61</v>
      </c>
      <c r="AU377" s="1116" t="s">
        <v>67</v>
      </c>
      <c r="AY377" s="712" t="s">
        <v>102</v>
      </c>
      <c r="BK377" s="1117">
        <f>SUM(BK378:BK387)</f>
        <v>0</v>
      </c>
    </row>
    <row r="378" spans="2:65" s="998" customFormat="1" ht="24.2" customHeight="1" x14ac:dyDescent="0.2">
      <c r="B378" s="454"/>
      <c r="C378" s="715" t="s">
        <v>154</v>
      </c>
      <c r="D378" s="715" t="s">
        <v>137</v>
      </c>
      <c r="E378" s="716" t="s">
        <v>1497</v>
      </c>
      <c r="F378" s="717" t="s">
        <v>1498</v>
      </c>
      <c r="G378" s="718" t="s">
        <v>133</v>
      </c>
      <c r="H378" s="719">
        <v>103.31399999999999</v>
      </c>
      <c r="I378" s="720">
        <v>0</v>
      </c>
      <c r="J378" s="720">
        <f>ROUND(I378*H378,2)</f>
        <v>0</v>
      </c>
      <c r="K378" s="717" t="s">
        <v>759</v>
      </c>
      <c r="L378" s="419"/>
      <c r="M378" s="1118" t="s">
        <v>1</v>
      </c>
      <c r="N378" s="1119" t="s">
        <v>33</v>
      </c>
      <c r="O378" s="1120">
        <v>0.21099999999999999</v>
      </c>
      <c r="P378" s="1120">
        <f>O378*H378</f>
        <v>21.799253999999998</v>
      </c>
      <c r="Q378" s="1120">
        <v>6.0000000000000001E-3</v>
      </c>
      <c r="R378" s="1120">
        <f>Q378*H378</f>
        <v>0.61988399999999999</v>
      </c>
      <c r="S378" s="1120">
        <v>0</v>
      </c>
      <c r="T378" s="1121">
        <f>S378*H378</f>
        <v>0</v>
      </c>
      <c r="AR378" s="1122" t="s">
        <v>122</v>
      </c>
      <c r="AT378" s="1122" t="s">
        <v>137</v>
      </c>
      <c r="AU378" s="1122" t="s">
        <v>69</v>
      </c>
      <c r="AY378" s="999" t="s">
        <v>102</v>
      </c>
      <c r="BE378" s="615">
        <f>IF(N378="základní",J378,0)</f>
        <v>0</v>
      </c>
      <c r="BF378" s="615">
        <f>IF(N378="snížená",J378,0)</f>
        <v>0</v>
      </c>
      <c r="BG378" s="615">
        <f>IF(N378="zákl. přenesená",J378,0)</f>
        <v>0</v>
      </c>
      <c r="BH378" s="615">
        <f>IF(N378="sníž. přenesená",J378,0)</f>
        <v>0</v>
      </c>
      <c r="BI378" s="615">
        <f>IF(N378="nulová",J378,0)</f>
        <v>0</v>
      </c>
      <c r="BJ378" s="999" t="s">
        <v>67</v>
      </c>
      <c r="BK378" s="615">
        <f>ROUND(I378*H378,2)</f>
        <v>0</v>
      </c>
      <c r="BL378" s="999" t="s">
        <v>122</v>
      </c>
      <c r="BM378" s="1122" t="s">
        <v>1499</v>
      </c>
    </row>
    <row r="379" spans="2:65" s="998" customFormat="1" ht="19.5" x14ac:dyDescent="0.2">
      <c r="B379" s="419"/>
      <c r="D379" s="625" t="s">
        <v>538</v>
      </c>
      <c r="F379" s="626" t="s">
        <v>1500</v>
      </c>
      <c r="L379" s="419"/>
      <c r="M379" s="1123"/>
      <c r="T379" s="1124"/>
      <c r="AT379" s="999" t="s">
        <v>538</v>
      </c>
      <c r="AU379" s="999" t="s">
        <v>69</v>
      </c>
    </row>
    <row r="380" spans="2:65" s="1125" customFormat="1" x14ac:dyDescent="0.2">
      <c r="B380" s="1126"/>
      <c r="D380" s="625" t="s">
        <v>112</v>
      </c>
      <c r="E380" s="1127" t="s">
        <v>1</v>
      </c>
      <c r="F380" s="1128" t="s">
        <v>1274</v>
      </c>
      <c r="H380" s="1127" t="s">
        <v>1</v>
      </c>
      <c r="L380" s="1126"/>
      <c r="M380" s="1129"/>
      <c r="T380" s="1130"/>
      <c r="AT380" s="1127" t="s">
        <v>112</v>
      </c>
      <c r="AU380" s="1127" t="s">
        <v>69</v>
      </c>
      <c r="AV380" s="1125" t="s">
        <v>67</v>
      </c>
      <c r="AW380" s="1125" t="s">
        <v>25</v>
      </c>
      <c r="AX380" s="1125" t="s">
        <v>13</v>
      </c>
      <c r="AY380" s="1127" t="s">
        <v>102</v>
      </c>
    </row>
    <row r="381" spans="2:65" s="762" customFormat="1" x14ac:dyDescent="0.2">
      <c r="B381" s="1131"/>
      <c r="D381" s="625" t="s">
        <v>112</v>
      </c>
      <c r="E381" s="763" t="s">
        <v>1</v>
      </c>
      <c r="F381" s="764" t="s">
        <v>1275</v>
      </c>
      <c r="H381" s="765">
        <v>89.394000000000005</v>
      </c>
      <c r="L381" s="1131"/>
      <c r="M381" s="1132"/>
      <c r="T381" s="1133"/>
      <c r="AT381" s="763" t="s">
        <v>112</v>
      </c>
      <c r="AU381" s="763" t="s">
        <v>69</v>
      </c>
      <c r="AV381" s="762" t="s">
        <v>69</v>
      </c>
      <c r="AW381" s="762" t="s">
        <v>25</v>
      </c>
      <c r="AX381" s="762" t="s">
        <v>13</v>
      </c>
      <c r="AY381" s="763" t="s">
        <v>102</v>
      </c>
    </row>
    <row r="382" spans="2:65" s="1125" customFormat="1" x14ac:dyDescent="0.2">
      <c r="B382" s="1126"/>
      <c r="D382" s="625" t="s">
        <v>112</v>
      </c>
      <c r="E382" s="1127" t="s">
        <v>1</v>
      </c>
      <c r="F382" s="1128" t="s">
        <v>1276</v>
      </c>
      <c r="H382" s="1127" t="s">
        <v>1</v>
      </c>
      <c r="L382" s="1126"/>
      <c r="M382" s="1129"/>
      <c r="T382" s="1130"/>
      <c r="AT382" s="1127" t="s">
        <v>112</v>
      </c>
      <c r="AU382" s="1127" t="s">
        <v>69</v>
      </c>
      <c r="AV382" s="1125" t="s">
        <v>67</v>
      </c>
      <c r="AW382" s="1125" t="s">
        <v>25</v>
      </c>
      <c r="AX382" s="1125" t="s">
        <v>13</v>
      </c>
      <c r="AY382" s="1127" t="s">
        <v>102</v>
      </c>
    </row>
    <row r="383" spans="2:65" s="762" customFormat="1" x14ac:dyDescent="0.2">
      <c r="B383" s="1131"/>
      <c r="D383" s="625" t="s">
        <v>112</v>
      </c>
      <c r="E383" s="763" t="s">
        <v>1</v>
      </c>
      <c r="F383" s="764" t="s">
        <v>1277</v>
      </c>
      <c r="H383" s="765">
        <v>13.92</v>
      </c>
      <c r="L383" s="1131"/>
      <c r="M383" s="1132"/>
      <c r="T383" s="1133"/>
      <c r="AT383" s="763" t="s">
        <v>112</v>
      </c>
      <c r="AU383" s="763" t="s">
        <v>69</v>
      </c>
      <c r="AV383" s="762" t="s">
        <v>69</v>
      </c>
      <c r="AW383" s="762" t="s">
        <v>25</v>
      </c>
      <c r="AX383" s="762" t="s">
        <v>13</v>
      </c>
      <c r="AY383" s="763" t="s">
        <v>102</v>
      </c>
    </row>
    <row r="384" spans="2:65" s="766" customFormat="1" x14ac:dyDescent="0.2">
      <c r="B384" s="1134"/>
      <c r="D384" s="625" t="s">
        <v>112</v>
      </c>
      <c r="E384" s="767" t="s">
        <v>1</v>
      </c>
      <c r="F384" s="768" t="s">
        <v>113</v>
      </c>
      <c r="H384" s="769">
        <v>103.31399999999999</v>
      </c>
      <c r="L384" s="1134"/>
      <c r="M384" s="1135"/>
      <c r="T384" s="1136"/>
      <c r="AT384" s="767" t="s">
        <v>112</v>
      </c>
      <c r="AU384" s="767" t="s">
        <v>69</v>
      </c>
      <c r="AV384" s="766" t="s">
        <v>111</v>
      </c>
      <c r="AW384" s="766" t="s">
        <v>25</v>
      </c>
      <c r="AX384" s="766" t="s">
        <v>67</v>
      </c>
      <c r="AY384" s="767" t="s">
        <v>102</v>
      </c>
    </row>
    <row r="385" spans="2:65" s="998" customFormat="1" ht="24.2" customHeight="1" x14ac:dyDescent="0.2">
      <c r="B385" s="454"/>
      <c r="C385" s="705" t="s">
        <v>1501</v>
      </c>
      <c r="D385" s="705" t="s">
        <v>105</v>
      </c>
      <c r="E385" s="706" t="s">
        <v>1502</v>
      </c>
      <c r="F385" s="707" t="s">
        <v>1503</v>
      </c>
      <c r="G385" s="708" t="s">
        <v>133</v>
      </c>
      <c r="H385" s="709">
        <v>108.48</v>
      </c>
      <c r="I385" s="710">
        <v>0</v>
      </c>
      <c r="J385" s="710">
        <f>ROUND(I385*H385,2)</f>
        <v>0</v>
      </c>
      <c r="K385" s="707" t="s">
        <v>759</v>
      </c>
      <c r="L385" s="1137"/>
      <c r="M385" s="1138" t="s">
        <v>1</v>
      </c>
      <c r="N385" s="1139" t="s">
        <v>33</v>
      </c>
      <c r="O385" s="1120">
        <v>0</v>
      </c>
      <c r="P385" s="1120">
        <f>O385*H385</f>
        <v>0</v>
      </c>
      <c r="Q385" s="1120">
        <v>2E-3</v>
      </c>
      <c r="R385" s="1120">
        <f>Q385*H385</f>
        <v>0.21696000000000001</v>
      </c>
      <c r="S385" s="1120">
        <v>0</v>
      </c>
      <c r="T385" s="1121">
        <f>S385*H385</f>
        <v>0</v>
      </c>
      <c r="AR385" s="1122" t="s">
        <v>134</v>
      </c>
      <c r="AT385" s="1122" t="s">
        <v>105</v>
      </c>
      <c r="AU385" s="1122" t="s">
        <v>69</v>
      </c>
      <c r="AY385" s="999" t="s">
        <v>102</v>
      </c>
      <c r="BE385" s="615">
        <f>IF(N385="základní",J385,0)</f>
        <v>0</v>
      </c>
      <c r="BF385" s="615">
        <f>IF(N385="snížená",J385,0)</f>
        <v>0</v>
      </c>
      <c r="BG385" s="615">
        <f>IF(N385="zákl. přenesená",J385,0)</f>
        <v>0</v>
      </c>
      <c r="BH385" s="615">
        <f>IF(N385="sníž. přenesená",J385,0)</f>
        <v>0</v>
      </c>
      <c r="BI385" s="615">
        <f>IF(N385="nulová",J385,0)</f>
        <v>0</v>
      </c>
      <c r="BJ385" s="999" t="s">
        <v>67</v>
      </c>
      <c r="BK385" s="615">
        <f>ROUND(I385*H385,2)</f>
        <v>0</v>
      </c>
      <c r="BL385" s="999" t="s">
        <v>122</v>
      </c>
      <c r="BM385" s="1122" t="s">
        <v>1504</v>
      </c>
    </row>
    <row r="386" spans="2:65" s="998" customFormat="1" ht="19.5" x14ac:dyDescent="0.2">
      <c r="B386" s="419"/>
      <c r="D386" s="625" t="s">
        <v>538</v>
      </c>
      <c r="F386" s="626" t="s">
        <v>1503</v>
      </c>
      <c r="L386" s="419"/>
      <c r="M386" s="1123"/>
      <c r="T386" s="1124"/>
      <c r="AT386" s="999" t="s">
        <v>538</v>
      </c>
      <c r="AU386" s="999" t="s">
        <v>69</v>
      </c>
    </row>
    <row r="387" spans="2:65" s="762" customFormat="1" x14ac:dyDescent="0.2">
      <c r="B387" s="1131"/>
      <c r="D387" s="625" t="s">
        <v>112</v>
      </c>
      <c r="F387" s="764" t="s">
        <v>1281</v>
      </c>
      <c r="H387" s="765">
        <v>108.48</v>
      </c>
      <c r="L387" s="1131"/>
      <c r="M387" s="1140"/>
      <c r="N387" s="1141"/>
      <c r="O387" s="1141"/>
      <c r="P387" s="1141"/>
      <c r="Q387" s="1141"/>
      <c r="R387" s="1141"/>
      <c r="S387" s="1141"/>
      <c r="T387" s="1142"/>
      <c r="AT387" s="763" t="s">
        <v>112</v>
      </c>
      <c r="AU387" s="763" t="s">
        <v>69</v>
      </c>
      <c r="AV387" s="762" t="s">
        <v>69</v>
      </c>
      <c r="AW387" s="762" t="s">
        <v>3</v>
      </c>
      <c r="AX387" s="762" t="s">
        <v>67</v>
      </c>
      <c r="AY387" s="763" t="s">
        <v>102</v>
      </c>
    </row>
    <row r="388" spans="2:65" s="998" customFormat="1" ht="6.95" customHeight="1" x14ac:dyDescent="0.2">
      <c r="B388" s="446"/>
      <c r="C388" s="447"/>
      <c r="D388" s="447"/>
      <c r="E388" s="447"/>
      <c r="F388" s="447"/>
      <c r="G388" s="447"/>
      <c r="H388" s="447"/>
      <c r="I388" s="447"/>
      <c r="J388" s="447"/>
      <c r="K388" s="447"/>
      <c r="L388" s="419"/>
    </row>
  </sheetData>
  <autoFilter ref="C53:K75"/>
  <mergeCells count="9">
    <mergeCell ref="E52:H52"/>
    <mergeCell ref="E54:H54"/>
    <mergeCell ref="E85:H85"/>
    <mergeCell ref="E87:H87"/>
    <mergeCell ref="L2:V2"/>
    <mergeCell ref="E7:H7"/>
    <mergeCell ref="E9:H9"/>
    <mergeCell ref="E18:H18"/>
    <mergeCell ref="E27:H27"/>
  </mergeCells>
  <pageMargins left="0.39370078740157483" right="0.39370078740157483" top="0.39370078740157483" bottom="0.39370078740157483" header="0" footer="0"/>
  <pageSetup paperSize="9" scale="77" fitToHeight="100" orientation="landscape" blackAndWhite="1" r:id="rId1"/>
  <headerFooter>
    <oddFooter>&amp;CStrana &amp;P z &amp;N</oddFooter>
  </headerFooter>
  <rowBreaks count="7" manualBreakCount="7">
    <brk id="46" max="10" man="1"/>
    <brk id="79" max="10" man="1"/>
    <brk id="115" max="10" man="1"/>
    <brk id="212" max="10" man="1"/>
    <brk id="254" max="10" man="1"/>
    <brk id="302" max="10" man="1"/>
    <brk id="350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152"/>
  <sheetViews>
    <sheetView showGridLines="0" view="pageBreakPreview" topLeftCell="A92" zoomScale="110" zoomScaleNormal="110" zoomScaleSheetLayoutView="110" workbookViewId="0">
      <selection activeCell="I154" sqref="I154"/>
    </sheetView>
  </sheetViews>
  <sheetFormatPr defaultRowHeight="11.25" x14ac:dyDescent="0.2"/>
  <cols>
    <col min="1" max="1" width="2.8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68.6640625" customWidth="1"/>
    <col min="7" max="7" width="7" customWidth="1"/>
    <col min="8" max="8" width="11.5" customWidth="1"/>
    <col min="9" max="10" width="20.1640625" customWidth="1"/>
    <col min="11" max="11" width="21.83203125" customWidth="1"/>
    <col min="12" max="12" width="3.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55"/>
    </row>
    <row r="2" spans="1:46" ht="36.950000000000003" customHeight="1" x14ac:dyDescent="0.2">
      <c r="L2" s="1310" t="s">
        <v>5</v>
      </c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AT2" s="15" t="s">
        <v>72</v>
      </c>
    </row>
    <row r="3" spans="1:46" ht="6.95" customHeight="1" x14ac:dyDescent="0.2">
      <c r="B3" s="355"/>
      <c r="C3" s="356"/>
      <c r="D3" s="356"/>
      <c r="E3" s="356"/>
      <c r="F3" s="356"/>
      <c r="G3" s="356"/>
      <c r="H3" s="356"/>
      <c r="I3" s="356"/>
      <c r="J3" s="356"/>
      <c r="K3" s="356"/>
      <c r="L3" s="18"/>
      <c r="AT3" s="15" t="s">
        <v>69</v>
      </c>
    </row>
    <row r="4" spans="1:46" ht="24.95" customHeight="1" x14ac:dyDescent="0.2">
      <c r="B4" s="347"/>
      <c r="C4" s="427"/>
      <c r="D4" s="192" t="s">
        <v>77</v>
      </c>
      <c r="E4" s="427"/>
      <c r="F4" s="427"/>
      <c r="G4" s="427"/>
      <c r="H4" s="427"/>
      <c r="I4" s="427"/>
      <c r="J4" s="427"/>
      <c r="K4" s="427"/>
      <c r="L4" s="18"/>
      <c r="M4" s="56" t="s">
        <v>10</v>
      </c>
      <c r="AT4" s="15" t="s">
        <v>3</v>
      </c>
    </row>
    <row r="5" spans="1:46" ht="6.95" customHeight="1" x14ac:dyDescent="0.2">
      <c r="B5" s="347"/>
      <c r="C5" s="427"/>
      <c r="D5" s="427"/>
      <c r="E5" s="427"/>
      <c r="F5" s="427"/>
      <c r="G5" s="427"/>
      <c r="H5" s="427"/>
      <c r="I5" s="427"/>
      <c r="J5" s="427"/>
      <c r="K5" s="427"/>
      <c r="L5" s="18"/>
    </row>
    <row r="6" spans="1:46" ht="12" customHeight="1" x14ac:dyDescent="0.2">
      <c r="B6" s="347"/>
      <c r="C6" s="427"/>
      <c r="D6" s="431" t="s">
        <v>14</v>
      </c>
      <c r="E6" s="427"/>
      <c r="F6" s="427"/>
      <c r="G6" s="427"/>
      <c r="H6" s="427"/>
      <c r="I6" s="427"/>
      <c r="J6" s="427"/>
      <c r="K6" s="427"/>
      <c r="L6" s="18"/>
    </row>
    <row r="7" spans="1:46" ht="16.5" customHeight="1" x14ac:dyDescent="0.2">
      <c r="B7" s="347"/>
      <c r="C7" s="427"/>
      <c r="D7" s="427"/>
      <c r="E7" s="1304" t="str">
        <f>'[2]Rekapitulace zakázky'!K6</f>
        <v>Oprava výhybek v uzlu Ústí n.L. hl.n.</v>
      </c>
      <c r="F7" s="1313"/>
      <c r="G7" s="1313"/>
      <c r="H7" s="1313"/>
      <c r="I7" s="427"/>
      <c r="J7" s="427"/>
      <c r="K7" s="427"/>
      <c r="L7" s="18"/>
    </row>
    <row r="8" spans="1:46" s="1" customFormat="1" ht="12" customHeight="1" x14ac:dyDescent="0.2">
      <c r="B8" s="419"/>
      <c r="C8" s="432"/>
      <c r="D8" s="431" t="s">
        <v>78</v>
      </c>
      <c r="E8" s="432"/>
      <c r="F8" s="432"/>
      <c r="G8" s="432"/>
      <c r="H8" s="432"/>
      <c r="I8" s="432"/>
      <c r="J8" s="432"/>
      <c r="K8" s="432"/>
      <c r="L8" s="25"/>
    </row>
    <row r="9" spans="1:46" s="1" customFormat="1" ht="36.950000000000003" customHeight="1" x14ac:dyDescent="0.2">
      <c r="B9" s="419"/>
      <c r="C9" s="432"/>
      <c r="D9" s="432"/>
      <c r="E9" s="1305" t="s">
        <v>260</v>
      </c>
      <c r="F9" s="1255"/>
      <c r="G9" s="1255"/>
      <c r="H9" s="1255"/>
      <c r="I9" s="432"/>
      <c r="J9" s="432"/>
      <c r="K9" s="432"/>
      <c r="L9" s="25"/>
    </row>
    <row r="10" spans="1:46" s="1" customFormat="1" x14ac:dyDescent="0.2">
      <c r="B10" s="419"/>
      <c r="C10" s="432"/>
      <c r="D10" s="432"/>
      <c r="E10" s="432"/>
      <c r="F10" s="432"/>
      <c r="G10" s="432"/>
      <c r="H10" s="432"/>
      <c r="I10" s="432"/>
      <c r="J10" s="432"/>
      <c r="K10" s="432"/>
      <c r="L10" s="25"/>
    </row>
    <row r="11" spans="1:46" s="1" customFormat="1" ht="12" customHeight="1" x14ac:dyDescent="0.2">
      <c r="B11" s="419"/>
      <c r="C11" s="432"/>
      <c r="D11" s="431" t="s">
        <v>15</v>
      </c>
      <c r="E11" s="432"/>
      <c r="F11" s="429" t="s">
        <v>1</v>
      </c>
      <c r="G11" s="432"/>
      <c r="H11" s="432"/>
      <c r="I11" s="431" t="s">
        <v>16</v>
      </c>
      <c r="J11" s="429" t="s">
        <v>1</v>
      </c>
      <c r="K11" s="432"/>
      <c r="L11" s="25"/>
    </row>
    <row r="12" spans="1:46" s="1" customFormat="1" ht="12" customHeight="1" x14ac:dyDescent="0.2">
      <c r="B12" s="419"/>
      <c r="C12" s="432"/>
      <c r="D12" s="431" t="s">
        <v>17</v>
      </c>
      <c r="E12" s="432"/>
      <c r="F12" s="429" t="s">
        <v>18</v>
      </c>
      <c r="G12" s="432"/>
      <c r="H12" s="432"/>
      <c r="I12" s="431" t="s">
        <v>19</v>
      </c>
      <c r="J12" s="325">
        <v>44058</v>
      </c>
      <c r="K12" s="432"/>
      <c r="L12" s="25"/>
    </row>
    <row r="13" spans="1:46" s="1" customFormat="1" ht="10.9" customHeight="1" x14ac:dyDescent="0.2">
      <c r="B13" s="419"/>
      <c r="C13" s="432"/>
      <c r="D13" s="432"/>
      <c r="E13" s="432"/>
      <c r="F13" s="432"/>
      <c r="G13" s="432"/>
      <c r="H13" s="432"/>
      <c r="I13" s="432"/>
      <c r="J13" s="432"/>
      <c r="K13" s="432"/>
      <c r="L13" s="25"/>
    </row>
    <row r="14" spans="1:46" s="1" customFormat="1" ht="12" customHeight="1" x14ac:dyDescent="0.2">
      <c r="B14" s="419"/>
      <c r="C14" s="432"/>
      <c r="D14" s="431" t="s">
        <v>20</v>
      </c>
      <c r="E14" s="432"/>
      <c r="F14" s="432"/>
      <c r="G14" s="432"/>
      <c r="H14" s="432"/>
      <c r="I14" s="431" t="s">
        <v>21</v>
      </c>
      <c r="J14" s="429" t="str">
        <f>IF('[2]Rekapitulace zakázky'!AN10="","",'[2]Rekapitulace zakázky'!AN10)</f>
        <v/>
      </c>
      <c r="K14" s="432"/>
      <c r="L14" s="25"/>
    </row>
    <row r="15" spans="1:46" s="1" customFormat="1" ht="18" customHeight="1" x14ac:dyDescent="0.2">
      <c r="B15" s="419"/>
      <c r="C15" s="432"/>
      <c r="D15" s="432"/>
      <c r="E15" s="429" t="str">
        <f>IF('[2]Rekapitulace zakázky'!E11="","",'[2]Rekapitulace zakázky'!E11)</f>
        <v xml:space="preserve"> </v>
      </c>
      <c r="F15" s="432"/>
      <c r="G15" s="432"/>
      <c r="H15" s="432"/>
      <c r="I15" s="431" t="s">
        <v>22</v>
      </c>
      <c r="J15" s="429" t="str">
        <f>IF('[2]Rekapitulace zakázky'!AN11="","",'[2]Rekapitulace zakázky'!AN11)</f>
        <v/>
      </c>
      <c r="K15" s="432"/>
      <c r="L15" s="25"/>
    </row>
    <row r="16" spans="1:46" s="1" customFormat="1" ht="6.95" customHeight="1" x14ac:dyDescent="0.2">
      <c r="B16" s="419"/>
      <c r="C16" s="432"/>
      <c r="D16" s="432"/>
      <c r="E16" s="432"/>
      <c r="F16" s="432"/>
      <c r="G16" s="432"/>
      <c r="H16" s="432"/>
      <c r="I16" s="432"/>
      <c r="J16" s="432"/>
      <c r="K16" s="432"/>
      <c r="L16" s="25"/>
    </row>
    <row r="17" spans="2:12" s="1" customFormat="1" ht="12" customHeight="1" x14ac:dyDescent="0.2">
      <c r="B17" s="419"/>
      <c r="C17" s="432"/>
      <c r="D17" s="431" t="s">
        <v>23</v>
      </c>
      <c r="E17" s="432"/>
      <c r="F17" s="432"/>
      <c r="G17" s="432"/>
      <c r="H17" s="432"/>
      <c r="I17" s="431" t="s">
        <v>21</v>
      </c>
      <c r="J17" s="429" t="str">
        <f>'[2]Rekapitulace zakázky'!AN13</f>
        <v/>
      </c>
      <c r="K17" s="432"/>
      <c r="L17" s="25"/>
    </row>
    <row r="18" spans="2:12" s="1" customFormat="1" ht="18" customHeight="1" x14ac:dyDescent="0.2">
      <c r="B18" s="419"/>
      <c r="C18" s="432"/>
      <c r="D18" s="432"/>
      <c r="E18" s="1311" t="str">
        <f>'[2]Rekapitulace zakázky'!E14</f>
        <v xml:space="preserve"> </v>
      </c>
      <c r="F18" s="1311"/>
      <c r="G18" s="1311"/>
      <c r="H18" s="1311"/>
      <c r="I18" s="431" t="s">
        <v>22</v>
      </c>
      <c r="J18" s="429" t="str">
        <f>'[2]Rekapitulace zakázky'!AN14</f>
        <v/>
      </c>
      <c r="K18" s="432"/>
      <c r="L18" s="25"/>
    </row>
    <row r="19" spans="2:12" s="1" customFormat="1" ht="6.95" customHeight="1" x14ac:dyDescent="0.2">
      <c r="B19" s="419"/>
      <c r="C19" s="432"/>
      <c r="D19" s="432"/>
      <c r="E19" s="432"/>
      <c r="F19" s="432"/>
      <c r="G19" s="432"/>
      <c r="H19" s="432"/>
      <c r="I19" s="432"/>
      <c r="J19" s="432"/>
      <c r="K19" s="432"/>
      <c r="L19" s="25"/>
    </row>
    <row r="20" spans="2:12" s="1" customFormat="1" ht="12" customHeight="1" x14ac:dyDescent="0.2">
      <c r="B20" s="419"/>
      <c r="C20" s="432"/>
      <c r="D20" s="431" t="s">
        <v>24</v>
      </c>
      <c r="E20" s="432"/>
      <c r="F20" s="432"/>
      <c r="G20" s="432"/>
      <c r="H20" s="432"/>
      <c r="I20" s="431" t="s">
        <v>21</v>
      </c>
      <c r="J20" s="429" t="str">
        <f>IF('[2]Rekapitulace zakázky'!AN16="","",'[2]Rekapitulace zakázky'!AN16)</f>
        <v/>
      </c>
      <c r="K20" s="432"/>
      <c r="L20" s="25"/>
    </row>
    <row r="21" spans="2:12" s="1" customFormat="1" ht="18" customHeight="1" x14ac:dyDescent="0.2">
      <c r="B21" s="419"/>
      <c r="C21" s="432"/>
      <c r="D21" s="432"/>
      <c r="E21" s="429" t="str">
        <f>IF('[2]Rekapitulace zakázky'!E17="","",'[2]Rekapitulace zakázky'!E17)</f>
        <v xml:space="preserve"> </v>
      </c>
      <c r="F21" s="432"/>
      <c r="G21" s="432"/>
      <c r="H21" s="432"/>
      <c r="I21" s="431" t="s">
        <v>22</v>
      </c>
      <c r="J21" s="429" t="str">
        <f>IF('[2]Rekapitulace zakázky'!AN17="","",'[2]Rekapitulace zakázky'!AN17)</f>
        <v/>
      </c>
      <c r="K21" s="432"/>
      <c r="L21" s="25"/>
    </row>
    <row r="22" spans="2:12" s="1" customFormat="1" ht="6.95" customHeight="1" x14ac:dyDescent="0.2">
      <c r="B22" s="419"/>
      <c r="C22" s="432"/>
      <c r="D22" s="432"/>
      <c r="E22" s="432"/>
      <c r="F22" s="432"/>
      <c r="G22" s="432"/>
      <c r="H22" s="432"/>
      <c r="I22" s="432"/>
      <c r="J22" s="432"/>
      <c r="K22" s="432"/>
      <c r="L22" s="25"/>
    </row>
    <row r="23" spans="2:12" s="1" customFormat="1" ht="12" customHeight="1" x14ac:dyDescent="0.2">
      <c r="B23" s="419"/>
      <c r="C23" s="432"/>
      <c r="D23" s="431" t="s">
        <v>26</v>
      </c>
      <c r="E23" s="432"/>
      <c r="F23" s="432"/>
      <c r="G23" s="432"/>
      <c r="H23" s="432"/>
      <c r="I23" s="431" t="s">
        <v>21</v>
      </c>
      <c r="J23" s="429" t="str">
        <f>IF('[2]Rekapitulace zakázky'!AN19="","",'[2]Rekapitulace zakázky'!AN19)</f>
        <v/>
      </c>
      <c r="K23" s="432"/>
      <c r="L23" s="25"/>
    </row>
    <row r="24" spans="2:12" s="1" customFormat="1" ht="18" customHeight="1" x14ac:dyDescent="0.2">
      <c r="B24" s="419"/>
      <c r="C24" s="432"/>
      <c r="D24" s="432"/>
      <c r="E24" s="429" t="str">
        <f>IF('[2]Rekapitulace zakázky'!E20="","",'[2]Rekapitulace zakázky'!E20)</f>
        <v xml:space="preserve"> </v>
      </c>
      <c r="F24" s="432"/>
      <c r="G24" s="432"/>
      <c r="H24" s="432"/>
      <c r="I24" s="431" t="s">
        <v>22</v>
      </c>
      <c r="J24" s="429" t="str">
        <f>IF('[2]Rekapitulace zakázky'!AN20="","",'[2]Rekapitulace zakázky'!AN20)</f>
        <v/>
      </c>
      <c r="K24" s="432"/>
      <c r="L24" s="25"/>
    </row>
    <row r="25" spans="2:12" s="1" customFormat="1" ht="6.95" customHeight="1" x14ac:dyDescent="0.2">
      <c r="B25" s="419"/>
      <c r="C25" s="432"/>
      <c r="D25" s="432"/>
      <c r="E25" s="432"/>
      <c r="F25" s="432"/>
      <c r="G25" s="432"/>
      <c r="H25" s="432"/>
      <c r="I25" s="432"/>
      <c r="J25" s="432"/>
      <c r="K25" s="432"/>
      <c r="L25" s="25"/>
    </row>
    <row r="26" spans="2:12" s="1" customFormat="1" ht="12" customHeight="1" x14ac:dyDescent="0.2">
      <c r="B26" s="419"/>
      <c r="C26" s="432"/>
      <c r="D26" s="431" t="s">
        <v>27</v>
      </c>
      <c r="E26" s="432"/>
      <c r="F26" s="432"/>
      <c r="G26" s="432"/>
      <c r="H26" s="432"/>
      <c r="I26" s="432"/>
      <c r="J26" s="432"/>
      <c r="K26" s="432"/>
      <c r="L26" s="25"/>
    </row>
    <row r="27" spans="2:12" s="7" customFormat="1" ht="16.5" customHeight="1" x14ac:dyDescent="0.2">
      <c r="B27" s="440"/>
      <c r="C27" s="441"/>
      <c r="D27" s="441"/>
      <c r="E27" s="1312" t="s">
        <v>1</v>
      </c>
      <c r="F27" s="1312"/>
      <c r="G27" s="1312"/>
      <c r="H27" s="1312"/>
      <c r="I27" s="441"/>
      <c r="J27" s="441"/>
      <c r="K27" s="441"/>
      <c r="L27" s="57"/>
    </row>
    <row r="28" spans="2:12" s="1" customFormat="1" ht="6.95" customHeight="1" x14ac:dyDescent="0.2">
      <c r="B28" s="419"/>
      <c r="C28" s="432"/>
      <c r="D28" s="432"/>
      <c r="E28" s="432"/>
      <c r="F28" s="432"/>
      <c r="G28" s="432"/>
      <c r="H28" s="432"/>
      <c r="I28" s="432"/>
      <c r="J28" s="432"/>
      <c r="K28" s="432"/>
      <c r="L28" s="25"/>
    </row>
    <row r="29" spans="2:12" s="1" customFormat="1" ht="6.95" customHeight="1" x14ac:dyDescent="0.2">
      <c r="B29" s="419"/>
      <c r="C29" s="432"/>
      <c r="D29" s="442"/>
      <c r="E29" s="442"/>
      <c r="F29" s="442"/>
      <c r="G29" s="442"/>
      <c r="H29" s="442"/>
      <c r="I29" s="442"/>
      <c r="J29" s="442"/>
      <c r="K29" s="442"/>
      <c r="L29" s="25"/>
    </row>
    <row r="30" spans="2:12" s="1" customFormat="1" ht="25.35" customHeight="1" x14ac:dyDescent="0.2">
      <c r="B30" s="419"/>
      <c r="C30" s="432"/>
      <c r="D30" s="202" t="s">
        <v>28</v>
      </c>
      <c r="E30" s="432"/>
      <c r="F30" s="432"/>
      <c r="G30" s="432"/>
      <c r="H30" s="432"/>
      <c r="I30" s="432"/>
      <c r="J30" s="326">
        <f>ROUND(J83, 2)</f>
        <v>0</v>
      </c>
      <c r="K30" s="432"/>
      <c r="L30" s="25"/>
    </row>
    <row r="31" spans="2:12" s="1" customFormat="1" ht="6.95" customHeight="1" x14ac:dyDescent="0.2">
      <c r="B31" s="419"/>
      <c r="C31" s="432"/>
      <c r="D31" s="442"/>
      <c r="E31" s="442"/>
      <c r="F31" s="442"/>
      <c r="G31" s="442"/>
      <c r="H31" s="442"/>
      <c r="I31" s="442"/>
      <c r="J31" s="442"/>
      <c r="K31" s="442"/>
      <c r="L31" s="25"/>
    </row>
    <row r="32" spans="2:12" s="1" customFormat="1" ht="14.45" customHeight="1" x14ac:dyDescent="0.2">
      <c r="B32" s="419"/>
      <c r="C32" s="432"/>
      <c r="D32" s="432"/>
      <c r="E32" s="432"/>
      <c r="F32" s="323" t="s">
        <v>30</v>
      </c>
      <c r="G32" s="432"/>
      <c r="H32" s="432"/>
      <c r="I32" s="323" t="s">
        <v>29</v>
      </c>
      <c r="J32" s="323" t="s">
        <v>31</v>
      </c>
      <c r="K32" s="432"/>
      <c r="L32" s="25"/>
    </row>
    <row r="33" spans="2:63" s="1" customFormat="1" ht="14.45" customHeight="1" x14ac:dyDescent="0.2">
      <c r="B33" s="419"/>
      <c r="C33" s="432"/>
      <c r="D33" s="203" t="s">
        <v>32</v>
      </c>
      <c r="E33" s="431" t="s">
        <v>33</v>
      </c>
      <c r="F33" s="204">
        <f>J30</f>
        <v>0</v>
      </c>
      <c r="G33" s="432"/>
      <c r="H33" s="432"/>
      <c r="I33" s="205">
        <v>0.21</v>
      </c>
      <c r="J33" s="204">
        <f>F33*I33</f>
        <v>0</v>
      </c>
      <c r="K33" s="432"/>
      <c r="L33" s="25"/>
    </row>
    <row r="34" spans="2:63" s="1" customFormat="1" ht="14.45" customHeight="1" x14ac:dyDescent="0.2">
      <c r="B34" s="419"/>
      <c r="C34" s="432"/>
      <c r="D34" s="432"/>
      <c r="E34" s="431" t="s">
        <v>34</v>
      </c>
      <c r="F34" s="204">
        <f>ROUND((SUM(BF83:BF148)),  2)</f>
        <v>0</v>
      </c>
      <c r="G34" s="432"/>
      <c r="H34" s="432"/>
      <c r="I34" s="205">
        <v>0.15</v>
      </c>
      <c r="J34" s="204">
        <f>ROUND(((SUM(BF83:BF148))*I34),  2)</f>
        <v>0</v>
      </c>
      <c r="K34" s="432"/>
      <c r="L34" s="25"/>
    </row>
    <row r="35" spans="2:63" s="1" customFormat="1" ht="14.45" hidden="1" customHeight="1" x14ac:dyDescent="0.2">
      <c r="B35" s="419"/>
      <c r="C35" s="432"/>
      <c r="D35" s="432"/>
      <c r="E35" s="431" t="s">
        <v>35</v>
      </c>
      <c r="F35" s="204">
        <f>ROUND((SUM(BG83:BG148)),  2)</f>
        <v>0</v>
      </c>
      <c r="G35" s="432"/>
      <c r="H35" s="432"/>
      <c r="I35" s="205">
        <v>0.21</v>
      </c>
      <c r="J35" s="204">
        <f>0</f>
        <v>0</v>
      </c>
      <c r="K35" s="432"/>
      <c r="L35" s="25"/>
    </row>
    <row r="36" spans="2:63" s="1" customFormat="1" ht="14.45" hidden="1" customHeight="1" x14ac:dyDescent="0.2">
      <c r="B36" s="419"/>
      <c r="C36" s="432"/>
      <c r="D36" s="432"/>
      <c r="E36" s="431" t="s">
        <v>36</v>
      </c>
      <c r="F36" s="204">
        <f>ROUND((SUM(BH83:BH148)),  2)</f>
        <v>0</v>
      </c>
      <c r="G36" s="432"/>
      <c r="H36" s="432"/>
      <c r="I36" s="205">
        <v>0.15</v>
      </c>
      <c r="J36" s="204">
        <f>0</f>
        <v>0</v>
      </c>
      <c r="K36" s="432"/>
      <c r="L36" s="25"/>
    </row>
    <row r="37" spans="2:63" s="1" customFormat="1" ht="14.45" hidden="1" customHeight="1" x14ac:dyDescent="0.2">
      <c r="B37" s="419"/>
      <c r="C37" s="432"/>
      <c r="D37" s="432"/>
      <c r="E37" s="431" t="s">
        <v>37</v>
      </c>
      <c r="F37" s="204">
        <f>ROUND((SUM(BI83:BI148)),  2)</f>
        <v>0</v>
      </c>
      <c r="G37" s="432"/>
      <c r="H37" s="432"/>
      <c r="I37" s="205">
        <v>0</v>
      </c>
      <c r="J37" s="204">
        <f>0</f>
        <v>0</v>
      </c>
      <c r="K37" s="432"/>
      <c r="L37" s="25"/>
    </row>
    <row r="38" spans="2:63" s="1" customFormat="1" ht="6.95" customHeight="1" x14ac:dyDescent="0.2">
      <c r="B38" s="419"/>
      <c r="C38" s="432"/>
      <c r="D38" s="432"/>
      <c r="E38" s="432"/>
      <c r="F38" s="432"/>
      <c r="G38" s="432"/>
      <c r="H38" s="432"/>
      <c r="I38" s="432"/>
      <c r="J38" s="432"/>
      <c r="K38" s="432"/>
      <c r="L38" s="25"/>
    </row>
    <row r="39" spans="2:63" s="1" customFormat="1" ht="25.35" customHeight="1" x14ac:dyDescent="0.2">
      <c r="B39" s="419"/>
      <c r="C39" s="443"/>
      <c r="D39" s="206" t="s">
        <v>38</v>
      </c>
      <c r="E39" s="444"/>
      <c r="F39" s="444"/>
      <c r="G39" s="207" t="s">
        <v>39</v>
      </c>
      <c r="H39" s="182" t="s">
        <v>40</v>
      </c>
      <c r="I39" s="444"/>
      <c r="J39" s="209">
        <f>SUM(J30:J37)</f>
        <v>0</v>
      </c>
      <c r="K39" s="445"/>
      <c r="L39" s="25"/>
    </row>
    <row r="40" spans="2:63" s="1" customFormat="1" ht="14.45" customHeight="1" x14ac:dyDescent="0.2">
      <c r="B40" s="419"/>
      <c r="C40" s="432"/>
      <c r="D40" s="432"/>
      <c r="E40" s="432"/>
      <c r="F40" s="432"/>
      <c r="G40" s="432"/>
      <c r="H40" s="432"/>
      <c r="I40" s="432"/>
      <c r="J40" s="432"/>
      <c r="K40" s="432"/>
      <c r="L40" s="25"/>
    </row>
    <row r="41" spans="2:63" ht="14.45" customHeight="1" x14ac:dyDescent="0.2">
      <c r="B41" s="880"/>
      <c r="C41" s="882"/>
      <c r="D41" s="882"/>
      <c r="E41" s="882"/>
      <c r="F41" s="882"/>
      <c r="G41" s="882"/>
      <c r="H41" s="882"/>
      <c r="I41" s="882"/>
      <c r="J41" s="882"/>
      <c r="K41" s="883"/>
      <c r="L41" s="18"/>
    </row>
    <row r="42" spans="2:63" ht="14.25" hidden="1" customHeight="1" x14ac:dyDescent="0.2">
      <c r="B42" s="347"/>
      <c r="C42" s="427"/>
      <c r="D42" s="427"/>
      <c r="E42" s="427"/>
      <c r="F42" s="427"/>
      <c r="G42" s="427"/>
      <c r="H42" s="427"/>
      <c r="I42" s="427"/>
      <c r="J42" s="427"/>
      <c r="K42" s="427"/>
      <c r="L42" s="18"/>
    </row>
    <row r="43" spans="2:63" s="1" customFormat="1" ht="15.2" customHeight="1" x14ac:dyDescent="0.2">
      <c r="B43" s="427"/>
      <c r="C43" s="427"/>
      <c r="D43" s="427"/>
      <c r="E43" s="427"/>
      <c r="F43" s="427"/>
      <c r="G43" s="427"/>
      <c r="H43" s="427"/>
      <c r="I43" s="427"/>
      <c r="J43" s="427"/>
      <c r="K43" s="682"/>
      <c r="L43" s="352"/>
    </row>
    <row r="44" spans="2:63" s="1" customFormat="1" ht="15.2" customHeight="1" x14ac:dyDescent="0.2">
      <c r="B44" s="427"/>
      <c r="C44" s="427"/>
      <c r="D44" s="427"/>
      <c r="E44" s="427"/>
      <c r="F44" s="427"/>
      <c r="G44" s="427"/>
      <c r="H44" s="427"/>
      <c r="I44" s="427"/>
      <c r="J44" s="427"/>
      <c r="K44" s="682"/>
      <c r="L44" s="352"/>
    </row>
    <row r="45" spans="2:63" s="1" customFormat="1" ht="10.35" customHeight="1" x14ac:dyDescent="0.2">
      <c r="B45" s="417"/>
      <c r="C45" s="418"/>
      <c r="D45" s="418"/>
      <c r="E45" s="418"/>
      <c r="F45" s="418"/>
      <c r="G45" s="418"/>
      <c r="H45" s="418"/>
      <c r="I45" s="418"/>
      <c r="J45" s="418"/>
      <c r="K45" s="418"/>
      <c r="L45" s="25"/>
    </row>
    <row r="46" spans="2:63" s="9" customFormat="1" ht="29.25" customHeight="1" x14ac:dyDescent="0.2">
      <c r="B46" s="419"/>
      <c r="C46" s="192" t="s">
        <v>79</v>
      </c>
      <c r="D46" s="432"/>
      <c r="E46" s="432"/>
      <c r="F46" s="432"/>
      <c r="G46" s="432"/>
      <c r="H46" s="432"/>
      <c r="I46" s="432"/>
      <c r="J46" s="432"/>
      <c r="K46" s="432"/>
      <c r="L46" s="75"/>
      <c r="M46" s="40" t="s">
        <v>1</v>
      </c>
      <c r="N46" s="41" t="s">
        <v>32</v>
      </c>
      <c r="O46" s="41" t="s">
        <v>93</v>
      </c>
      <c r="P46" s="41" t="s">
        <v>94</v>
      </c>
      <c r="Q46" s="41" t="s">
        <v>95</v>
      </c>
      <c r="R46" s="41" t="s">
        <v>96</v>
      </c>
      <c r="S46" s="41" t="s">
        <v>97</v>
      </c>
      <c r="T46" s="42" t="s">
        <v>98</v>
      </c>
    </row>
    <row r="47" spans="2:63" s="1" customFormat="1" ht="22.9" customHeight="1" x14ac:dyDescent="0.2">
      <c r="B47" s="419"/>
      <c r="C47" s="432"/>
      <c r="D47" s="432"/>
      <c r="E47" s="432"/>
      <c r="F47" s="432"/>
      <c r="G47" s="432"/>
      <c r="H47" s="432"/>
      <c r="I47" s="432"/>
      <c r="J47" s="432"/>
      <c r="K47" s="432"/>
      <c r="L47" s="25"/>
      <c r="M47" s="43"/>
      <c r="N47" s="35"/>
      <c r="O47" s="35"/>
      <c r="P47" s="80">
        <f>P48</f>
        <v>0</v>
      </c>
      <c r="Q47" s="35"/>
      <c r="R47" s="80">
        <f>R48</f>
        <v>0</v>
      </c>
      <c r="S47" s="35"/>
      <c r="T47" s="81">
        <f>T48</f>
        <v>0</v>
      </c>
      <c r="AT47" s="15" t="s">
        <v>61</v>
      </c>
      <c r="AU47" s="15" t="s">
        <v>83</v>
      </c>
      <c r="BK47" s="82" t="e">
        <f>BK48</f>
        <v>#VALUE!</v>
      </c>
    </row>
    <row r="48" spans="2:63" s="10" customFormat="1" ht="25.9" customHeight="1" x14ac:dyDescent="0.2">
      <c r="B48" s="419"/>
      <c r="C48" s="431" t="s">
        <v>14</v>
      </c>
      <c r="D48" s="432"/>
      <c r="E48" s="432"/>
      <c r="F48" s="432"/>
      <c r="G48" s="432"/>
      <c r="H48" s="432"/>
      <c r="I48" s="432"/>
      <c r="J48" s="432"/>
      <c r="K48" s="432"/>
      <c r="L48" s="83"/>
      <c r="M48" s="87"/>
      <c r="N48" s="88"/>
      <c r="O48" s="88"/>
      <c r="P48" s="89">
        <f>P49</f>
        <v>0</v>
      </c>
      <c r="Q48" s="88"/>
      <c r="R48" s="89">
        <f>R49</f>
        <v>0</v>
      </c>
      <c r="S48" s="88"/>
      <c r="T48" s="90">
        <f>T49</f>
        <v>0</v>
      </c>
      <c r="AR48" s="84" t="s">
        <v>67</v>
      </c>
      <c r="AT48" s="91" t="s">
        <v>61</v>
      </c>
      <c r="AU48" s="91" t="s">
        <v>13</v>
      </c>
      <c r="AY48" s="84" t="s">
        <v>102</v>
      </c>
      <c r="BK48" s="92" t="e">
        <f>BK49</f>
        <v>#VALUE!</v>
      </c>
    </row>
    <row r="49" spans="2:65" s="10" customFormat="1" ht="22.9" customHeight="1" x14ac:dyDescent="0.2">
      <c r="B49" s="419"/>
      <c r="C49" s="432"/>
      <c r="D49" s="432"/>
      <c r="E49" s="1304" t="str">
        <f>E7</f>
        <v>Oprava výhybek v uzlu Ústí n.L. hl.n.</v>
      </c>
      <c r="F49" s="1313"/>
      <c r="G49" s="1313"/>
      <c r="H49" s="1313"/>
      <c r="I49" s="432"/>
      <c r="J49" s="432"/>
      <c r="K49" s="432"/>
      <c r="L49" s="83"/>
      <c r="M49" s="87"/>
      <c r="N49" s="88"/>
      <c r="O49" s="88"/>
      <c r="P49" s="89">
        <f>SUM(P56:P63)</f>
        <v>0</v>
      </c>
      <c r="Q49" s="88"/>
      <c r="R49" s="89">
        <f>SUM(R56:R63)</f>
        <v>0</v>
      </c>
      <c r="S49" s="88"/>
      <c r="T49" s="90">
        <f>SUM(T56:T63)</f>
        <v>0</v>
      </c>
      <c r="AR49" s="84" t="s">
        <v>67</v>
      </c>
      <c r="AT49" s="91" t="s">
        <v>61</v>
      </c>
      <c r="AU49" s="91" t="s">
        <v>67</v>
      </c>
      <c r="AY49" s="84" t="s">
        <v>102</v>
      </c>
      <c r="BK49" s="92" t="e">
        <f>SUM(BK56:BK63)</f>
        <v>#VALUE!</v>
      </c>
    </row>
    <row r="50" spans="2:65" s="186" customFormat="1" ht="22.9" customHeight="1" x14ac:dyDescent="0.2">
      <c r="B50" s="419"/>
      <c r="C50" s="431" t="s">
        <v>78</v>
      </c>
      <c r="D50" s="432"/>
      <c r="E50" s="432"/>
      <c r="F50" s="432"/>
      <c r="G50" s="432"/>
      <c r="H50" s="432"/>
      <c r="I50" s="432"/>
      <c r="J50" s="432"/>
      <c r="K50" s="432"/>
      <c r="L50" s="226"/>
      <c r="M50" s="229"/>
      <c r="N50" s="230"/>
      <c r="O50" s="230"/>
      <c r="P50" s="231"/>
      <c r="Q50" s="230"/>
      <c r="R50" s="231"/>
      <c r="S50" s="230"/>
      <c r="T50" s="232"/>
      <c r="AR50" s="227"/>
      <c r="AT50" s="233"/>
      <c r="AU50" s="233"/>
      <c r="AY50" s="227"/>
      <c r="BK50" s="234"/>
    </row>
    <row r="51" spans="2:65" s="186" customFormat="1" ht="22.9" customHeight="1" x14ac:dyDescent="0.2">
      <c r="B51" s="419"/>
      <c r="C51" s="432"/>
      <c r="D51" s="432"/>
      <c r="E51" s="1305" t="str">
        <f>E9</f>
        <v>SO 104 Úprava nástupiště</v>
      </c>
      <c r="F51" s="1255"/>
      <c r="G51" s="1255"/>
      <c r="H51" s="1255"/>
      <c r="I51" s="432"/>
      <c r="J51" s="432"/>
      <c r="K51" s="432"/>
      <c r="L51" s="226"/>
      <c r="M51" s="229"/>
      <c r="N51" s="230"/>
      <c r="O51" s="230"/>
      <c r="P51" s="231"/>
      <c r="Q51" s="230"/>
      <c r="R51" s="231"/>
      <c r="S51" s="230"/>
      <c r="T51" s="232"/>
      <c r="AR51" s="227"/>
      <c r="AT51" s="233"/>
      <c r="AU51" s="233"/>
      <c r="AY51" s="227"/>
      <c r="BK51" s="234"/>
    </row>
    <row r="52" spans="2:65" s="186" customFormat="1" ht="22.9" customHeight="1" x14ac:dyDescent="0.2">
      <c r="B52" s="419"/>
      <c r="C52" s="432"/>
      <c r="D52" s="432"/>
      <c r="E52" s="432"/>
      <c r="F52" s="432"/>
      <c r="G52" s="432"/>
      <c r="H52" s="432"/>
      <c r="I52" s="432"/>
      <c r="J52" s="432"/>
      <c r="K52" s="432"/>
      <c r="L52" s="226"/>
      <c r="M52" s="229"/>
      <c r="N52" s="230"/>
      <c r="O52" s="230"/>
      <c r="P52" s="231"/>
      <c r="Q52" s="230"/>
      <c r="R52" s="231"/>
      <c r="S52" s="230"/>
      <c r="T52" s="232"/>
      <c r="AR52" s="227"/>
      <c r="AT52" s="233"/>
      <c r="AU52" s="233"/>
      <c r="AY52" s="227"/>
      <c r="BK52" s="234"/>
    </row>
    <row r="53" spans="2:65" s="186" customFormat="1" ht="22.9" customHeight="1" x14ac:dyDescent="0.2">
      <c r="B53" s="419"/>
      <c r="C53" s="431" t="s">
        <v>17</v>
      </c>
      <c r="D53" s="432"/>
      <c r="E53" s="432"/>
      <c r="F53" s="429" t="str">
        <f>F12</f>
        <v xml:space="preserve"> </v>
      </c>
      <c r="G53" s="432"/>
      <c r="H53" s="432"/>
      <c r="I53" s="431" t="s">
        <v>19</v>
      </c>
      <c r="J53" s="325">
        <f>IF(J12="","",J12)</f>
        <v>44058</v>
      </c>
      <c r="K53" s="432"/>
      <c r="L53" s="226"/>
      <c r="M53" s="229"/>
      <c r="N53" s="230"/>
      <c r="O53" s="230"/>
      <c r="P53" s="231"/>
      <c r="Q53" s="230"/>
      <c r="R53" s="231"/>
      <c r="S53" s="230"/>
      <c r="T53" s="232"/>
      <c r="AR53" s="227"/>
      <c r="AT53" s="233"/>
      <c r="AU53" s="233"/>
      <c r="AY53" s="227"/>
      <c r="BK53" s="234"/>
    </row>
    <row r="54" spans="2:65" s="186" customFormat="1" ht="22.9" customHeight="1" x14ac:dyDescent="0.2">
      <c r="B54" s="419"/>
      <c r="C54" s="432"/>
      <c r="D54" s="432"/>
      <c r="E54" s="432"/>
      <c r="F54" s="432"/>
      <c r="G54" s="432"/>
      <c r="H54" s="432"/>
      <c r="I54" s="432"/>
      <c r="J54" s="432"/>
      <c r="K54" s="432"/>
      <c r="L54" s="226"/>
      <c r="M54" s="229"/>
      <c r="N54" s="230"/>
      <c r="O54" s="230"/>
      <c r="P54" s="231"/>
      <c r="Q54" s="230"/>
      <c r="R54" s="231"/>
      <c r="S54" s="230"/>
      <c r="T54" s="232"/>
      <c r="AR54" s="227"/>
      <c r="AT54" s="233"/>
      <c r="AU54" s="233"/>
      <c r="AY54" s="227"/>
      <c r="BK54" s="234"/>
    </row>
    <row r="55" spans="2:65" s="186" customFormat="1" ht="22.9" customHeight="1" x14ac:dyDescent="0.2">
      <c r="B55" s="419"/>
      <c r="C55" s="431" t="s">
        <v>20</v>
      </c>
      <c r="D55" s="432"/>
      <c r="E55" s="432"/>
      <c r="F55" s="429" t="str">
        <f>E15</f>
        <v xml:space="preserve"> </v>
      </c>
      <c r="G55" s="432"/>
      <c r="H55" s="432"/>
      <c r="I55" s="431" t="s">
        <v>24</v>
      </c>
      <c r="J55" s="430" t="str">
        <f>E21</f>
        <v xml:space="preserve"> </v>
      </c>
      <c r="K55" s="432"/>
      <c r="L55" s="226"/>
      <c r="M55" s="229"/>
      <c r="N55" s="230"/>
      <c r="O55" s="230"/>
      <c r="P55" s="231"/>
      <c r="Q55" s="230"/>
      <c r="R55" s="231"/>
      <c r="S55" s="230"/>
      <c r="T55" s="232"/>
      <c r="AR55" s="227"/>
      <c r="AT55" s="233"/>
      <c r="AU55" s="233"/>
      <c r="AY55" s="227"/>
      <c r="BK55" s="234"/>
    </row>
    <row r="56" spans="2:65" s="1" customFormat="1" ht="24.75" customHeight="1" x14ac:dyDescent="0.2">
      <c r="B56" s="419"/>
      <c r="C56" s="431" t="s">
        <v>23</v>
      </c>
      <c r="D56" s="432"/>
      <c r="E56" s="432"/>
      <c r="F56" s="429" t="str">
        <f>IF(E18="","",E18)</f>
        <v xml:space="preserve"> </v>
      </c>
      <c r="G56" s="432"/>
      <c r="H56" s="432"/>
      <c r="I56" s="431" t="s">
        <v>26</v>
      </c>
      <c r="J56" s="430" t="str">
        <f>E24</f>
        <v xml:space="preserve"> </v>
      </c>
      <c r="K56" s="432"/>
      <c r="L56" s="25"/>
      <c r="M56" s="122" t="s">
        <v>1</v>
      </c>
      <c r="N56" s="123" t="s">
        <v>33</v>
      </c>
      <c r="O56" s="97">
        <v>0</v>
      </c>
      <c r="P56" s="97">
        <f>O56*H56</f>
        <v>0</v>
      </c>
      <c r="Q56" s="97">
        <v>0</v>
      </c>
      <c r="R56" s="97">
        <f>Q56*H56</f>
        <v>0</v>
      </c>
      <c r="S56" s="97">
        <v>0</v>
      </c>
      <c r="T56" s="98">
        <f>S56*H56</f>
        <v>0</v>
      </c>
      <c r="AR56" s="99" t="s">
        <v>111</v>
      </c>
      <c r="AT56" s="99" t="s">
        <v>137</v>
      </c>
      <c r="AU56" s="99" t="s">
        <v>69</v>
      </c>
      <c r="AY56" s="15" t="s">
        <v>102</v>
      </c>
      <c r="BE56" s="100" t="str">
        <f>IF(N56="základní",J56,0)</f>
        <v xml:space="preserve"> </v>
      </c>
      <c r="BF56" s="100">
        <f>IF(N56="snížená",J56,0)</f>
        <v>0</v>
      </c>
      <c r="BG56" s="100">
        <f>IF(N56="zákl. přenesená",J56,0)</f>
        <v>0</v>
      </c>
      <c r="BH56" s="100">
        <f>IF(N56="sníž. přenesená",J56,0)</f>
        <v>0</v>
      </c>
      <c r="BI56" s="100">
        <f>IF(N56="nulová",J56,0)</f>
        <v>0</v>
      </c>
      <c r="BJ56" s="15" t="s">
        <v>67</v>
      </c>
      <c r="BK56" s="100" t="e">
        <f>ROUND(I56*H56,2)</f>
        <v>#VALUE!</v>
      </c>
      <c r="BL56" s="15" t="s">
        <v>111</v>
      </c>
      <c r="BM56" s="99" t="s">
        <v>110</v>
      </c>
    </row>
    <row r="57" spans="2:65" s="285" customFormat="1" ht="12.75" customHeight="1" x14ac:dyDescent="0.2">
      <c r="B57" s="419"/>
      <c r="C57" s="432"/>
      <c r="D57" s="432"/>
      <c r="E57" s="432"/>
      <c r="F57" s="432"/>
      <c r="G57" s="432"/>
      <c r="H57" s="432"/>
      <c r="I57" s="432"/>
      <c r="J57" s="432"/>
      <c r="K57" s="432"/>
      <c r="L57" s="193"/>
      <c r="M57" s="242"/>
      <c r="N57" s="243"/>
      <c r="O57" s="244"/>
      <c r="P57" s="244"/>
      <c r="Q57" s="244"/>
      <c r="R57" s="244"/>
      <c r="S57" s="244"/>
      <c r="T57" s="245"/>
      <c r="AR57" s="275"/>
      <c r="AT57" s="275"/>
      <c r="AU57" s="275"/>
      <c r="AY57" s="274"/>
      <c r="BE57" s="276"/>
      <c r="BF57" s="276"/>
      <c r="BG57" s="276"/>
      <c r="BH57" s="276"/>
      <c r="BI57" s="276"/>
      <c r="BJ57" s="274"/>
      <c r="BK57" s="276"/>
      <c r="BL57" s="274"/>
      <c r="BM57" s="275"/>
    </row>
    <row r="58" spans="2:65" s="285" customFormat="1" ht="12.75" customHeight="1" x14ac:dyDescent="0.2">
      <c r="B58" s="419"/>
      <c r="C58" s="210" t="s">
        <v>80</v>
      </c>
      <c r="D58" s="443"/>
      <c r="E58" s="443"/>
      <c r="F58" s="443"/>
      <c r="G58" s="443"/>
      <c r="H58" s="503"/>
      <c r="I58" s="443"/>
      <c r="J58" s="211" t="s">
        <v>81</v>
      </c>
      <c r="K58" s="443"/>
      <c r="L58" s="193"/>
      <c r="M58" s="242"/>
      <c r="N58" s="243"/>
      <c r="O58" s="244"/>
      <c r="P58" s="244"/>
      <c r="Q58" s="244"/>
      <c r="R58" s="244"/>
      <c r="S58" s="244"/>
      <c r="T58" s="245"/>
      <c r="AR58" s="275"/>
      <c r="AT58" s="275"/>
      <c r="AU58" s="275"/>
      <c r="AY58" s="274"/>
      <c r="BE58" s="276"/>
      <c r="BF58" s="276"/>
      <c r="BG58" s="276"/>
      <c r="BH58" s="276"/>
      <c r="BI58" s="276"/>
      <c r="BJ58" s="274"/>
      <c r="BK58" s="276"/>
      <c r="BL58" s="274"/>
      <c r="BM58" s="275"/>
    </row>
    <row r="59" spans="2:65" s="157" customFormat="1" ht="24" customHeight="1" x14ac:dyDescent="0.2">
      <c r="B59" s="419"/>
      <c r="C59" s="432"/>
      <c r="D59" s="432"/>
      <c r="E59" s="432"/>
      <c r="F59" s="432"/>
      <c r="G59" s="432"/>
      <c r="H59" s="432"/>
      <c r="I59" s="432"/>
      <c r="J59" s="432"/>
      <c r="K59" s="432"/>
      <c r="L59" s="25"/>
      <c r="M59" s="122"/>
      <c r="N59" s="123"/>
      <c r="O59" s="97"/>
      <c r="P59" s="97"/>
      <c r="Q59" s="97"/>
      <c r="R59" s="97"/>
      <c r="S59" s="97"/>
      <c r="T59" s="98"/>
      <c r="AR59" s="99"/>
      <c r="AT59" s="99"/>
      <c r="AU59" s="99"/>
      <c r="AY59" s="15"/>
      <c r="BE59" s="100"/>
      <c r="BF59" s="100"/>
      <c r="BG59" s="100"/>
      <c r="BH59" s="100"/>
      <c r="BI59" s="100"/>
      <c r="BJ59" s="15"/>
      <c r="BK59" s="100"/>
      <c r="BL59" s="15"/>
      <c r="BM59" s="99"/>
    </row>
    <row r="60" spans="2:65" s="1" customFormat="1" ht="24" customHeight="1" x14ac:dyDescent="0.2">
      <c r="B60" s="419"/>
      <c r="C60" s="212" t="s">
        <v>82</v>
      </c>
      <c r="D60" s="432"/>
      <c r="E60" s="432"/>
      <c r="F60" s="432"/>
      <c r="G60" s="432"/>
      <c r="H60" s="432"/>
      <c r="I60" s="432"/>
      <c r="J60" s="326">
        <f>J83</f>
        <v>0</v>
      </c>
      <c r="K60" s="432"/>
      <c r="L60" s="25"/>
      <c r="M60" s="122" t="s">
        <v>1</v>
      </c>
      <c r="N60" s="123" t="s">
        <v>33</v>
      </c>
      <c r="O60" s="97">
        <v>0</v>
      </c>
      <c r="P60" s="97">
        <f>O60*H60</f>
        <v>0</v>
      </c>
      <c r="Q60" s="97">
        <v>0</v>
      </c>
      <c r="R60" s="97">
        <f>Q60*H60</f>
        <v>0</v>
      </c>
      <c r="S60" s="97">
        <v>0</v>
      </c>
      <c r="T60" s="98">
        <f>S60*H60</f>
        <v>0</v>
      </c>
      <c r="AR60" s="99" t="s">
        <v>111</v>
      </c>
      <c r="AT60" s="99" t="s">
        <v>137</v>
      </c>
      <c r="AU60" s="99" t="s">
        <v>69</v>
      </c>
      <c r="AY60" s="15" t="s">
        <v>102</v>
      </c>
      <c r="BE60" s="100">
        <f>IF(N60="základní",J60,0)</f>
        <v>0</v>
      </c>
      <c r="BF60" s="100">
        <f>IF(N60="snížená",J60,0)</f>
        <v>0</v>
      </c>
      <c r="BG60" s="100">
        <f>IF(N60="zákl. přenesená",J60,0)</f>
        <v>0</v>
      </c>
      <c r="BH60" s="100">
        <f>IF(N60="sníž. přenesená",J60,0)</f>
        <v>0</v>
      </c>
      <c r="BI60" s="100">
        <f>IF(N60="nulová",J60,0)</f>
        <v>0</v>
      </c>
      <c r="BJ60" s="15" t="s">
        <v>67</v>
      </c>
      <c r="BK60" s="100">
        <f>ROUND(I60*H60,2)</f>
        <v>0</v>
      </c>
      <c r="BL60" s="15" t="s">
        <v>111</v>
      </c>
      <c r="BM60" s="99" t="s">
        <v>119</v>
      </c>
    </row>
    <row r="61" spans="2:65" s="285" customFormat="1" ht="15" customHeight="1" x14ac:dyDescent="0.2">
      <c r="B61" s="213"/>
      <c r="C61" s="184"/>
      <c r="D61" s="214" t="s">
        <v>84</v>
      </c>
      <c r="E61" s="215"/>
      <c r="F61" s="215"/>
      <c r="G61" s="215"/>
      <c r="H61" s="215"/>
      <c r="I61" s="215"/>
      <c r="J61" s="216">
        <f>J84</f>
        <v>0</v>
      </c>
      <c r="K61" s="184"/>
      <c r="L61" s="193"/>
      <c r="M61" s="242"/>
      <c r="N61" s="243"/>
      <c r="O61" s="244"/>
      <c r="P61" s="244"/>
      <c r="Q61" s="244"/>
      <c r="R61" s="244"/>
      <c r="S61" s="244"/>
      <c r="T61" s="245"/>
      <c r="AR61" s="275"/>
      <c r="AT61" s="275"/>
      <c r="AU61" s="275"/>
      <c r="AY61" s="274"/>
      <c r="BE61" s="276"/>
      <c r="BF61" s="276"/>
      <c r="BG61" s="276"/>
      <c r="BH61" s="276"/>
      <c r="BI61" s="276"/>
      <c r="BJ61" s="274"/>
      <c r="BK61" s="276"/>
      <c r="BL61" s="274"/>
      <c r="BM61" s="275"/>
    </row>
    <row r="62" spans="2:65" s="285" customFormat="1" ht="17.25" customHeight="1" x14ac:dyDescent="0.2">
      <c r="B62" s="217"/>
      <c r="C62" s="185"/>
      <c r="D62" s="218" t="s">
        <v>193</v>
      </c>
      <c r="E62" s="219"/>
      <c r="F62" s="219"/>
      <c r="G62" s="219"/>
      <c r="H62" s="219"/>
      <c r="I62" s="219"/>
      <c r="J62" s="220">
        <f>J85</f>
        <v>0</v>
      </c>
      <c r="K62" s="185"/>
      <c r="L62" s="193"/>
      <c r="M62" s="166"/>
      <c r="N62" s="167"/>
      <c r="O62" s="168"/>
      <c r="P62" s="168"/>
      <c r="Q62" s="168"/>
      <c r="R62" s="168"/>
      <c r="S62" s="168"/>
      <c r="T62" s="169"/>
      <c r="AR62" s="274"/>
      <c r="AT62" s="274"/>
      <c r="AU62" s="274"/>
      <c r="AY62" s="274"/>
      <c r="BE62" s="276"/>
      <c r="BF62" s="276"/>
      <c r="BG62" s="276"/>
      <c r="BH62" s="276"/>
      <c r="BI62" s="276"/>
      <c r="BJ62" s="274"/>
      <c r="BK62" s="276"/>
      <c r="BL62" s="274"/>
      <c r="BM62" s="274"/>
    </row>
    <row r="63" spans="2:65" s="285" customFormat="1" ht="17.25" customHeight="1" x14ac:dyDescent="0.2">
      <c r="B63" s="213"/>
      <c r="C63" s="184"/>
      <c r="D63" s="214" t="s">
        <v>196</v>
      </c>
      <c r="E63" s="215"/>
      <c r="F63" s="215"/>
      <c r="G63" s="215"/>
      <c r="H63" s="215"/>
      <c r="I63" s="215"/>
      <c r="J63" s="216">
        <f>J137</f>
        <v>0</v>
      </c>
      <c r="K63" s="184"/>
      <c r="L63" s="193"/>
      <c r="M63" s="166"/>
      <c r="N63" s="167"/>
      <c r="O63" s="168"/>
      <c r="P63" s="168"/>
      <c r="Q63" s="168"/>
      <c r="R63" s="168"/>
      <c r="S63" s="168"/>
      <c r="T63" s="169"/>
      <c r="AR63" s="274"/>
      <c r="AT63" s="274"/>
      <c r="AU63" s="274"/>
      <c r="AY63" s="274"/>
      <c r="BE63" s="276"/>
      <c r="BF63" s="276"/>
      <c r="BG63" s="276"/>
      <c r="BH63" s="276"/>
      <c r="BI63" s="276"/>
      <c r="BJ63" s="274"/>
      <c r="BK63" s="276"/>
      <c r="BL63" s="274"/>
      <c r="BM63" s="274"/>
    </row>
    <row r="64" spans="2:65" s="157" customFormat="1" ht="21" customHeight="1" x14ac:dyDescent="0.2">
      <c r="B64" s="419"/>
      <c r="C64" s="432"/>
      <c r="D64" s="432"/>
      <c r="E64" s="432"/>
      <c r="F64" s="432"/>
      <c r="G64" s="432"/>
      <c r="H64" s="432"/>
      <c r="I64" s="432"/>
      <c r="J64" s="432"/>
      <c r="K64" s="432"/>
      <c r="L64" s="25"/>
      <c r="M64" s="143"/>
      <c r="N64" s="123"/>
      <c r="O64" s="97"/>
      <c r="P64" s="97"/>
      <c r="Q64" s="97"/>
      <c r="R64" s="97"/>
      <c r="S64" s="97"/>
      <c r="T64" s="97"/>
      <c r="AR64" s="99"/>
      <c r="AT64" s="99"/>
      <c r="AU64" s="99"/>
      <c r="AY64" s="15"/>
      <c r="BE64" s="100"/>
      <c r="BF64" s="100"/>
      <c r="BG64" s="100"/>
      <c r="BH64" s="100"/>
      <c r="BI64" s="100"/>
      <c r="BJ64" s="15"/>
      <c r="BK64" s="100"/>
      <c r="BL64" s="15"/>
      <c r="BM64" s="99"/>
    </row>
    <row r="65" spans="2:65" s="305" customFormat="1" ht="21" customHeight="1" x14ac:dyDescent="0.2">
      <c r="B65" s="446"/>
      <c r="C65" s="447"/>
      <c r="D65" s="447"/>
      <c r="E65" s="447"/>
      <c r="F65" s="447"/>
      <c r="G65" s="447"/>
      <c r="H65" s="447"/>
      <c r="I65" s="447"/>
      <c r="J65" s="447"/>
      <c r="K65" s="447"/>
      <c r="L65" s="193"/>
      <c r="M65" s="143"/>
      <c r="N65" s="243"/>
      <c r="O65" s="244"/>
      <c r="P65" s="244"/>
      <c r="Q65" s="244"/>
      <c r="R65" s="244"/>
      <c r="S65" s="244"/>
      <c r="T65" s="244"/>
      <c r="AR65" s="275"/>
      <c r="AT65" s="275"/>
      <c r="AU65" s="275"/>
      <c r="AY65" s="274"/>
      <c r="BE65" s="276"/>
      <c r="BF65" s="276"/>
      <c r="BG65" s="276"/>
      <c r="BH65" s="276"/>
      <c r="BI65" s="276"/>
      <c r="BJ65" s="274"/>
      <c r="BK65" s="276"/>
      <c r="BL65" s="274"/>
      <c r="BM65" s="275"/>
    </row>
    <row r="66" spans="2:65" s="194" customFormat="1" ht="15.75" customHeight="1" x14ac:dyDescent="0.2">
      <c r="B66" s="427"/>
      <c r="C66" s="427"/>
      <c r="D66" s="427"/>
      <c r="E66" s="427"/>
      <c r="F66" s="427"/>
      <c r="G66" s="427"/>
      <c r="H66" s="427"/>
      <c r="I66" s="427"/>
      <c r="J66" s="427"/>
      <c r="K66" s="682"/>
      <c r="L66" s="352"/>
      <c r="M66" s="143"/>
      <c r="N66" s="243"/>
      <c r="O66" s="244"/>
      <c r="P66" s="244"/>
      <c r="Q66" s="244"/>
      <c r="R66" s="244"/>
      <c r="S66" s="244"/>
      <c r="T66" s="244"/>
      <c r="AR66" s="306"/>
      <c r="AT66" s="306"/>
      <c r="AU66" s="306"/>
      <c r="AY66" s="307"/>
      <c r="BE66" s="308"/>
      <c r="BF66" s="308"/>
      <c r="BG66" s="308"/>
      <c r="BH66" s="308"/>
      <c r="BI66" s="308"/>
      <c r="BJ66" s="307"/>
      <c r="BK66" s="308"/>
      <c r="BL66" s="307"/>
      <c r="BM66" s="306"/>
    </row>
    <row r="67" spans="2:65" s="194" customFormat="1" ht="15.75" customHeight="1" x14ac:dyDescent="0.2">
      <c r="B67" s="427"/>
      <c r="C67" s="427"/>
      <c r="D67" s="427"/>
      <c r="E67" s="427"/>
      <c r="F67" s="427"/>
      <c r="G67" s="427"/>
      <c r="H67" s="427"/>
      <c r="I67" s="427"/>
      <c r="J67" s="427"/>
      <c r="K67" s="682"/>
      <c r="L67" s="352"/>
      <c r="M67" s="143"/>
      <c r="N67" s="243"/>
      <c r="O67" s="244"/>
      <c r="P67" s="244"/>
      <c r="Q67" s="244"/>
      <c r="R67" s="244"/>
      <c r="S67" s="244"/>
      <c r="T67" s="244"/>
      <c r="AR67" s="306"/>
      <c r="AT67" s="306"/>
      <c r="AU67" s="306"/>
      <c r="AY67" s="307"/>
      <c r="BE67" s="308"/>
      <c r="BF67" s="308"/>
      <c r="BG67" s="308"/>
      <c r="BH67" s="308"/>
      <c r="BI67" s="308"/>
      <c r="BJ67" s="307"/>
      <c r="BK67" s="308"/>
      <c r="BL67" s="307"/>
      <c r="BM67" s="306"/>
    </row>
    <row r="68" spans="2:65" s="194" customFormat="1" ht="18.75" customHeight="1" x14ac:dyDescent="0.2">
      <c r="B68" s="427"/>
      <c r="C68" s="427"/>
      <c r="D68" s="427"/>
      <c r="E68" s="427"/>
      <c r="F68" s="427"/>
      <c r="G68" s="427"/>
      <c r="H68" s="427"/>
      <c r="I68" s="427"/>
      <c r="J68" s="427"/>
      <c r="K68" s="682"/>
      <c r="L68" s="352"/>
      <c r="M68" s="143"/>
      <c r="N68" s="243"/>
      <c r="O68" s="244"/>
      <c r="P68" s="244"/>
      <c r="Q68" s="244"/>
      <c r="R68" s="244"/>
      <c r="S68" s="244"/>
      <c r="T68" s="244"/>
      <c r="AR68" s="306"/>
      <c r="AT68" s="306"/>
      <c r="AU68" s="306"/>
      <c r="AY68" s="307"/>
      <c r="BE68" s="308"/>
      <c r="BF68" s="308"/>
      <c r="BG68" s="308"/>
      <c r="BH68" s="308"/>
      <c r="BI68" s="308"/>
      <c r="BJ68" s="307"/>
      <c r="BK68" s="308"/>
      <c r="BL68" s="307"/>
      <c r="BM68" s="306"/>
    </row>
    <row r="69" spans="2:65" s="271" customFormat="1" ht="18.75" customHeight="1" x14ac:dyDescent="0.2">
      <c r="B69" s="417"/>
      <c r="C69" s="418"/>
      <c r="D69" s="418"/>
      <c r="E69" s="418"/>
      <c r="F69" s="418"/>
      <c r="G69" s="418"/>
      <c r="H69" s="418"/>
      <c r="I69" s="418"/>
      <c r="J69" s="418"/>
      <c r="K69" s="537"/>
      <c r="L69" s="352"/>
      <c r="M69" s="143"/>
      <c r="N69" s="243"/>
      <c r="O69" s="244"/>
      <c r="P69" s="244"/>
      <c r="Q69" s="244"/>
      <c r="R69" s="244"/>
      <c r="S69" s="244"/>
      <c r="T69" s="244"/>
      <c r="AR69" s="246"/>
      <c r="AT69" s="246"/>
      <c r="AU69" s="246"/>
      <c r="AY69" s="190"/>
      <c r="BE69" s="247"/>
      <c r="BF69" s="247"/>
      <c r="BG69" s="247"/>
      <c r="BH69" s="247"/>
      <c r="BI69" s="247"/>
      <c r="BJ69" s="190"/>
      <c r="BK69" s="247"/>
      <c r="BL69" s="190"/>
      <c r="BM69" s="246"/>
    </row>
    <row r="70" spans="2:65" s="194" customFormat="1" ht="12.75" customHeight="1" x14ac:dyDescent="0.2">
      <c r="B70" s="419"/>
      <c r="C70" s="364" t="s">
        <v>87</v>
      </c>
      <c r="D70" s="531"/>
      <c r="E70" s="531"/>
      <c r="F70" s="531"/>
      <c r="G70" s="531"/>
      <c r="H70" s="531"/>
      <c r="I70" s="531"/>
      <c r="J70" s="531"/>
      <c r="K70" s="538"/>
      <c r="L70" s="352"/>
      <c r="M70" s="301"/>
      <c r="N70" s="167"/>
      <c r="O70" s="168"/>
      <c r="P70" s="168"/>
      <c r="Q70" s="168"/>
      <c r="R70" s="168"/>
      <c r="S70" s="168"/>
      <c r="T70" s="168"/>
      <c r="AR70" s="307"/>
      <c r="AT70" s="307"/>
      <c r="AU70" s="307"/>
      <c r="AY70" s="307"/>
      <c r="BE70" s="308"/>
      <c r="BF70" s="308"/>
      <c r="BG70" s="308"/>
      <c r="BH70" s="308"/>
      <c r="BI70" s="308"/>
      <c r="BJ70" s="307"/>
      <c r="BK70" s="308"/>
      <c r="BL70" s="307"/>
      <c r="BM70" s="307"/>
    </row>
    <row r="71" spans="2:65" s="194" customFormat="1" ht="12.75" customHeight="1" x14ac:dyDescent="0.2">
      <c r="B71" s="419"/>
      <c r="C71" s="531"/>
      <c r="D71" s="531"/>
      <c r="E71" s="531"/>
      <c r="F71" s="531"/>
      <c r="G71" s="531"/>
      <c r="H71" s="531"/>
      <c r="I71" s="531"/>
      <c r="J71" s="531"/>
      <c r="K71" s="538"/>
      <c r="L71" s="352"/>
      <c r="M71" s="301"/>
      <c r="N71" s="167"/>
      <c r="O71" s="168"/>
      <c r="P71" s="168"/>
      <c r="Q71" s="168"/>
      <c r="R71" s="168"/>
      <c r="S71" s="168"/>
      <c r="T71" s="168"/>
      <c r="AR71" s="307"/>
      <c r="AT71" s="307"/>
      <c r="AU71" s="307"/>
      <c r="AY71" s="307"/>
      <c r="BE71" s="308"/>
      <c r="BF71" s="308"/>
      <c r="BG71" s="308"/>
      <c r="BH71" s="308"/>
      <c r="BI71" s="308"/>
      <c r="BJ71" s="307"/>
      <c r="BK71" s="308"/>
      <c r="BL71" s="307"/>
      <c r="BM71" s="307"/>
    </row>
    <row r="72" spans="2:65" s="271" customFormat="1" ht="13.5" customHeight="1" x14ac:dyDescent="0.2">
      <c r="B72" s="419"/>
      <c r="C72" s="368" t="s">
        <v>14</v>
      </c>
      <c r="D72" s="531"/>
      <c r="E72" s="531"/>
      <c r="F72" s="531"/>
      <c r="G72" s="531"/>
      <c r="H72" s="531"/>
      <c r="I72" s="531"/>
      <c r="J72" s="531"/>
      <c r="K72" s="538"/>
      <c r="L72" s="352"/>
      <c r="M72" s="143"/>
      <c r="N72" s="243"/>
      <c r="O72" s="244"/>
      <c r="P72" s="244"/>
      <c r="Q72" s="244"/>
      <c r="R72" s="244"/>
      <c r="S72" s="244"/>
      <c r="T72" s="244"/>
      <c r="AR72" s="246"/>
      <c r="AT72" s="246"/>
      <c r="AU72" s="246"/>
      <c r="AY72" s="190"/>
      <c r="BE72" s="247"/>
      <c r="BF72" s="247"/>
      <c r="BG72" s="247"/>
      <c r="BH72" s="247"/>
      <c r="BI72" s="247"/>
      <c r="BJ72" s="190"/>
      <c r="BK72" s="247"/>
      <c r="BL72" s="190"/>
      <c r="BM72" s="246"/>
    </row>
    <row r="73" spans="2:65" s="1" customFormat="1" ht="6.95" customHeight="1" x14ac:dyDescent="0.2">
      <c r="B73" s="419"/>
      <c r="C73" s="531"/>
      <c r="D73" s="531"/>
      <c r="E73" s="1314" t="str">
        <f>E7</f>
        <v>Oprava výhybek v uzlu Ústí n.L. hl.n.</v>
      </c>
      <c r="F73" s="1315"/>
      <c r="G73" s="1315"/>
      <c r="H73" s="1315"/>
      <c r="I73" s="531"/>
      <c r="J73" s="531"/>
      <c r="K73" s="538"/>
      <c r="L73" s="352"/>
    </row>
    <row r="74" spans="2:65" ht="12.75" x14ac:dyDescent="0.2">
      <c r="B74" s="419"/>
      <c r="C74" s="368" t="s">
        <v>78</v>
      </c>
      <c r="D74" s="531"/>
      <c r="E74" s="531"/>
      <c r="F74" s="531"/>
      <c r="G74" s="531"/>
      <c r="H74" s="531"/>
      <c r="I74" s="531"/>
      <c r="J74" s="531"/>
      <c r="K74" s="538"/>
    </row>
    <row r="75" spans="2:65" x14ac:dyDescent="0.2">
      <c r="B75" s="419"/>
      <c r="C75" s="531"/>
      <c r="D75" s="531"/>
      <c r="E75" s="1278" t="str">
        <f>E9</f>
        <v>SO 104 Úprava nástupiště</v>
      </c>
      <c r="F75" s="1253"/>
      <c r="G75" s="1253"/>
      <c r="H75" s="1253"/>
      <c r="I75" s="531"/>
      <c r="J75" s="531"/>
      <c r="K75" s="538"/>
    </row>
    <row r="76" spans="2:65" x14ac:dyDescent="0.2">
      <c r="B76" s="419"/>
      <c r="C76" s="531"/>
      <c r="D76" s="531"/>
      <c r="E76" s="531"/>
      <c r="F76" s="531"/>
      <c r="G76" s="531"/>
      <c r="H76" s="531"/>
      <c r="I76" s="531"/>
      <c r="J76" s="531"/>
      <c r="K76" s="538"/>
    </row>
    <row r="77" spans="2:65" ht="12.75" x14ac:dyDescent="0.2">
      <c r="B77" s="419"/>
      <c r="C77" s="368" t="s">
        <v>17</v>
      </c>
      <c r="D77" s="531"/>
      <c r="E77" s="531"/>
      <c r="F77" s="532" t="str">
        <f>F12</f>
        <v xml:space="preserve"> </v>
      </c>
      <c r="G77" s="531"/>
      <c r="H77" s="531"/>
      <c r="I77" s="368" t="s">
        <v>19</v>
      </c>
      <c r="J77" s="536">
        <f>IF(J12="","",J12)</f>
        <v>44058</v>
      </c>
      <c r="K77" s="538"/>
    </row>
    <row r="78" spans="2:65" x14ac:dyDescent="0.2">
      <c r="B78" s="419"/>
      <c r="C78" s="531"/>
      <c r="D78" s="531"/>
      <c r="E78" s="531"/>
      <c r="F78" s="531"/>
      <c r="G78" s="531"/>
      <c r="H78" s="531"/>
      <c r="I78" s="531"/>
      <c r="J78" s="531"/>
      <c r="K78" s="538"/>
    </row>
    <row r="79" spans="2:65" ht="12.75" x14ac:dyDescent="0.2">
      <c r="B79" s="419"/>
      <c r="C79" s="368" t="s">
        <v>20</v>
      </c>
      <c r="D79" s="531"/>
      <c r="E79" s="531"/>
      <c r="F79" s="532" t="str">
        <f>E15</f>
        <v xml:space="preserve"> </v>
      </c>
      <c r="G79" s="531"/>
      <c r="H79" s="531"/>
      <c r="I79" s="368" t="s">
        <v>24</v>
      </c>
      <c r="J79" s="535" t="str">
        <f>E21</f>
        <v xml:space="preserve"> </v>
      </c>
      <c r="K79" s="538"/>
    </row>
    <row r="80" spans="2:65" ht="12.75" x14ac:dyDescent="0.2">
      <c r="B80" s="419"/>
      <c r="C80" s="368" t="s">
        <v>23</v>
      </c>
      <c r="D80" s="531"/>
      <c r="E80" s="531"/>
      <c r="F80" s="532" t="str">
        <f>IF(E18="","",E18)</f>
        <v xml:space="preserve"> </v>
      </c>
      <c r="G80" s="531"/>
      <c r="H80" s="531"/>
      <c r="I80" s="368" t="s">
        <v>26</v>
      </c>
      <c r="J80" s="535" t="str">
        <f>E24</f>
        <v xml:space="preserve"> </v>
      </c>
      <c r="K80" s="538"/>
    </row>
    <row r="81" spans="1:11" x14ac:dyDescent="0.2">
      <c r="B81" s="419"/>
      <c r="C81" s="531"/>
      <c r="D81" s="531"/>
      <c r="E81" s="531"/>
      <c r="F81" s="531"/>
      <c r="G81" s="531"/>
      <c r="H81" s="531"/>
      <c r="I81" s="531"/>
      <c r="J81" s="531"/>
      <c r="K81" s="538"/>
    </row>
    <row r="82" spans="1:11" ht="12" x14ac:dyDescent="0.2">
      <c r="B82" s="448"/>
      <c r="C82" s="222" t="s">
        <v>88</v>
      </c>
      <c r="D82" s="223" t="s">
        <v>47</v>
      </c>
      <c r="E82" s="223" t="s">
        <v>43</v>
      </c>
      <c r="F82" s="223" t="s">
        <v>44</v>
      </c>
      <c r="G82" s="223" t="s">
        <v>89</v>
      </c>
      <c r="H82" s="181" t="s">
        <v>90</v>
      </c>
      <c r="I82" s="223" t="s">
        <v>91</v>
      </c>
      <c r="J82" s="223" t="s">
        <v>81</v>
      </c>
      <c r="K82" s="539" t="s">
        <v>92</v>
      </c>
    </row>
    <row r="83" spans="1:11" ht="15.75" x14ac:dyDescent="0.25">
      <c r="B83" s="419"/>
      <c r="C83" s="384" t="s">
        <v>99</v>
      </c>
      <c r="D83" s="531"/>
      <c r="E83" s="531"/>
      <c r="F83" s="531"/>
      <c r="G83" s="531"/>
      <c r="H83" s="531"/>
      <c r="I83" s="531"/>
      <c r="J83" s="540">
        <f>J84+J137</f>
        <v>0</v>
      </c>
      <c r="K83" s="538"/>
    </row>
    <row r="84" spans="1:11" ht="15" x14ac:dyDescent="0.2">
      <c r="B84" s="450"/>
      <c r="C84" s="541"/>
      <c r="D84" s="542" t="s">
        <v>61</v>
      </c>
      <c r="E84" s="543" t="s">
        <v>100</v>
      </c>
      <c r="F84" s="543" t="s">
        <v>101</v>
      </c>
      <c r="G84" s="541"/>
      <c r="H84" s="541"/>
      <c r="I84" s="541"/>
      <c r="J84" s="544">
        <f>J85</f>
        <v>0</v>
      </c>
      <c r="K84" s="545"/>
    </row>
    <row r="85" spans="1:11" ht="12.75" x14ac:dyDescent="0.2">
      <c r="B85" s="450"/>
      <c r="C85" s="541"/>
      <c r="D85" s="542" t="s">
        <v>61</v>
      </c>
      <c r="E85" s="546" t="s">
        <v>103</v>
      </c>
      <c r="F85" s="546" t="s">
        <v>339</v>
      </c>
      <c r="G85" s="541"/>
      <c r="H85" s="541"/>
      <c r="I85" s="541"/>
      <c r="J85" s="547">
        <f>SUM(J89:J131)</f>
        <v>0</v>
      </c>
      <c r="K85" s="545"/>
    </row>
    <row r="86" spans="1:11" ht="24" x14ac:dyDescent="0.2">
      <c r="B86" s="450"/>
      <c r="C86" s="279">
        <f>MAX(C78:C85)+1</f>
        <v>1</v>
      </c>
      <c r="D86" s="279" t="s">
        <v>105</v>
      </c>
      <c r="E86" s="280" t="s">
        <v>114</v>
      </c>
      <c r="F86" s="281" t="s">
        <v>340</v>
      </c>
      <c r="G86" s="282" t="s">
        <v>108</v>
      </c>
      <c r="H86" s="263">
        <v>30.132000000000001</v>
      </c>
      <c r="I86" s="283">
        <v>0</v>
      </c>
      <c r="J86" s="283">
        <f>ROUND(I86*H86,2)</f>
        <v>0</v>
      </c>
      <c r="K86" s="548" t="s">
        <v>263</v>
      </c>
    </row>
    <row r="87" spans="1:11" ht="12" x14ac:dyDescent="0.2">
      <c r="A87" s="682"/>
      <c r="B87" s="580"/>
      <c r="C87" s="128"/>
      <c r="D87" s="128"/>
      <c r="E87" s="129"/>
      <c r="F87" s="495" t="s">
        <v>341</v>
      </c>
      <c r="G87" s="130"/>
      <c r="H87" s="423"/>
      <c r="I87" s="131"/>
      <c r="J87" s="131"/>
      <c r="K87" s="132"/>
    </row>
    <row r="88" spans="1:11" ht="12" x14ac:dyDescent="0.2">
      <c r="A88" s="682"/>
      <c r="B88" s="580"/>
      <c r="C88" s="133"/>
      <c r="D88" s="133"/>
      <c r="E88" s="134"/>
      <c r="F88" s="299" t="s">
        <v>113</v>
      </c>
      <c r="G88" s="135"/>
      <c r="H88" s="463"/>
      <c r="I88" s="136"/>
      <c r="J88" s="136"/>
      <c r="K88" s="137"/>
    </row>
    <row r="89" spans="1:11" ht="24" x14ac:dyDescent="0.2">
      <c r="B89" s="454"/>
      <c r="C89" s="279">
        <f>MAX(C81:C88)+1</f>
        <v>2</v>
      </c>
      <c r="D89" s="279" t="s">
        <v>105</v>
      </c>
      <c r="E89" s="280" t="s">
        <v>114</v>
      </c>
      <c r="F89" s="281" t="s">
        <v>115</v>
      </c>
      <c r="G89" s="282" t="s">
        <v>108</v>
      </c>
      <c r="H89" s="263">
        <v>7.6950000000000003</v>
      </c>
      <c r="I89" s="283">
        <v>0</v>
      </c>
      <c r="J89" s="283">
        <f>ROUND(I89*H89,2)</f>
        <v>0</v>
      </c>
      <c r="K89" s="548" t="s">
        <v>263</v>
      </c>
    </row>
    <row r="90" spans="1:11" x14ac:dyDescent="0.2">
      <c r="B90" s="101"/>
      <c r="C90" s="104"/>
      <c r="D90" s="549" t="s">
        <v>112</v>
      </c>
      <c r="E90" s="550" t="s">
        <v>1</v>
      </c>
      <c r="F90" s="551" t="s">
        <v>342</v>
      </c>
      <c r="G90" s="104"/>
      <c r="H90" s="550"/>
      <c r="I90" s="104"/>
      <c r="J90" s="104"/>
      <c r="K90" s="552"/>
    </row>
    <row r="91" spans="1:11" x14ac:dyDescent="0.2">
      <c r="B91" s="252"/>
      <c r="C91" s="255"/>
      <c r="D91" s="549" t="s">
        <v>112</v>
      </c>
      <c r="E91" s="553" t="s">
        <v>1</v>
      </c>
      <c r="F91" s="554" t="s">
        <v>343</v>
      </c>
      <c r="G91" s="255"/>
      <c r="H91" s="555"/>
      <c r="I91" s="255"/>
      <c r="J91" s="255"/>
      <c r="K91" s="556"/>
    </row>
    <row r="92" spans="1:11" x14ac:dyDescent="0.2">
      <c r="B92" s="257"/>
      <c r="C92" s="261"/>
      <c r="D92" s="549" t="s">
        <v>112</v>
      </c>
      <c r="E92" s="557" t="s">
        <v>1</v>
      </c>
      <c r="F92" s="299" t="s">
        <v>113</v>
      </c>
      <c r="G92" s="261"/>
      <c r="H92" s="558"/>
      <c r="I92" s="261"/>
      <c r="J92" s="261"/>
      <c r="K92" s="559"/>
    </row>
    <row r="93" spans="1:11" ht="24" x14ac:dyDescent="0.2">
      <c r="B93" s="454"/>
      <c r="C93" s="279">
        <f>MAX(C85:C92)+1</f>
        <v>3</v>
      </c>
      <c r="D93" s="279" t="s">
        <v>105</v>
      </c>
      <c r="E93" s="280" t="s">
        <v>344</v>
      </c>
      <c r="F93" s="281" t="s">
        <v>345</v>
      </c>
      <c r="G93" s="282" t="s">
        <v>118</v>
      </c>
      <c r="H93" s="263">
        <v>2</v>
      </c>
      <c r="I93" s="283">
        <v>0</v>
      </c>
      <c r="J93" s="283">
        <f t="shared" ref="J93:J101" si="0">ROUND(I93*H93,2)</f>
        <v>0</v>
      </c>
      <c r="K93" s="548" t="s">
        <v>263</v>
      </c>
    </row>
    <row r="94" spans="1:11" ht="24" x14ac:dyDescent="0.2">
      <c r="B94" s="454"/>
      <c r="C94" s="279">
        <f>MAX(C88:C93)+1</f>
        <v>4</v>
      </c>
      <c r="D94" s="279" t="s">
        <v>105</v>
      </c>
      <c r="E94" s="280" t="s">
        <v>346</v>
      </c>
      <c r="F94" s="281" t="s">
        <v>347</v>
      </c>
      <c r="G94" s="282" t="s">
        <v>118</v>
      </c>
      <c r="H94" s="263">
        <v>10</v>
      </c>
      <c r="I94" s="283">
        <v>0</v>
      </c>
      <c r="J94" s="283">
        <f t="shared" si="0"/>
        <v>0</v>
      </c>
      <c r="K94" s="548" t="s">
        <v>263</v>
      </c>
    </row>
    <row r="95" spans="1:11" ht="24" x14ac:dyDescent="0.2">
      <c r="B95" s="454"/>
      <c r="C95" s="279">
        <f>MAX(C89:C94)+1</f>
        <v>5</v>
      </c>
      <c r="D95" s="279" t="s">
        <v>105</v>
      </c>
      <c r="E95" s="280" t="s">
        <v>348</v>
      </c>
      <c r="F95" s="281" t="s">
        <v>349</v>
      </c>
      <c r="G95" s="282" t="s">
        <v>118</v>
      </c>
      <c r="H95" s="263">
        <v>10</v>
      </c>
      <c r="I95" s="283">
        <v>0</v>
      </c>
      <c r="J95" s="283">
        <f t="shared" si="0"/>
        <v>0</v>
      </c>
      <c r="K95" s="548" t="s">
        <v>263</v>
      </c>
    </row>
    <row r="96" spans="1:11" ht="24" x14ac:dyDescent="0.2">
      <c r="B96" s="454"/>
      <c r="C96" s="279">
        <f>MAX(C90:C95)+1</f>
        <v>6</v>
      </c>
      <c r="D96" s="279" t="s">
        <v>105</v>
      </c>
      <c r="E96" s="280" t="s">
        <v>1070</v>
      </c>
      <c r="F96" s="281" t="s">
        <v>1069</v>
      </c>
      <c r="G96" s="282" t="s">
        <v>118</v>
      </c>
      <c r="H96" s="263">
        <v>39</v>
      </c>
      <c r="I96" s="283">
        <v>0</v>
      </c>
      <c r="J96" s="283">
        <f t="shared" si="0"/>
        <v>0</v>
      </c>
      <c r="K96" s="548" t="s">
        <v>263</v>
      </c>
    </row>
    <row r="97" spans="2:11" ht="24" x14ac:dyDescent="0.2">
      <c r="B97" s="257"/>
      <c r="C97" s="279">
        <f>MAX(C93:C96)+1</f>
        <v>7</v>
      </c>
      <c r="D97" s="279" t="s">
        <v>105</v>
      </c>
      <c r="E97" s="280" t="s">
        <v>350</v>
      </c>
      <c r="F97" s="281" t="s">
        <v>351</v>
      </c>
      <c r="G97" s="282" t="s">
        <v>118</v>
      </c>
      <c r="H97" s="263">
        <v>100</v>
      </c>
      <c r="I97" s="283">
        <v>0</v>
      </c>
      <c r="J97" s="283">
        <f t="shared" si="0"/>
        <v>0</v>
      </c>
      <c r="K97" s="548" t="s">
        <v>263</v>
      </c>
    </row>
    <row r="98" spans="2:11" s="970" customFormat="1" ht="24" x14ac:dyDescent="0.2">
      <c r="B98" s="257"/>
      <c r="C98" s="279">
        <f t="shared" ref="C98:C99" si="1">MAX(C92:C97)+1</f>
        <v>8</v>
      </c>
      <c r="D98" s="279" t="s">
        <v>105</v>
      </c>
      <c r="E98" s="280" t="s">
        <v>1076</v>
      </c>
      <c r="F98" s="281" t="s">
        <v>1077</v>
      </c>
      <c r="G98" s="282" t="s">
        <v>118</v>
      </c>
      <c r="H98" s="263">
        <v>2</v>
      </c>
      <c r="I98" s="283">
        <v>0</v>
      </c>
      <c r="J98" s="283">
        <f t="shared" si="0"/>
        <v>0</v>
      </c>
      <c r="K98" s="548" t="s">
        <v>263</v>
      </c>
    </row>
    <row r="99" spans="2:11" s="970" customFormat="1" ht="24" x14ac:dyDescent="0.2">
      <c r="B99" s="257"/>
      <c r="C99" s="279">
        <f t="shared" si="1"/>
        <v>9</v>
      </c>
      <c r="D99" s="279" t="s">
        <v>105</v>
      </c>
      <c r="E99" s="280" t="s">
        <v>1073</v>
      </c>
      <c r="F99" s="281" t="s">
        <v>1074</v>
      </c>
      <c r="G99" s="282" t="s">
        <v>133</v>
      </c>
      <c r="H99" s="263">
        <v>0.7</v>
      </c>
      <c r="I99" s="283">
        <v>0</v>
      </c>
      <c r="J99" s="283">
        <f t="shared" si="0"/>
        <v>0</v>
      </c>
      <c r="K99" s="548" t="s">
        <v>263</v>
      </c>
    </row>
    <row r="100" spans="2:11" s="970" customFormat="1" ht="18.75" customHeight="1" x14ac:dyDescent="0.2">
      <c r="B100" s="257"/>
      <c r="C100" s="279">
        <f>MAX(C94:C99)+1</f>
        <v>10</v>
      </c>
      <c r="D100" s="279" t="s">
        <v>105</v>
      </c>
      <c r="E100" s="280" t="s">
        <v>1072</v>
      </c>
      <c r="F100" s="281" t="s">
        <v>1071</v>
      </c>
      <c r="G100" s="282" t="s">
        <v>118</v>
      </c>
      <c r="H100" s="263">
        <v>18</v>
      </c>
      <c r="I100" s="283">
        <v>0</v>
      </c>
      <c r="J100" s="283">
        <f t="shared" si="0"/>
        <v>0</v>
      </c>
      <c r="K100" s="548"/>
    </row>
    <row r="101" spans="2:11" ht="24" x14ac:dyDescent="0.2">
      <c r="B101" s="454"/>
      <c r="C101" s="279">
        <f>MAX(C95:C100)+1</f>
        <v>11</v>
      </c>
      <c r="D101" s="279" t="s">
        <v>105</v>
      </c>
      <c r="E101" s="280" t="s">
        <v>352</v>
      </c>
      <c r="F101" s="281" t="s">
        <v>353</v>
      </c>
      <c r="G101" s="282" t="s">
        <v>116</v>
      </c>
      <c r="H101" s="263">
        <f>H104</f>
        <v>2.1850000000000001</v>
      </c>
      <c r="I101" s="283">
        <v>0</v>
      </c>
      <c r="J101" s="283">
        <f t="shared" si="0"/>
        <v>0</v>
      </c>
      <c r="K101" s="548" t="s">
        <v>263</v>
      </c>
    </row>
    <row r="102" spans="2:11" x14ac:dyDescent="0.2">
      <c r="B102" s="419"/>
      <c r="C102" s="531"/>
      <c r="D102" s="549" t="s">
        <v>141</v>
      </c>
      <c r="E102" s="531"/>
      <c r="F102" s="438" t="s">
        <v>1065</v>
      </c>
      <c r="G102" s="531"/>
      <c r="H102" s="531"/>
      <c r="I102" s="531"/>
      <c r="J102" s="531"/>
      <c r="K102" s="538"/>
    </row>
    <row r="103" spans="2:11" x14ac:dyDescent="0.2">
      <c r="B103" s="419"/>
      <c r="C103" s="531"/>
      <c r="D103" s="549" t="s">
        <v>112</v>
      </c>
      <c r="E103" s="531"/>
      <c r="F103" s="560" t="s">
        <v>1066</v>
      </c>
      <c r="G103" s="531"/>
      <c r="H103" s="984">
        <v>2.1850000000000001</v>
      </c>
      <c r="I103" s="531"/>
      <c r="J103" s="531"/>
      <c r="K103" s="538"/>
    </row>
    <row r="104" spans="2:11" x14ac:dyDescent="0.2">
      <c r="B104" s="419"/>
      <c r="C104" s="531"/>
      <c r="D104" s="549" t="s">
        <v>112</v>
      </c>
      <c r="E104" s="531"/>
      <c r="F104" s="299" t="s">
        <v>113</v>
      </c>
      <c r="G104" s="531"/>
      <c r="H104" s="964">
        <v>2.1850000000000001</v>
      </c>
      <c r="I104" s="531"/>
      <c r="J104" s="531"/>
      <c r="K104" s="538"/>
    </row>
    <row r="105" spans="2:11" ht="12" x14ac:dyDescent="0.2">
      <c r="B105" s="419"/>
      <c r="C105" s="236">
        <f>MAX(B95:C104)+1</f>
        <v>12</v>
      </c>
      <c r="D105" s="236" t="s">
        <v>137</v>
      </c>
      <c r="E105" s="237" t="s">
        <v>354</v>
      </c>
      <c r="F105" s="238" t="s">
        <v>355</v>
      </c>
      <c r="G105" s="239" t="s">
        <v>116</v>
      </c>
      <c r="H105" s="240">
        <v>16.739999999999998</v>
      </c>
      <c r="I105" s="241">
        <v>0</v>
      </c>
      <c r="J105" s="241">
        <f>ROUND(I105*H105,2)</f>
        <v>0</v>
      </c>
      <c r="K105" s="561" t="s">
        <v>263</v>
      </c>
    </row>
    <row r="106" spans="2:11" x14ac:dyDescent="0.2">
      <c r="B106" s="419"/>
      <c r="C106" s="531"/>
      <c r="D106" s="549" t="s">
        <v>112</v>
      </c>
      <c r="E106" s="531"/>
      <c r="F106" s="436" t="s">
        <v>356</v>
      </c>
      <c r="G106" s="531"/>
      <c r="H106" s="531"/>
      <c r="I106" s="531"/>
      <c r="J106" s="531"/>
      <c r="K106" s="538"/>
    </row>
    <row r="107" spans="2:11" x14ac:dyDescent="0.2">
      <c r="B107" s="419"/>
      <c r="C107" s="531"/>
      <c r="D107" s="549" t="s">
        <v>112</v>
      </c>
      <c r="E107" s="531"/>
      <c r="F107" s="299" t="s">
        <v>113</v>
      </c>
      <c r="G107" s="531"/>
      <c r="H107" s="531"/>
      <c r="I107" s="531"/>
      <c r="J107" s="531"/>
      <c r="K107" s="538"/>
    </row>
    <row r="108" spans="2:11" ht="12" x14ac:dyDescent="0.2">
      <c r="B108" s="419"/>
      <c r="C108" s="236">
        <f>MAX(B97:C107)+1</f>
        <v>13</v>
      </c>
      <c r="D108" s="236" t="s">
        <v>137</v>
      </c>
      <c r="E108" s="237" t="s">
        <v>211</v>
      </c>
      <c r="F108" s="238" t="s">
        <v>357</v>
      </c>
      <c r="G108" s="239" t="s">
        <v>142</v>
      </c>
      <c r="H108" s="240">
        <v>0.14399999999999999</v>
      </c>
      <c r="I108" s="241">
        <v>0</v>
      </c>
      <c r="J108" s="241">
        <f>ROUND(I108*H108,2)</f>
        <v>0</v>
      </c>
      <c r="K108" s="561" t="s">
        <v>263</v>
      </c>
    </row>
    <row r="109" spans="2:11" ht="12" x14ac:dyDescent="0.2">
      <c r="B109" s="419"/>
      <c r="C109" s="146"/>
      <c r="D109" s="549" t="s">
        <v>112</v>
      </c>
      <c r="E109" s="147"/>
      <c r="F109" s="498" t="s">
        <v>358</v>
      </c>
      <c r="G109" s="148"/>
      <c r="H109" s="982">
        <v>0.14399999999999999</v>
      </c>
      <c r="I109" s="149"/>
      <c r="J109" s="149"/>
      <c r="K109" s="150"/>
    </row>
    <row r="110" spans="2:11" ht="12" x14ac:dyDescent="0.2">
      <c r="B110" s="419"/>
      <c r="C110" s="152"/>
      <c r="D110" s="549" t="s">
        <v>112</v>
      </c>
      <c r="E110" s="153"/>
      <c r="F110" s="144" t="s">
        <v>113</v>
      </c>
      <c r="G110" s="154"/>
      <c r="H110" s="983">
        <v>0.14399999999999999</v>
      </c>
      <c r="I110" s="155"/>
      <c r="J110" s="155"/>
      <c r="K110" s="156"/>
    </row>
    <row r="111" spans="2:11" ht="22.5" customHeight="1" x14ac:dyDescent="0.2">
      <c r="B111" s="454"/>
      <c r="C111" s="236">
        <f>MAX(B102:C110)+1</f>
        <v>14</v>
      </c>
      <c r="D111" s="236" t="s">
        <v>137</v>
      </c>
      <c r="E111" s="237" t="s">
        <v>359</v>
      </c>
      <c r="F111" s="238" t="s">
        <v>360</v>
      </c>
      <c r="G111" s="239" t="s">
        <v>152</v>
      </c>
      <c r="H111" s="240">
        <v>12</v>
      </c>
      <c r="I111" s="241">
        <v>0</v>
      </c>
      <c r="J111" s="241">
        <f t="shared" ref="J111:J116" si="2">ROUND(I111*H111,2)</f>
        <v>0</v>
      </c>
      <c r="K111" s="561" t="s">
        <v>263</v>
      </c>
    </row>
    <row r="112" spans="2:11" ht="22.5" customHeight="1" x14ac:dyDescent="0.2">
      <c r="B112" s="454"/>
      <c r="C112" s="236">
        <f>MAX(B103:C111)+1</f>
        <v>15</v>
      </c>
      <c r="D112" s="236" t="s">
        <v>137</v>
      </c>
      <c r="E112" s="237" t="s">
        <v>361</v>
      </c>
      <c r="F112" s="238" t="s">
        <v>362</v>
      </c>
      <c r="G112" s="239" t="s">
        <v>152</v>
      </c>
      <c r="H112" s="240">
        <v>40</v>
      </c>
      <c r="I112" s="241">
        <v>0</v>
      </c>
      <c r="J112" s="241">
        <f t="shared" si="2"/>
        <v>0</v>
      </c>
      <c r="K112" s="561" t="s">
        <v>263</v>
      </c>
    </row>
    <row r="113" spans="2:11" ht="22.5" customHeight="1" x14ac:dyDescent="0.2">
      <c r="B113" s="454"/>
      <c r="C113" s="236">
        <f>MAX(B104:C112)+1</f>
        <v>16</v>
      </c>
      <c r="D113" s="236" t="s">
        <v>137</v>
      </c>
      <c r="E113" s="237" t="s">
        <v>363</v>
      </c>
      <c r="F113" s="238" t="s">
        <v>364</v>
      </c>
      <c r="G113" s="239" t="s">
        <v>133</v>
      </c>
      <c r="H113" s="240">
        <v>33</v>
      </c>
      <c r="I113" s="241">
        <v>0</v>
      </c>
      <c r="J113" s="241">
        <f t="shared" si="2"/>
        <v>0</v>
      </c>
      <c r="K113" s="561" t="s">
        <v>263</v>
      </c>
    </row>
    <row r="114" spans="2:11" ht="22.5" customHeight="1" x14ac:dyDescent="0.2">
      <c r="B114" s="454"/>
      <c r="C114" s="236">
        <f>MAX(B105:C113)+1</f>
        <v>17</v>
      </c>
      <c r="D114" s="236" t="s">
        <v>137</v>
      </c>
      <c r="E114" s="237" t="s">
        <v>365</v>
      </c>
      <c r="F114" s="238" t="s">
        <v>366</v>
      </c>
      <c r="G114" s="239" t="s">
        <v>133</v>
      </c>
      <c r="H114" s="240">
        <v>27.7</v>
      </c>
      <c r="I114" s="241">
        <v>0</v>
      </c>
      <c r="J114" s="241">
        <f t="shared" si="2"/>
        <v>0</v>
      </c>
      <c r="K114" s="561" t="s">
        <v>263</v>
      </c>
    </row>
    <row r="115" spans="2:11" ht="22.5" customHeight="1" x14ac:dyDescent="0.2">
      <c r="B115" s="454"/>
      <c r="C115" s="236">
        <f>MAX(B108:C114)+1</f>
        <v>18</v>
      </c>
      <c r="D115" s="236" t="s">
        <v>137</v>
      </c>
      <c r="E115" s="237" t="s">
        <v>367</v>
      </c>
      <c r="F115" s="238" t="s">
        <v>368</v>
      </c>
      <c r="G115" s="239" t="s">
        <v>152</v>
      </c>
      <c r="H115" s="240">
        <v>62</v>
      </c>
      <c r="I115" s="241">
        <v>0</v>
      </c>
      <c r="J115" s="241">
        <f t="shared" si="2"/>
        <v>0</v>
      </c>
      <c r="K115" s="561" t="s">
        <v>263</v>
      </c>
    </row>
    <row r="116" spans="2:11" ht="22.5" customHeight="1" x14ac:dyDescent="0.2">
      <c r="B116" s="454"/>
      <c r="C116" s="236">
        <f>MAX(B109:C115)+1</f>
        <v>19</v>
      </c>
      <c r="D116" s="236" t="s">
        <v>137</v>
      </c>
      <c r="E116" s="237" t="s">
        <v>369</v>
      </c>
      <c r="F116" s="238" t="s">
        <v>370</v>
      </c>
      <c r="G116" s="239" t="s">
        <v>133</v>
      </c>
      <c r="H116" s="240">
        <v>28.5</v>
      </c>
      <c r="I116" s="241">
        <v>0</v>
      </c>
      <c r="J116" s="241">
        <f t="shared" si="2"/>
        <v>0</v>
      </c>
      <c r="K116" s="561" t="s">
        <v>263</v>
      </c>
    </row>
    <row r="117" spans="2:11" ht="12" x14ac:dyDescent="0.2">
      <c r="B117" s="454"/>
      <c r="C117" s="138"/>
      <c r="D117" s="563" t="s">
        <v>141</v>
      </c>
      <c r="E117" s="564"/>
      <c r="F117" s="565" t="s">
        <v>371</v>
      </c>
      <c r="G117" s="141"/>
      <c r="H117" s="566"/>
      <c r="I117" s="142"/>
      <c r="J117" s="142"/>
      <c r="K117" s="151"/>
    </row>
    <row r="118" spans="2:11" ht="17.25" customHeight="1" x14ac:dyDescent="0.2">
      <c r="B118" s="257"/>
      <c r="C118" s="236">
        <f>MAX(B113:C117)+1</f>
        <v>20</v>
      </c>
      <c r="D118" s="236" t="s">
        <v>137</v>
      </c>
      <c r="E118" s="237" t="s">
        <v>372</v>
      </c>
      <c r="F118" s="238" t="s">
        <v>373</v>
      </c>
      <c r="G118" s="239" t="s">
        <v>133</v>
      </c>
      <c r="H118" s="240">
        <v>51</v>
      </c>
      <c r="I118" s="241">
        <v>0</v>
      </c>
      <c r="J118" s="241">
        <f>ROUND(I118*H118,2)</f>
        <v>0</v>
      </c>
      <c r="K118" s="561" t="s">
        <v>263</v>
      </c>
    </row>
    <row r="119" spans="2:11" ht="17.25" customHeight="1" x14ac:dyDescent="0.2">
      <c r="B119" s="454"/>
      <c r="C119" s="236">
        <f t="shared" ref="C119:C120" si="3">MAX(B112:C118)+1</f>
        <v>21</v>
      </c>
      <c r="D119" s="236" t="s">
        <v>137</v>
      </c>
      <c r="E119" s="237" t="s">
        <v>374</v>
      </c>
      <c r="F119" s="238" t="s">
        <v>375</v>
      </c>
      <c r="G119" s="239" t="s">
        <v>133</v>
      </c>
      <c r="H119" s="240">
        <v>13</v>
      </c>
      <c r="I119" s="241">
        <v>0</v>
      </c>
      <c r="J119" s="241">
        <f>ROUND(I119*H119,2)</f>
        <v>0</v>
      </c>
      <c r="K119" s="561" t="s">
        <v>263</v>
      </c>
    </row>
    <row r="120" spans="2:11" ht="17.25" customHeight="1" x14ac:dyDescent="0.2">
      <c r="B120" s="454"/>
      <c r="C120" s="236">
        <f t="shared" si="3"/>
        <v>22</v>
      </c>
      <c r="D120" s="236"/>
      <c r="E120" s="237" t="s">
        <v>323</v>
      </c>
      <c r="F120" s="238" t="s">
        <v>324</v>
      </c>
      <c r="G120" s="239" t="s">
        <v>116</v>
      </c>
      <c r="H120" s="240">
        <v>56.39</v>
      </c>
      <c r="I120" s="241">
        <v>0</v>
      </c>
      <c r="J120" s="241">
        <f>ROUND(I120*H120,2)</f>
        <v>0</v>
      </c>
      <c r="K120" s="561" t="s">
        <v>263</v>
      </c>
    </row>
    <row r="121" spans="2:11" ht="12" x14ac:dyDescent="0.2">
      <c r="B121" s="454"/>
      <c r="C121" s="146"/>
      <c r="D121" s="549" t="s">
        <v>141</v>
      </c>
      <c r="E121" s="147"/>
      <c r="F121" s="439" t="s">
        <v>1062</v>
      </c>
      <c r="G121" s="148"/>
      <c r="H121" s="479"/>
      <c r="I121" s="149"/>
      <c r="J121" s="149"/>
      <c r="K121" s="150"/>
    </row>
    <row r="122" spans="2:11" ht="12" x14ac:dyDescent="0.2">
      <c r="B122" s="454"/>
      <c r="C122" s="138"/>
      <c r="D122" s="549" t="s">
        <v>112</v>
      </c>
      <c r="E122" s="139"/>
      <c r="F122" s="560" t="s">
        <v>1063</v>
      </c>
      <c r="G122" s="141"/>
      <c r="H122" s="981">
        <v>56.39</v>
      </c>
      <c r="I122" s="142"/>
      <c r="J122" s="142"/>
      <c r="K122" s="151"/>
    </row>
    <row r="123" spans="2:11" ht="12" x14ac:dyDescent="0.2">
      <c r="B123" s="454"/>
      <c r="C123" s="152"/>
      <c r="D123" s="549" t="s">
        <v>112</v>
      </c>
      <c r="E123" s="153"/>
      <c r="F123" s="144" t="s">
        <v>113</v>
      </c>
      <c r="G123" s="154"/>
      <c r="H123" s="424">
        <v>56.39</v>
      </c>
      <c r="I123" s="155"/>
      <c r="J123" s="155"/>
      <c r="K123" s="156"/>
    </row>
    <row r="124" spans="2:11" ht="12" x14ac:dyDescent="0.2">
      <c r="B124" s="454"/>
      <c r="C124" s="236">
        <f>MAX(B117:C123)+1</f>
        <v>23</v>
      </c>
      <c r="D124" s="236" t="s">
        <v>137</v>
      </c>
      <c r="E124" s="237" t="s">
        <v>197</v>
      </c>
      <c r="F124" s="238" t="s">
        <v>376</v>
      </c>
      <c r="G124" s="239" t="s">
        <v>116</v>
      </c>
      <c r="H124" s="240">
        <v>55.5</v>
      </c>
      <c r="I124" s="241">
        <v>0</v>
      </c>
      <c r="J124" s="241">
        <f>ROUND(I124*H124,2)</f>
        <v>0</v>
      </c>
      <c r="K124" s="561" t="s">
        <v>263</v>
      </c>
    </row>
    <row r="125" spans="2:11" x14ac:dyDescent="0.2">
      <c r="B125" s="101"/>
      <c r="C125" s="104"/>
      <c r="D125" s="549" t="s">
        <v>141</v>
      </c>
      <c r="E125" s="550" t="s">
        <v>1</v>
      </c>
      <c r="F125" s="567" t="s">
        <v>377</v>
      </c>
      <c r="G125" s="104"/>
      <c r="H125" s="550"/>
      <c r="I125" s="104"/>
      <c r="J125" s="104"/>
      <c r="K125" s="552"/>
    </row>
    <row r="126" spans="2:11" x14ac:dyDescent="0.2">
      <c r="B126" s="252"/>
      <c r="C126" s="255"/>
      <c r="D126" s="549" t="s">
        <v>112</v>
      </c>
      <c r="E126" s="553" t="s">
        <v>1</v>
      </c>
      <c r="F126" s="560" t="s">
        <v>378</v>
      </c>
      <c r="G126" s="255"/>
      <c r="H126" s="555"/>
      <c r="I126" s="255"/>
      <c r="J126" s="255"/>
      <c r="K126" s="556"/>
    </row>
    <row r="127" spans="2:11" x14ac:dyDescent="0.2">
      <c r="B127" s="257"/>
      <c r="C127" s="261"/>
      <c r="D127" s="549" t="s">
        <v>112</v>
      </c>
      <c r="E127" s="557" t="s">
        <v>1</v>
      </c>
      <c r="F127" s="299" t="s">
        <v>113</v>
      </c>
      <c r="G127" s="261"/>
      <c r="H127" s="558"/>
      <c r="I127" s="261"/>
      <c r="J127" s="261"/>
      <c r="K127" s="559"/>
    </row>
    <row r="128" spans="2:11" ht="12" x14ac:dyDescent="0.2">
      <c r="B128" s="454"/>
      <c r="C128" s="236">
        <f>MAX(B119:C127)+1</f>
        <v>24</v>
      </c>
      <c r="D128" s="236" t="s">
        <v>137</v>
      </c>
      <c r="E128" s="237" t="s">
        <v>379</v>
      </c>
      <c r="F128" s="238" t="s">
        <v>195</v>
      </c>
      <c r="G128" s="239" t="s">
        <v>116</v>
      </c>
      <c r="H128" s="240">
        <v>61.85</v>
      </c>
      <c r="I128" s="241">
        <v>0</v>
      </c>
      <c r="J128" s="241">
        <f>ROUND(I128*H128,2)</f>
        <v>0</v>
      </c>
      <c r="K128" s="561" t="s">
        <v>263</v>
      </c>
    </row>
    <row r="129" spans="2:11" ht="12" x14ac:dyDescent="0.2">
      <c r="B129" s="454"/>
      <c r="C129" s="138"/>
      <c r="D129" s="549" t="s">
        <v>141</v>
      </c>
      <c r="E129" s="139"/>
      <c r="F129" s="565" t="s">
        <v>380</v>
      </c>
      <c r="G129" s="141"/>
      <c r="H129" s="566"/>
      <c r="I129" s="142"/>
      <c r="J129" s="142"/>
      <c r="K129" s="151"/>
    </row>
    <row r="130" spans="2:11" x14ac:dyDescent="0.2">
      <c r="B130" s="252"/>
      <c r="C130" s="255"/>
      <c r="D130" s="549" t="s">
        <v>112</v>
      </c>
      <c r="E130" s="553" t="s">
        <v>1</v>
      </c>
      <c r="F130" s="568" t="s">
        <v>1064</v>
      </c>
      <c r="G130" s="255"/>
      <c r="H130" s="570">
        <v>61.85</v>
      </c>
      <c r="I130" s="255"/>
      <c r="J130" s="255"/>
      <c r="K130" s="556"/>
    </row>
    <row r="131" spans="2:11" x14ac:dyDescent="0.2">
      <c r="B131" s="257"/>
      <c r="C131" s="261"/>
      <c r="D131" s="549" t="s">
        <v>112</v>
      </c>
      <c r="E131" s="557" t="s">
        <v>1</v>
      </c>
      <c r="F131" s="299" t="s">
        <v>113</v>
      </c>
      <c r="G131" s="261"/>
      <c r="H131" s="558">
        <v>61.85</v>
      </c>
      <c r="I131" s="261"/>
      <c r="J131" s="261"/>
      <c r="K131" s="559"/>
    </row>
    <row r="132" spans="2:11" s="534" customFormat="1" ht="18.75" customHeight="1" x14ac:dyDescent="0.2">
      <c r="B132" s="257"/>
      <c r="C132" s="236">
        <f>MAX(B123:C131)+1</f>
        <v>25</v>
      </c>
      <c r="D132" s="236" t="s">
        <v>137</v>
      </c>
      <c r="E132" s="237" t="s">
        <v>379</v>
      </c>
      <c r="F132" s="238" t="s">
        <v>1067</v>
      </c>
      <c r="G132" s="239" t="s">
        <v>116</v>
      </c>
      <c r="H132" s="240">
        <v>3.2040000000000002</v>
      </c>
      <c r="I132" s="241">
        <v>0</v>
      </c>
      <c r="J132" s="241">
        <f>ROUND(I132*H132,2)</f>
        <v>0</v>
      </c>
      <c r="K132" s="561" t="s">
        <v>263</v>
      </c>
    </row>
    <row r="133" spans="2:11" s="534" customFormat="1" x14ac:dyDescent="0.2">
      <c r="B133" s="257"/>
      <c r="C133" s="261"/>
      <c r="D133" s="549"/>
      <c r="E133" s="557"/>
      <c r="F133" s="571" t="s">
        <v>394</v>
      </c>
      <c r="G133" s="261"/>
      <c r="H133" s="558"/>
      <c r="I133" s="261"/>
      <c r="J133" s="261"/>
      <c r="K133" s="559"/>
    </row>
    <row r="134" spans="2:11" s="534" customFormat="1" x14ac:dyDescent="0.2">
      <c r="B134" s="257"/>
      <c r="C134" s="261"/>
      <c r="D134" s="549"/>
      <c r="E134" s="557"/>
      <c r="F134" s="560" t="s">
        <v>388</v>
      </c>
      <c r="G134" s="261"/>
      <c r="H134" s="570">
        <v>3.2040000000000002</v>
      </c>
      <c r="I134" s="261"/>
      <c r="J134" s="261"/>
      <c r="K134" s="559"/>
    </row>
    <row r="135" spans="2:11" s="534" customFormat="1" x14ac:dyDescent="0.2">
      <c r="B135" s="257"/>
      <c r="C135" s="261"/>
      <c r="D135" s="549"/>
      <c r="E135" s="557"/>
      <c r="F135" s="299" t="s">
        <v>113</v>
      </c>
      <c r="G135" s="261"/>
      <c r="H135" s="558">
        <v>3.2040000000000002</v>
      </c>
      <c r="I135" s="261"/>
      <c r="J135" s="261"/>
      <c r="K135" s="559"/>
    </row>
    <row r="136" spans="2:11" s="534" customFormat="1" x14ac:dyDescent="0.2">
      <c r="B136" s="257"/>
      <c r="C136" s="261"/>
      <c r="D136" s="549"/>
      <c r="E136" s="557"/>
      <c r="F136" s="299"/>
      <c r="G136" s="261"/>
      <c r="H136" s="558"/>
      <c r="I136" s="261"/>
      <c r="J136" s="261"/>
      <c r="K136" s="559"/>
    </row>
    <row r="137" spans="2:11" ht="15" x14ac:dyDescent="0.2">
      <c r="B137" s="450"/>
      <c r="C137" s="541"/>
      <c r="D137" s="542" t="s">
        <v>61</v>
      </c>
      <c r="E137" s="543" t="s">
        <v>198</v>
      </c>
      <c r="F137" s="572" t="s">
        <v>176</v>
      </c>
      <c r="G137" s="541"/>
      <c r="H137" s="541"/>
      <c r="I137" s="541"/>
      <c r="J137" s="544">
        <f>SUM(J138:J148)</f>
        <v>0</v>
      </c>
      <c r="K137" s="545"/>
    </row>
    <row r="138" spans="2:11" ht="24" x14ac:dyDescent="0.2">
      <c r="B138" s="454"/>
      <c r="C138" s="236">
        <f>MAX(B124:C137)+1</f>
        <v>26</v>
      </c>
      <c r="D138" s="236" t="s">
        <v>137</v>
      </c>
      <c r="E138" s="237" t="s">
        <v>389</v>
      </c>
      <c r="F138" s="238" t="s">
        <v>390</v>
      </c>
      <c r="G138" s="239" t="s">
        <v>108</v>
      </c>
      <c r="H138" s="240">
        <v>47.692</v>
      </c>
      <c r="I138" s="241">
        <v>0</v>
      </c>
      <c r="J138" s="241">
        <f>ROUND(I138*H138,2)</f>
        <v>0</v>
      </c>
      <c r="K138" s="561" t="s">
        <v>263</v>
      </c>
    </row>
    <row r="139" spans="2:11" x14ac:dyDescent="0.2">
      <c r="B139" s="101"/>
      <c r="C139" s="104"/>
      <c r="D139" s="549" t="s">
        <v>141</v>
      </c>
      <c r="E139" s="550" t="s">
        <v>1</v>
      </c>
      <c r="F139" s="551" t="s">
        <v>381</v>
      </c>
      <c r="G139" s="104"/>
      <c r="H139" s="550"/>
      <c r="I139" s="104"/>
      <c r="J139" s="104"/>
      <c r="K139" s="552"/>
    </row>
    <row r="140" spans="2:11" x14ac:dyDescent="0.2">
      <c r="B140" s="101"/>
      <c r="C140" s="104"/>
      <c r="D140" s="549" t="s">
        <v>112</v>
      </c>
      <c r="E140" s="550" t="s">
        <v>1</v>
      </c>
      <c r="F140" s="551" t="s">
        <v>382</v>
      </c>
      <c r="G140" s="104"/>
      <c r="H140" s="550"/>
      <c r="I140" s="104"/>
      <c r="J140" s="104"/>
      <c r="K140" s="552"/>
    </row>
    <row r="141" spans="2:11" x14ac:dyDescent="0.2">
      <c r="B141" s="252"/>
      <c r="C141" s="255"/>
      <c r="D141" s="549" t="s">
        <v>112</v>
      </c>
      <c r="E141" s="553" t="s">
        <v>1</v>
      </c>
      <c r="F141" s="554" t="s">
        <v>392</v>
      </c>
      <c r="G141" s="255"/>
      <c r="H141" s="570">
        <v>40.323</v>
      </c>
      <c r="I141" s="255"/>
      <c r="J141" s="255"/>
      <c r="K141" s="556"/>
    </row>
    <row r="142" spans="2:11" x14ac:dyDescent="0.2">
      <c r="B142" s="257"/>
      <c r="C142" s="261"/>
      <c r="D142" s="549" t="s">
        <v>112</v>
      </c>
      <c r="E142" s="557" t="s">
        <v>1</v>
      </c>
      <c r="F142" s="569" t="s">
        <v>395</v>
      </c>
      <c r="G142" s="261"/>
      <c r="H142" s="570"/>
      <c r="I142" s="261"/>
      <c r="J142" s="261"/>
      <c r="K142" s="559"/>
    </row>
    <row r="143" spans="2:11" s="534" customFormat="1" x14ac:dyDescent="0.2">
      <c r="B143" s="257"/>
      <c r="C143" s="261"/>
      <c r="D143" s="549"/>
      <c r="E143" s="557"/>
      <c r="F143" s="562">
        <f>3.204*2.3</f>
        <v>7.3692000000000002</v>
      </c>
      <c r="G143" s="261"/>
      <c r="H143" s="570">
        <v>7.3689999999999998</v>
      </c>
      <c r="I143" s="261"/>
      <c r="J143" s="261"/>
      <c r="K143" s="559"/>
    </row>
    <row r="144" spans="2:11" s="534" customFormat="1" x14ac:dyDescent="0.2">
      <c r="B144" s="257"/>
      <c r="C144" s="261"/>
      <c r="D144" s="549"/>
      <c r="E144" s="557"/>
      <c r="F144" s="299" t="s">
        <v>113</v>
      </c>
      <c r="G144" s="261"/>
      <c r="H144" s="558">
        <f>SUM(H141:H143)</f>
        <v>47.692</v>
      </c>
      <c r="I144" s="261"/>
      <c r="J144" s="261"/>
      <c r="K144" s="559"/>
    </row>
    <row r="145" spans="2:11" ht="24" x14ac:dyDescent="0.2">
      <c r="B145" s="454"/>
      <c r="C145" s="236">
        <f>MAX(B129:C142)+1</f>
        <v>27</v>
      </c>
      <c r="D145" s="236" t="s">
        <v>137</v>
      </c>
      <c r="E145" s="237" t="s">
        <v>242</v>
      </c>
      <c r="F145" s="238" t="s">
        <v>383</v>
      </c>
      <c r="G145" s="239" t="s">
        <v>108</v>
      </c>
      <c r="H145" s="240">
        <v>18.928000000000001</v>
      </c>
      <c r="I145" s="241">
        <v>0</v>
      </c>
      <c r="J145" s="241">
        <f>ROUND(I145*H145,2)</f>
        <v>0</v>
      </c>
      <c r="K145" s="561" t="s">
        <v>263</v>
      </c>
    </row>
    <row r="146" spans="2:11" x14ac:dyDescent="0.2">
      <c r="B146" s="101"/>
      <c r="C146" s="104"/>
      <c r="D146" s="549" t="s">
        <v>141</v>
      </c>
      <c r="E146" s="550" t="s">
        <v>1</v>
      </c>
      <c r="F146" s="551" t="s">
        <v>391</v>
      </c>
      <c r="G146" s="104"/>
      <c r="H146" s="550"/>
      <c r="I146" s="104"/>
      <c r="J146" s="104"/>
      <c r="K146" s="552"/>
    </row>
    <row r="147" spans="2:11" x14ac:dyDescent="0.2">
      <c r="B147" s="252"/>
      <c r="C147" s="255"/>
      <c r="D147" s="549" t="s">
        <v>112</v>
      </c>
      <c r="E147" s="553" t="s">
        <v>1</v>
      </c>
      <c r="F147" s="554">
        <f>39*0.32+10*0.149+10*0.195+64*0.047</f>
        <v>18.928000000000001</v>
      </c>
      <c r="G147" s="255"/>
      <c r="H147" s="570">
        <v>18.928000000000001</v>
      </c>
      <c r="I147" s="255"/>
      <c r="J147" s="255"/>
      <c r="K147" s="556"/>
    </row>
    <row r="148" spans="2:11" x14ac:dyDescent="0.2">
      <c r="B148" s="257"/>
      <c r="C148" s="261"/>
      <c r="D148" s="549" t="s">
        <v>112</v>
      </c>
      <c r="E148" s="557" t="s">
        <v>1</v>
      </c>
      <c r="F148" s="299" t="s">
        <v>113</v>
      </c>
      <c r="G148" s="261"/>
      <c r="H148" s="558">
        <v>18.928000000000001</v>
      </c>
      <c r="I148" s="261"/>
      <c r="J148" s="261"/>
      <c r="K148" s="559"/>
    </row>
    <row r="149" spans="2:11" ht="12" x14ac:dyDescent="0.2">
      <c r="B149" s="347"/>
      <c r="C149" s="236">
        <f>MAX(B133:C146)+1</f>
        <v>28</v>
      </c>
      <c r="D149" s="236" t="s">
        <v>137</v>
      </c>
      <c r="E149" s="237" t="s">
        <v>189</v>
      </c>
      <c r="F149" s="238" t="s">
        <v>396</v>
      </c>
      <c r="G149" s="239" t="s">
        <v>108</v>
      </c>
      <c r="H149" s="240">
        <v>7.3689999999999998</v>
      </c>
      <c r="I149" s="241">
        <v>0</v>
      </c>
      <c r="J149" s="241">
        <f>ROUND(I149*H149,2)</f>
        <v>0</v>
      </c>
      <c r="K149" s="561" t="s">
        <v>263</v>
      </c>
    </row>
    <row r="150" spans="2:11" x14ac:dyDescent="0.2">
      <c r="B150" s="446"/>
      <c r="C150" s="398"/>
      <c r="D150" s="398"/>
      <c r="E150" s="398"/>
      <c r="F150" s="398"/>
      <c r="G150" s="398"/>
      <c r="H150" s="398"/>
      <c r="I150" s="398" t="s">
        <v>215</v>
      </c>
      <c r="J150" s="398"/>
      <c r="K150" s="573"/>
    </row>
    <row r="151" spans="2:11" x14ac:dyDescent="0.2">
      <c r="F151" s="533"/>
    </row>
    <row r="152" spans="2:11" x14ac:dyDescent="0.2">
      <c r="F152" s="560"/>
    </row>
  </sheetData>
  <autoFilter ref="C46:K63"/>
  <mergeCells count="9">
    <mergeCell ref="E49:H49"/>
    <mergeCell ref="E51:H51"/>
    <mergeCell ref="E73:H73"/>
    <mergeCell ref="E75:H75"/>
    <mergeCell ref="L2:V2"/>
    <mergeCell ref="E7:H7"/>
    <mergeCell ref="E9:H9"/>
    <mergeCell ref="E18:H18"/>
    <mergeCell ref="E27:H27"/>
  </mergeCells>
  <conditionalFormatting sqref="F102">
    <cfRule type="expression" dxfId="6" priority="1">
      <formula>F102=""</formula>
    </cfRule>
  </conditionalFormatting>
  <pageMargins left="0.39370078740157483" right="0.39370078740157483" top="0.39370078740157483" bottom="0.39370078740157483" header="0" footer="0"/>
  <pageSetup paperSize="9" scale="74" fitToHeight="100" orientation="landscape" blackAndWhite="1" r:id="rId1"/>
  <headerFooter>
    <oddFooter>&amp;CStrana &amp;P z &amp;N</oddFooter>
  </headerFooter>
  <rowBreaks count="3" manualBreakCount="3">
    <brk id="43" max="10" man="1"/>
    <brk id="66" max="10" man="1"/>
    <brk id="113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8"/>
  <sheetViews>
    <sheetView showGridLines="0" view="pageBreakPreview" topLeftCell="A80" zoomScaleNormal="110" zoomScaleSheetLayoutView="100" workbookViewId="0">
      <selection activeCell="J92" sqref="J92"/>
    </sheetView>
  </sheetViews>
  <sheetFormatPr defaultRowHeight="11.25" x14ac:dyDescent="0.2"/>
  <cols>
    <col min="1" max="1" width="2.6640625" style="268" customWidth="1"/>
    <col min="2" max="2" width="1.6640625" style="268" customWidth="1"/>
    <col min="3" max="3" width="4.1640625" style="268" customWidth="1"/>
    <col min="4" max="4" width="4.33203125" style="268" customWidth="1"/>
    <col min="5" max="5" width="17.1640625" style="268" customWidth="1"/>
    <col min="6" max="6" width="88.5" style="268" customWidth="1"/>
    <col min="7" max="7" width="7" style="268" customWidth="1"/>
    <col min="8" max="8" width="11.5" style="268" customWidth="1"/>
    <col min="9" max="11" width="20.1640625" style="268" customWidth="1"/>
    <col min="12" max="12" width="3.5" style="268" customWidth="1"/>
    <col min="13" max="13" width="10.83203125" style="268" hidden="1" customWidth="1"/>
    <col min="14" max="14" width="9.33203125" style="268"/>
    <col min="15" max="20" width="14.1640625" style="268" hidden="1" customWidth="1"/>
    <col min="21" max="21" width="16.33203125" style="268" hidden="1" customWidth="1"/>
    <col min="22" max="22" width="12.33203125" style="268" customWidth="1"/>
    <col min="23" max="23" width="16.33203125" style="268" customWidth="1"/>
    <col min="24" max="24" width="12.33203125" style="268" customWidth="1"/>
    <col min="25" max="25" width="15" style="268" customWidth="1"/>
    <col min="26" max="26" width="11" style="268" customWidth="1"/>
    <col min="27" max="27" width="15" style="268" customWidth="1"/>
    <col min="28" max="28" width="16.33203125" style="268" customWidth="1"/>
    <col min="29" max="29" width="11" style="268" customWidth="1"/>
    <col min="30" max="30" width="15" style="268" customWidth="1"/>
    <col min="31" max="31" width="16.33203125" style="268" customWidth="1"/>
    <col min="32" max="16384" width="9.33203125" style="268"/>
  </cols>
  <sheetData>
    <row r="1" spans="1:46" x14ac:dyDescent="0.2">
      <c r="A1" s="55"/>
    </row>
    <row r="2" spans="1:46" ht="36.950000000000003" customHeight="1" x14ac:dyDescent="0.2">
      <c r="L2" s="1310" t="s">
        <v>5</v>
      </c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AT2" s="190" t="s">
        <v>72</v>
      </c>
    </row>
    <row r="3" spans="1:46" ht="6.95" customHeight="1" x14ac:dyDescent="0.2">
      <c r="B3" s="355"/>
      <c r="C3" s="356"/>
      <c r="D3" s="356"/>
      <c r="E3" s="356"/>
      <c r="F3" s="356"/>
      <c r="G3" s="356"/>
      <c r="H3" s="356"/>
      <c r="I3" s="356"/>
      <c r="J3" s="356"/>
      <c r="K3" s="356"/>
      <c r="L3" s="191"/>
      <c r="AT3" s="190" t="s">
        <v>69</v>
      </c>
    </row>
    <row r="4" spans="1:46" ht="24.95" customHeight="1" x14ac:dyDescent="0.2">
      <c r="B4" s="347"/>
      <c r="C4" s="427"/>
      <c r="D4" s="192" t="s">
        <v>77</v>
      </c>
      <c r="E4" s="427"/>
      <c r="F4" s="427"/>
      <c r="G4" s="427"/>
      <c r="H4" s="427"/>
      <c r="I4" s="427"/>
      <c r="J4" s="427"/>
      <c r="K4" s="427"/>
      <c r="L4" s="191"/>
      <c r="M4" s="201" t="s">
        <v>10</v>
      </c>
      <c r="AT4" s="190" t="s">
        <v>3</v>
      </c>
    </row>
    <row r="5" spans="1:46" ht="6.95" customHeight="1" x14ac:dyDescent="0.2">
      <c r="B5" s="347"/>
      <c r="C5" s="427"/>
      <c r="D5" s="427"/>
      <c r="E5" s="427"/>
      <c r="F5" s="427"/>
      <c r="G5" s="427"/>
      <c r="H5" s="427"/>
      <c r="I5" s="427"/>
      <c r="J5" s="427"/>
      <c r="K5" s="427"/>
      <c r="L5" s="191"/>
    </row>
    <row r="6" spans="1:46" ht="12" customHeight="1" x14ac:dyDescent="0.2">
      <c r="B6" s="347"/>
      <c r="C6" s="427"/>
      <c r="D6" s="431" t="s">
        <v>14</v>
      </c>
      <c r="E6" s="427"/>
      <c r="F6" s="427"/>
      <c r="G6" s="427"/>
      <c r="H6" s="427"/>
      <c r="I6" s="427"/>
      <c r="J6" s="427"/>
      <c r="K6" s="427"/>
      <c r="L6" s="191"/>
    </row>
    <row r="7" spans="1:46" ht="16.5" customHeight="1" x14ac:dyDescent="0.2">
      <c r="B7" s="347"/>
      <c r="C7" s="427"/>
      <c r="D7" s="427"/>
      <c r="E7" s="1304" t="str">
        <f>'[2]Rekapitulace zakázky'!K6</f>
        <v>Oprava výhybek v uzlu Ústí n.L. hl.n.</v>
      </c>
      <c r="F7" s="1313"/>
      <c r="G7" s="1313"/>
      <c r="H7" s="1313"/>
      <c r="I7" s="427"/>
      <c r="J7" s="427"/>
      <c r="K7" s="427"/>
      <c r="L7" s="191"/>
    </row>
    <row r="8" spans="1:46" s="269" customFormat="1" ht="12" customHeight="1" x14ac:dyDescent="0.2">
      <c r="B8" s="419"/>
      <c r="C8" s="432"/>
      <c r="D8" s="431" t="s">
        <v>78</v>
      </c>
      <c r="E8" s="432"/>
      <c r="F8" s="432"/>
      <c r="G8" s="432"/>
      <c r="H8" s="432"/>
      <c r="I8" s="432"/>
      <c r="J8" s="432"/>
      <c r="K8" s="432"/>
      <c r="L8" s="193"/>
    </row>
    <row r="9" spans="1:46" s="269" customFormat="1" ht="36.950000000000003" customHeight="1" x14ac:dyDescent="0.2">
      <c r="B9" s="419"/>
      <c r="C9" s="432"/>
      <c r="D9" s="432"/>
      <c r="E9" s="1305" t="s">
        <v>384</v>
      </c>
      <c r="F9" s="1255"/>
      <c r="G9" s="1255"/>
      <c r="H9" s="1255"/>
      <c r="I9" s="432"/>
      <c r="J9" s="432"/>
      <c r="K9" s="432"/>
      <c r="L9" s="193"/>
    </row>
    <row r="10" spans="1:46" s="269" customFormat="1" x14ac:dyDescent="0.2">
      <c r="B10" s="419"/>
      <c r="C10" s="432"/>
      <c r="D10" s="432"/>
      <c r="E10" s="432"/>
      <c r="F10" s="432"/>
      <c r="G10" s="432"/>
      <c r="H10" s="432"/>
      <c r="I10" s="432"/>
      <c r="J10" s="432"/>
      <c r="K10" s="432"/>
      <c r="L10" s="193"/>
    </row>
    <row r="11" spans="1:46" s="269" customFormat="1" ht="12" customHeight="1" x14ac:dyDescent="0.2">
      <c r="B11" s="419"/>
      <c r="C11" s="432"/>
      <c r="D11" s="431" t="s">
        <v>15</v>
      </c>
      <c r="E11" s="432"/>
      <c r="F11" s="429" t="s">
        <v>1</v>
      </c>
      <c r="G11" s="432"/>
      <c r="H11" s="432"/>
      <c r="I11" s="431" t="s">
        <v>16</v>
      </c>
      <c r="J11" s="429" t="s">
        <v>1</v>
      </c>
      <c r="K11" s="432"/>
      <c r="L11" s="193"/>
    </row>
    <row r="12" spans="1:46" s="269" customFormat="1" ht="12" customHeight="1" x14ac:dyDescent="0.2">
      <c r="B12" s="419"/>
      <c r="C12" s="432"/>
      <c r="D12" s="431" t="s">
        <v>17</v>
      </c>
      <c r="E12" s="432"/>
      <c r="F12" s="429" t="s">
        <v>18</v>
      </c>
      <c r="G12" s="432"/>
      <c r="H12" s="432"/>
      <c r="I12" s="431" t="s">
        <v>19</v>
      </c>
      <c r="J12" s="325">
        <f>'[2]Rekapitulace zakázky'!AN8</f>
        <v>43957</v>
      </c>
      <c r="K12" s="432"/>
      <c r="L12" s="193"/>
    </row>
    <row r="13" spans="1:46" s="269" customFormat="1" ht="10.9" customHeight="1" x14ac:dyDescent="0.2">
      <c r="B13" s="419"/>
      <c r="C13" s="432"/>
      <c r="D13" s="432"/>
      <c r="E13" s="432"/>
      <c r="F13" s="432"/>
      <c r="G13" s="432"/>
      <c r="H13" s="432"/>
      <c r="I13" s="432"/>
      <c r="J13" s="432"/>
      <c r="K13" s="432"/>
      <c r="L13" s="193"/>
    </row>
    <row r="14" spans="1:46" s="269" customFormat="1" ht="12" customHeight="1" x14ac:dyDescent="0.2">
      <c r="B14" s="419"/>
      <c r="C14" s="432"/>
      <c r="D14" s="431" t="s">
        <v>20</v>
      </c>
      <c r="E14" s="432"/>
      <c r="F14" s="432"/>
      <c r="G14" s="432"/>
      <c r="H14" s="432"/>
      <c r="I14" s="431" t="s">
        <v>21</v>
      </c>
      <c r="J14" s="429" t="str">
        <f>IF('[2]Rekapitulace zakázky'!AN10="","",'[2]Rekapitulace zakázky'!AN10)</f>
        <v/>
      </c>
      <c r="K14" s="432"/>
      <c r="L14" s="193"/>
    </row>
    <row r="15" spans="1:46" s="269" customFormat="1" ht="18" customHeight="1" x14ac:dyDescent="0.2">
      <c r="B15" s="419"/>
      <c r="C15" s="432"/>
      <c r="D15" s="432"/>
      <c r="E15" s="429" t="str">
        <f>IF('[2]Rekapitulace zakázky'!E11="","",'[2]Rekapitulace zakázky'!E11)</f>
        <v xml:space="preserve"> </v>
      </c>
      <c r="F15" s="432"/>
      <c r="G15" s="432"/>
      <c r="H15" s="432"/>
      <c r="I15" s="431" t="s">
        <v>22</v>
      </c>
      <c r="J15" s="429" t="str">
        <f>IF('[2]Rekapitulace zakázky'!AN11="","",'[2]Rekapitulace zakázky'!AN11)</f>
        <v/>
      </c>
      <c r="K15" s="432"/>
      <c r="L15" s="193"/>
    </row>
    <row r="16" spans="1:46" s="269" customFormat="1" ht="6.95" customHeight="1" x14ac:dyDescent="0.2">
      <c r="B16" s="419"/>
      <c r="C16" s="432"/>
      <c r="D16" s="432"/>
      <c r="E16" s="432"/>
      <c r="F16" s="432"/>
      <c r="G16" s="432"/>
      <c r="H16" s="432"/>
      <c r="I16" s="432"/>
      <c r="J16" s="432"/>
      <c r="K16" s="432"/>
      <c r="L16" s="193"/>
    </row>
    <row r="17" spans="2:12" s="269" customFormat="1" ht="12" customHeight="1" x14ac:dyDescent="0.2">
      <c r="B17" s="419"/>
      <c r="C17" s="432"/>
      <c r="D17" s="431" t="s">
        <v>23</v>
      </c>
      <c r="E17" s="432"/>
      <c r="F17" s="432"/>
      <c r="G17" s="432"/>
      <c r="H17" s="432"/>
      <c r="I17" s="431" t="s">
        <v>21</v>
      </c>
      <c r="J17" s="429" t="str">
        <f>'[2]Rekapitulace zakázky'!AN13</f>
        <v/>
      </c>
      <c r="K17" s="432"/>
      <c r="L17" s="193"/>
    </row>
    <row r="18" spans="2:12" s="269" customFormat="1" ht="18" customHeight="1" x14ac:dyDescent="0.2">
      <c r="B18" s="419"/>
      <c r="C18" s="432"/>
      <c r="D18" s="432"/>
      <c r="E18" s="1311" t="str">
        <f>'[2]Rekapitulace zakázky'!E14</f>
        <v xml:space="preserve"> </v>
      </c>
      <c r="F18" s="1311"/>
      <c r="G18" s="1311"/>
      <c r="H18" s="1311"/>
      <c r="I18" s="431" t="s">
        <v>22</v>
      </c>
      <c r="J18" s="429" t="str">
        <f>'[2]Rekapitulace zakázky'!AN14</f>
        <v/>
      </c>
      <c r="K18" s="432"/>
      <c r="L18" s="193"/>
    </row>
    <row r="19" spans="2:12" s="269" customFormat="1" ht="6.95" customHeight="1" x14ac:dyDescent="0.2">
      <c r="B19" s="419"/>
      <c r="C19" s="432"/>
      <c r="D19" s="432"/>
      <c r="E19" s="432"/>
      <c r="F19" s="432"/>
      <c r="G19" s="432"/>
      <c r="H19" s="432"/>
      <c r="I19" s="432"/>
      <c r="J19" s="432"/>
      <c r="K19" s="432"/>
      <c r="L19" s="193"/>
    </row>
    <row r="20" spans="2:12" s="269" customFormat="1" ht="12" customHeight="1" x14ac:dyDescent="0.2">
      <c r="B20" s="419"/>
      <c r="C20" s="432"/>
      <c r="D20" s="431" t="s">
        <v>24</v>
      </c>
      <c r="E20" s="432"/>
      <c r="F20" s="432"/>
      <c r="G20" s="432"/>
      <c r="H20" s="432"/>
      <c r="I20" s="431" t="s">
        <v>21</v>
      </c>
      <c r="J20" s="429" t="str">
        <f>IF('[2]Rekapitulace zakázky'!AN16="","",'[2]Rekapitulace zakázky'!AN16)</f>
        <v/>
      </c>
      <c r="K20" s="432"/>
      <c r="L20" s="193"/>
    </row>
    <row r="21" spans="2:12" s="269" customFormat="1" ht="18" customHeight="1" x14ac:dyDescent="0.2">
      <c r="B21" s="419"/>
      <c r="C21" s="432"/>
      <c r="D21" s="432"/>
      <c r="E21" s="429" t="str">
        <f>IF('[2]Rekapitulace zakázky'!E17="","",'[2]Rekapitulace zakázky'!E17)</f>
        <v xml:space="preserve"> </v>
      </c>
      <c r="F21" s="432"/>
      <c r="G21" s="432"/>
      <c r="H21" s="432"/>
      <c r="I21" s="431" t="s">
        <v>22</v>
      </c>
      <c r="J21" s="429" t="str">
        <f>IF('[2]Rekapitulace zakázky'!AN17="","",'[2]Rekapitulace zakázky'!AN17)</f>
        <v/>
      </c>
      <c r="K21" s="432"/>
      <c r="L21" s="193"/>
    </row>
    <row r="22" spans="2:12" s="269" customFormat="1" ht="6.95" customHeight="1" x14ac:dyDescent="0.2">
      <c r="B22" s="419"/>
      <c r="C22" s="432"/>
      <c r="D22" s="432"/>
      <c r="E22" s="432"/>
      <c r="F22" s="432"/>
      <c r="G22" s="432"/>
      <c r="H22" s="432"/>
      <c r="I22" s="432"/>
      <c r="J22" s="432"/>
      <c r="K22" s="432"/>
      <c r="L22" s="193"/>
    </row>
    <row r="23" spans="2:12" s="269" customFormat="1" ht="12" customHeight="1" x14ac:dyDescent="0.2">
      <c r="B23" s="419"/>
      <c r="C23" s="432"/>
      <c r="D23" s="431" t="s">
        <v>26</v>
      </c>
      <c r="E23" s="432"/>
      <c r="F23" s="432"/>
      <c r="G23" s="432"/>
      <c r="H23" s="432"/>
      <c r="I23" s="431" t="s">
        <v>21</v>
      </c>
      <c r="J23" s="429" t="str">
        <f>IF('[2]Rekapitulace zakázky'!AN19="","",'[2]Rekapitulace zakázky'!AN19)</f>
        <v/>
      </c>
      <c r="K23" s="432"/>
      <c r="L23" s="193"/>
    </row>
    <row r="24" spans="2:12" s="269" customFormat="1" ht="18" customHeight="1" x14ac:dyDescent="0.2">
      <c r="B24" s="419"/>
      <c r="C24" s="432"/>
      <c r="D24" s="432"/>
      <c r="E24" s="429" t="str">
        <f>IF('[2]Rekapitulace zakázky'!E20="","",'[2]Rekapitulace zakázky'!E20)</f>
        <v xml:space="preserve"> </v>
      </c>
      <c r="F24" s="432"/>
      <c r="G24" s="432"/>
      <c r="H24" s="432"/>
      <c r="I24" s="431" t="s">
        <v>22</v>
      </c>
      <c r="J24" s="429" t="str">
        <f>IF('[2]Rekapitulace zakázky'!AN20="","",'[2]Rekapitulace zakázky'!AN20)</f>
        <v/>
      </c>
      <c r="K24" s="432"/>
      <c r="L24" s="193"/>
    </row>
    <row r="25" spans="2:12" s="269" customFormat="1" ht="6.95" customHeight="1" x14ac:dyDescent="0.2">
      <c r="B25" s="419"/>
      <c r="C25" s="432"/>
      <c r="D25" s="432"/>
      <c r="E25" s="432"/>
      <c r="F25" s="432"/>
      <c r="G25" s="432"/>
      <c r="H25" s="432"/>
      <c r="I25" s="432"/>
      <c r="J25" s="432"/>
      <c r="K25" s="432"/>
      <c r="L25" s="193"/>
    </row>
    <row r="26" spans="2:12" s="269" customFormat="1" ht="12" customHeight="1" x14ac:dyDescent="0.2">
      <c r="B26" s="419"/>
      <c r="C26" s="432"/>
      <c r="D26" s="431" t="s">
        <v>27</v>
      </c>
      <c r="E26" s="432"/>
      <c r="F26" s="432"/>
      <c r="G26" s="432"/>
      <c r="H26" s="432"/>
      <c r="I26" s="432"/>
      <c r="J26" s="432"/>
      <c r="K26" s="432"/>
      <c r="L26" s="193"/>
    </row>
    <row r="27" spans="2:12" s="7" customFormat="1" ht="16.5" customHeight="1" x14ac:dyDescent="0.2">
      <c r="B27" s="440"/>
      <c r="C27" s="441"/>
      <c r="D27" s="441"/>
      <c r="E27" s="1312" t="s">
        <v>1</v>
      </c>
      <c r="F27" s="1312"/>
      <c r="G27" s="1312"/>
      <c r="H27" s="1312"/>
      <c r="I27" s="441"/>
      <c r="J27" s="441"/>
      <c r="K27" s="441"/>
      <c r="L27" s="57"/>
    </row>
    <row r="28" spans="2:12" s="269" customFormat="1" ht="6.95" customHeight="1" x14ac:dyDescent="0.2">
      <c r="B28" s="419"/>
      <c r="C28" s="432"/>
      <c r="D28" s="432"/>
      <c r="E28" s="432"/>
      <c r="F28" s="432"/>
      <c r="G28" s="432"/>
      <c r="H28" s="432"/>
      <c r="I28" s="432"/>
      <c r="J28" s="432"/>
      <c r="K28" s="432"/>
      <c r="L28" s="193"/>
    </row>
    <row r="29" spans="2:12" s="269" customFormat="1" ht="6.95" customHeight="1" x14ac:dyDescent="0.2">
      <c r="B29" s="419"/>
      <c r="C29" s="432"/>
      <c r="D29" s="442"/>
      <c r="E29" s="442"/>
      <c r="F29" s="442"/>
      <c r="G29" s="442"/>
      <c r="H29" s="442"/>
      <c r="I29" s="442"/>
      <c r="J29" s="442"/>
      <c r="K29" s="442"/>
      <c r="L29" s="193"/>
    </row>
    <row r="30" spans="2:12" s="269" customFormat="1" ht="25.35" customHeight="1" x14ac:dyDescent="0.2">
      <c r="B30" s="419"/>
      <c r="C30" s="432"/>
      <c r="D30" s="202" t="s">
        <v>28</v>
      </c>
      <c r="E30" s="432"/>
      <c r="F30" s="432"/>
      <c r="G30" s="432"/>
      <c r="H30" s="432"/>
      <c r="I30" s="432"/>
      <c r="J30" s="326">
        <f>ROUND(J80, 2)</f>
        <v>0</v>
      </c>
      <c r="K30" s="432"/>
      <c r="L30" s="193"/>
    </row>
    <row r="31" spans="2:12" s="269" customFormat="1" ht="6.95" customHeight="1" x14ac:dyDescent="0.2">
      <c r="B31" s="419"/>
      <c r="C31" s="432"/>
      <c r="D31" s="442"/>
      <c r="E31" s="442"/>
      <c r="F31" s="442"/>
      <c r="G31" s="442"/>
      <c r="H31" s="442"/>
      <c r="I31" s="442"/>
      <c r="J31" s="442"/>
      <c r="K31" s="442"/>
      <c r="L31" s="193"/>
    </row>
    <row r="32" spans="2:12" s="269" customFormat="1" ht="14.45" customHeight="1" x14ac:dyDescent="0.2">
      <c r="B32" s="419"/>
      <c r="C32" s="432"/>
      <c r="D32" s="432"/>
      <c r="E32" s="432"/>
      <c r="F32" s="323" t="s">
        <v>30</v>
      </c>
      <c r="G32" s="432"/>
      <c r="H32" s="432"/>
      <c r="I32" s="323" t="s">
        <v>29</v>
      </c>
      <c r="J32" s="323" t="s">
        <v>31</v>
      </c>
      <c r="K32" s="432"/>
      <c r="L32" s="193"/>
    </row>
    <row r="33" spans="2:63" s="269" customFormat="1" ht="14.45" customHeight="1" x14ac:dyDescent="0.2">
      <c r="B33" s="419"/>
      <c r="C33" s="432"/>
      <c r="D33" s="203" t="s">
        <v>32</v>
      </c>
      <c r="E33" s="431" t="s">
        <v>33</v>
      </c>
      <c r="F33" s="204">
        <f>J60</f>
        <v>0</v>
      </c>
      <c r="G33" s="432"/>
      <c r="H33" s="432"/>
      <c r="I33" s="205">
        <v>0.21</v>
      </c>
      <c r="J33" s="204">
        <f>F33*I33</f>
        <v>0</v>
      </c>
      <c r="K33" s="432"/>
      <c r="L33" s="193"/>
    </row>
    <row r="34" spans="2:63" s="269" customFormat="1" ht="14.45" customHeight="1" x14ac:dyDescent="0.2">
      <c r="B34" s="419"/>
      <c r="C34" s="432"/>
      <c r="D34" s="432"/>
      <c r="E34" s="431" t="s">
        <v>34</v>
      </c>
      <c r="F34" s="204">
        <f>ROUND((SUM(BF80:BF97)),  2)</f>
        <v>0</v>
      </c>
      <c r="G34" s="432"/>
      <c r="H34" s="432"/>
      <c r="I34" s="205">
        <v>0.15</v>
      </c>
      <c r="J34" s="204">
        <f>ROUND(((SUM(BF80:BF97))*I34),  2)</f>
        <v>0</v>
      </c>
      <c r="K34" s="432"/>
      <c r="L34" s="193"/>
    </row>
    <row r="35" spans="2:63" s="269" customFormat="1" ht="14.45" hidden="1" customHeight="1" x14ac:dyDescent="0.2">
      <c r="B35" s="419"/>
      <c r="C35" s="432"/>
      <c r="D35" s="432"/>
      <c r="E35" s="431" t="s">
        <v>35</v>
      </c>
      <c r="F35" s="204">
        <f>ROUND((SUM(BG80:BG97)),  2)</f>
        <v>0</v>
      </c>
      <c r="G35" s="432"/>
      <c r="H35" s="432"/>
      <c r="I35" s="205">
        <v>0.21</v>
      </c>
      <c r="J35" s="204">
        <f>0</f>
        <v>0</v>
      </c>
      <c r="K35" s="432"/>
      <c r="L35" s="193"/>
    </row>
    <row r="36" spans="2:63" s="269" customFormat="1" ht="14.45" hidden="1" customHeight="1" x14ac:dyDescent="0.2">
      <c r="B36" s="419"/>
      <c r="C36" s="432"/>
      <c r="D36" s="432"/>
      <c r="E36" s="431" t="s">
        <v>36</v>
      </c>
      <c r="F36" s="204">
        <f>ROUND((SUM(BH80:BH97)),  2)</f>
        <v>0</v>
      </c>
      <c r="G36" s="432"/>
      <c r="H36" s="432"/>
      <c r="I36" s="205">
        <v>0.15</v>
      </c>
      <c r="J36" s="204">
        <f>0</f>
        <v>0</v>
      </c>
      <c r="K36" s="432"/>
      <c r="L36" s="193"/>
    </row>
    <row r="37" spans="2:63" s="269" customFormat="1" ht="14.45" hidden="1" customHeight="1" x14ac:dyDescent="0.2">
      <c r="B37" s="419"/>
      <c r="C37" s="432"/>
      <c r="D37" s="432"/>
      <c r="E37" s="431" t="s">
        <v>37</v>
      </c>
      <c r="F37" s="204">
        <f>ROUND((SUM(BI80:BI97)),  2)</f>
        <v>0</v>
      </c>
      <c r="G37" s="432"/>
      <c r="H37" s="432"/>
      <c r="I37" s="205">
        <v>0</v>
      </c>
      <c r="J37" s="204">
        <f>0</f>
        <v>0</v>
      </c>
      <c r="K37" s="432"/>
      <c r="L37" s="193"/>
    </row>
    <row r="38" spans="2:63" s="269" customFormat="1" ht="6.95" customHeight="1" x14ac:dyDescent="0.2">
      <c r="B38" s="419"/>
      <c r="C38" s="432"/>
      <c r="D38" s="432"/>
      <c r="E38" s="432"/>
      <c r="F38" s="432"/>
      <c r="G38" s="432"/>
      <c r="H38" s="432"/>
      <c r="I38" s="432"/>
      <c r="J38" s="432"/>
      <c r="K38" s="432"/>
      <c r="L38" s="193"/>
    </row>
    <row r="39" spans="2:63" s="269" customFormat="1" ht="25.35" customHeight="1" x14ac:dyDescent="0.2">
      <c r="B39" s="419"/>
      <c r="C39" s="443"/>
      <c r="D39" s="206" t="s">
        <v>38</v>
      </c>
      <c r="E39" s="444"/>
      <c r="F39" s="444"/>
      <c r="G39" s="207" t="s">
        <v>39</v>
      </c>
      <c r="H39" s="208" t="s">
        <v>40</v>
      </c>
      <c r="I39" s="444"/>
      <c r="J39" s="209">
        <f>SUM(J30:J37)</f>
        <v>0</v>
      </c>
      <c r="K39" s="445"/>
      <c r="L39" s="193"/>
    </row>
    <row r="40" spans="2:63" s="269" customFormat="1" ht="14.45" customHeight="1" x14ac:dyDescent="0.2">
      <c r="B40" s="419"/>
      <c r="C40" s="432"/>
      <c r="D40" s="432"/>
      <c r="E40" s="432"/>
      <c r="F40" s="432"/>
      <c r="G40" s="432"/>
      <c r="H40" s="432"/>
      <c r="I40" s="432"/>
      <c r="J40" s="432"/>
      <c r="K40" s="432"/>
      <c r="L40" s="193"/>
    </row>
    <row r="41" spans="2:63" ht="14.45" customHeight="1" x14ac:dyDescent="0.2">
      <c r="B41" s="400"/>
      <c r="C41" s="398"/>
      <c r="D41" s="398"/>
      <c r="E41" s="398"/>
      <c r="F41" s="398"/>
      <c r="G41" s="398"/>
      <c r="H41" s="398"/>
      <c r="I41" s="398"/>
      <c r="J41" s="398"/>
      <c r="K41" s="401"/>
      <c r="L41" s="191"/>
    </row>
    <row r="42" spans="2:63" s="269" customFormat="1" ht="21.75" customHeight="1" x14ac:dyDescent="0.2">
      <c r="B42" s="427"/>
      <c r="C42" s="427"/>
      <c r="D42" s="427"/>
      <c r="E42" s="427"/>
      <c r="F42" s="427"/>
      <c r="G42" s="427"/>
      <c r="H42" s="427"/>
      <c r="I42" s="427"/>
      <c r="J42" s="427"/>
      <c r="K42" s="682"/>
      <c r="L42" s="352"/>
    </row>
    <row r="43" spans="2:63" s="269" customFormat="1" ht="21" customHeight="1" x14ac:dyDescent="0.2">
      <c r="B43" s="427"/>
      <c r="C43" s="427"/>
      <c r="D43" s="427"/>
      <c r="E43" s="427"/>
      <c r="F43" s="427"/>
      <c r="G43" s="427"/>
      <c r="H43" s="427"/>
      <c r="I43" s="427"/>
      <c r="J43" s="427"/>
      <c r="K43" s="682"/>
      <c r="L43" s="352"/>
    </row>
    <row r="44" spans="2:63" s="269" customFormat="1" ht="15.2" customHeight="1" x14ac:dyDescent="0.2">
      <c r="B44" s="417"/>
      <c r="C44" s="418"/>
      <c r="D44" s="418"/>
      <c r="E44" s="418"/>
      <c r="F44" s="418"/>
      <c r="G44" s="418"/>
      <c r="H44" s="418"/>
      <c r="I44" s="418"/>
      <c r="J44" s="418"/>
      <c r="K44" s="418"/>
      <c r="L44" s="193"/>
    </row>
    <row r="45" spans="2:63" s="269" customFormat="1" ht="18.75" customHeight="1" x14ac:dyDescent="0.2">
      <c r="B45" s="419"/>
      <c r="C45" s="192" t="s">
        <v>79</v>
      </c>
      <c r="D45" s="432"/>
      <c r="E45" s="432"/>
      <c r="F45" s="432"/>
      <c r="G45" s="432"/>
      <c r="H45" s="432"/>
      <c r="I45" s="432"/>
      <c r="J45" s="432"/>
      <c r="K45" s="432"/>
      <c r="L45" s="193"/>
    </row>
    <row r="46" spans="2:63" s="221" customFormat="1" ht="29.25" customHeight="1" x14ac:dyDescent="0.2">
      <c r="B46" s="419"/>
      <c r="C46" s="432"/>
      <c r="D46" s="432"/>
      <c r="E46" s="432"/>
      <c r="F46" s="432"/>
      <c r="G46" s="432"/>
      <c r="H46" s="432"/>
      <c r="I46" s="432"/>
      <c r="J46" s="432"/>
      <c r="K46" s="432"/>
      <c r="L46" s="75"/>
      <c r="M46" s="196" t="s">
        <v>1</v>
      </c>
      <c r="N46" s="197"/>
      <c r="O46" s="197" t="s">
        <v>93</v>
      </c>
      <c r="P46" s="197" t="s">
        <v>94</v>
      </c>
      <c r="Q46" s="197" t="s">
        <v>95</v>
      </c>
      <c r="R46" s="197" t="s">
        <v>96</v>
      </c>
      <c r="S46" s="197" t="s">
        <v>97</v>
      </c>
      <c r="T46" s="198" t="s">
        <v>98</v>
      </c>
    </row>
    <row r="47" spans="2:63" s="269" customFormat="1" ht="22.9" customHeight="1" x14ac:dyDescent="0.2">
      <c r="B47" s="419"/>
      <c r="C47" s="431" t="s">
        <v>14</v>
      </c>
      <c r="D47" s="432"/>
      <c r="E47" s="432"/>
      <c r="F47" s="432"/>
      <c r="G47" s="432"/>
      <c r="H47" s="432"/>
      <c r="I47" s="432"/>
      <c r="J47" s="432"/>
      <c r="K47" s="432"/>
      <c r="L47" s="193"/>
      <c r="M47" s="43"/>
      <c r="N47" s="35"/>
      <c r="O47" s="35"/>
      <c r="P47" s="80">
        <f>P48</f>
        <v>0</v>
      </c>
      <c r="Q47" s="35"/>
      <c r="R47" s="80">
        <f>R48</f>
        <v>0</v>
      </c>
      <c r="S47" s="35"/>
      <c r="T47" s="81">
        <f>T48</f>
        <v>0</v>
      </c>
      <c r="AT47" s="190" t="s">
        <v>61</v>
      </c>
      <c r="AU47" s="190" t="s">
        <v>83</v>
      </c>
      <c r="BK47" s="225">
        <f>BK48</f>
        <v>0</v>
      </c>
    </row>
    <row r="48" spans="2:63" s="186" customFormat="1" ht="25.9" customHeight="1" x14ac:dyDescent="0.2">
      <c r="B48" s="419"/>
      <c r="C48" s="432"/>
      <c r="D48" s="432"/>
      <c r="E48" s="1304" t="str">
        <f>E7</f>
        <v>Oprava výhybek v uzlu Ústí n.L. hl.n.</v>
      </c>
      <c r="F48" s="1313"/>
      <c r="G48" s="1313"/>
      <c r="H48" s="1313"/>
      <c r="I48" s="432"/>
      <c r="J48" s="432"/>
      <c r="K48" s="432"/>
      <c r="L48" s="226"/>
      <c r="M48" s="229"/>
      <c r="N48" s="230"/>
      <c r="O48" s="230"/>
      <c r="P48" s="231">
        <f>P49</f>
        <v>0</v>
      </c>
      <c r="Q48" s="230"/>
      <c r="R48" s="231">
        <f>R49</f>
        <v>0</v>
      </c>
      <c r="S48" s="230"/>
      <c r="T48" s="232">
        <f>T49</f>
        <v>0</v>
      </c>
      <c r="AR48" s="227" t="s">
        <v>67</v>
      </c>
      <c r="AT48" s="233" t="s">
        <v>61</v>
      </c>
      <c r="AU48" s="233" t="s">
        <v>13</v>
      </c>
      <c r="AY48" s="227" t="s">
        <v>102</v>
      </c>
      <c r="BK48" s="234">
        <f>BK49</f>
        <v>0</v>
      </c>
    </row>
    <row r="49" spans="2:65" s="186" customFormat="1" ht="22.9" customHeight="1" x14ac:dyDescent="0.2">
      <c r="B49" s="419"/>
      <c r="C49" s="431" t="s">
        <v>78</v>
      </c>
      <c r="D49" s="432"/>
      <c r="E49" s="432"/>
      <c r="F49" s="432"/>
      <c r="G49" s="432"/>
      <c r="H49" s="432"/>
      <c r="I49" s="432"/>
      <c r="J49" s="432"/>
      <c r="K49" s="432"/>
      <c r="L49" s="226"/>
      <c r="M49" s="229"/>
      <c r="N49" s="230"/>
      <c r="O49" s="230"/>
      <c r="P49" s="231">
        <f>SUM(P50:P54)</f>
        <v>0</v>
      </c>
      <c r="Q49" s="230"/>
      <c r="R49" s="231">
        <f>SUM(R50:R54)</f>
        <v>0</v>
      </c>
      <c r="S49" s="230"/>
      <c r="T49" s="232">
        <f>SUM(T50:T54)</f>
        <v>0</v>
      </c>
      <c r="AR49" s="227" t="s">
        <v>67</v>
      </c>
      <c r="AT49" s="233" t="s">
        <v>61</v>
      </c>
      <c r="AU49" s="233" t="s">
        <v>67</v>
      </c>
      <c r="AY49" s="227" t="s">
        <v>102</v>
      </c>
      <c r="BK49" s="234">
        <f>SUM(BK50:BK54)</f>
        <v>0</v>
      </c>
    </row>
    <row r="50" spans="2:65" s="269" customFormat="1" ht="24" customHeight="1" x14ac:dyDescent="0.2">
      <c r="B50" s="419"/>
      <c r="C50" s="432"/>
      <c r="D50" s="432"/>
      <c r="E50" s="1305" t="str">
        <f>E9</f>
        <v xml:space="preserve"> SO 104 URS - Nástupiště </v>
      </c>
      <c r="F50" s="1255"/>
      <c r="G50" s="1255"/>
      <c r="H50" s="1255"/>
      <c r="I50" s="432"/>
      <c r="J50" s="432"/>
      <c r="K50" s="432"/>
      <c r="L50" s="193"/>
      <c r="M50" s="242" t="s">
        <v>1</v>
      </c>
      <c r="N50" s="243"/>
      <c r="O50" s="244">
        <v>0</v>
      </c>
      <c r="P50" s="244">
        <f>O50*H50</f>
        <v>0</v>
      </c>
      <c r="Q50" s="244">
        <v>0</v>
      </c>
      <c r="R50" s="244">
        <f>Q50*H50</f>
        <v>0</v>
      </c>
      <c r="S50" s="244">
        <v>0</v>
      </c>
      <c r="T50" s="245">
        <f>S50*H50</f>
        <v>0</v>
      </c>
      <c r="AR50" s="246" t="s">
        <v>111</v>
      </c>
      <c r="AT50" s="246" t="s">
        <v>137</v>
      </c>
      <c r="AU50" s="246" t="s">
        <v>69</v>
      </c>
      <c r="AY50" s="190" t="s">
        <v>102</v>
      </c>
      <c r="BE50" s="247">
        <f>IF(N50="základní",J50,0)</f>
        <v>0</v>
      </c>
      <c r="BF50" s="247">
        <f>IF(N50="snížená",J50,0)</f>
        <v>0</v>
      </c>
      <c r="BG50" s="247">
        <f>IF(N50="zákl. přenesená",J50,0)</f>
        <v>0</v>
      </c>
      <c r="BH50" s="247">
        <f>IF(N50="sníž. přenesená",J50,0)</f>
        <v>0</v>
      </c>
      <c r="BI50" s="247">
        <f>IF(N50="nulová",J50,0)</f>
        <v>0</v>
      </c>
      <c r="BJ50" s="190" t="s">
        <v>67</v>
      </c>
      <c r="BK50" s="247">
        <f>ROUND(I50*H50,2)</f>
        <v>0</v>
      </c>
      <c r="BL50" s="190" t="s">
        <v>111</v>
      </c>
      <c r="BM50" s="246" t="s">
        <v>117</v>
      </c>
    </row>
    <row r="51" spans="2:65" s="188" customFormat="1" x14ac:dyDescent="0.2">
      <c r="B51" s="419"/>
      <c r="C51" s="432"/>
      <c r="D51" s="432"/>
      <c r="E51" s="432"/>
      <c r="F51" s="432"/>
      <c r="G51" s="432"/>
      <c r="H51" s="432"/>
      <c r="I51" s="432"/>
      <c r="J51" s="432"/>
      <c r="K51" s="432"/>
      <c r="L51" s="252"/>
      <c r="M51" s="254"/>
      <c r="N51" s="255"/>
      <c r="O51" s="255"/>
      <c r="P51" s="255"/>
      <c r="Q51" s="255"/>
      <c r="R51" s="255"/>
      <c r="S51" s="255"/>
      <c r="T51" s="256"/>
      <c r="AT51" s="253" t="s">
        <v>112</v>
      </c>
      <c r="AU51" s="253" t="s">
        <v>69</v>
      </c>
      <c r="AV51" s="188" t="s">
        <v>69</v>
      </c>
      <c r="AW51" s="188" t="s">
        <v>25</v>
      </c>
      <c r="AX51" s="188" t="s">
        <v>13</v>
      </c>
      <c r="AY51" s="253" t="s">
        <v>102</v>
      </c>
    </row>
    <row r="52" spans="2:65" s="189" customFormat="1" ht="12.75" x14ac:dyDescent="0.2">
      <c r="B52" s="419"/>
      <c r="C52" s="431" t="s">
        <v>17</v>
      </c>
      <c r="D52" s="432"/>
      <c r="E52" s="432"/>
      <c r="F52" s="429" t="str">
        <f>F12</f>
        <v xml:space="preserve"> </v>
      </c>
      <c r="G52" s="432"/>
      <c r="H52" s="432"/>
      <c r="I52" s="431" t="s">
        <v>19</v>
      </c>
      <c r="J52" s="325">
        <f>IF(J12="","",J12)</f>
        <v>43957</v>
      </c>
      <c r="K52" s="432"/>
      <c r="L52" s="257"/>
      <c r="M52" s="260"/>
      <c r="N52" s="261"/>
      <c r="O52" s="261"/>
      <c r="P52" s="261"/>
      <c r="Q52" s="261"/>
      <c r="R52" s="261"/>
      <c r="S52" s="261"/>
      <c r="T52" s="262"/>
      <c r="AT52" s="258" t="s">
        <v>112</v>
      </c>
      <c r="AU52" s="258" t="s">
        <v>69</v>
      </c>
      <c r="AV52" s="189" t="s">
        <v>111</v>
      </c>
      <c r="AW52" s="189" t="s">
        <v>25</v>
      </c>
      <c r="AX52" s="189" t="s">
        <v>67</v>
      </c>
      <c r="AY52" s="258" t="s">
        <v>102</v>
      </c>
    </row>
    <row r="53" spans="2:65" s="269" customFormat="1" ht="25.5" customHeight="1" x14ac:dyDescent="0.2">
      <c r="B53" s="419"/>
      <c r="C53" s="432"/>
      <c r="D53" s="432"/>
      <c r="E53" s="432"/>
      <c r="F53" s="432"/>
      <c r="G53" s="432"/>
      <c r="H53" s="432"/>
      <c r="I53" s="432"/>
      <c r="J53" s="432"/>
      <c r="K53" s="432"/>
      <c r="L53" s="193"/>
      <c r="M53" s="242"/>
      <c r="N53" s="243"/>
      <c r="O53" s="244"/>
      <c r="P53" s="244"/>
      <c r="Q53" s="244"/>
      <c r="R53" s="244"/>
      <c r="S53" s="244"/>
      <c r="T53" s="245"/>
      <c r="AR53" s="246"/>
      <c r="AT53" s="246"/>
      <c r="AU53" s="246"/>
      <c r="AY53" s="190"/>
      <c r="BE53" s="247"/>
      <c r="BF53" s="247"/>
      <c r="BG53" s="247"/>
      <c r="BH53" s="247"/>
      <c r="BI53" s="247"/>
      <c r="BJ53" s="190"/>
      <c r="BK53" s="247"/>
      <c r="BL53" s="190"/>
      <c r="BM53" s="246"/>
    </row>
    <row r="54" spans="2:65" s="271" customFormat="1" ht="11.25" customHeight="1" x14ac:dyDescent="0.2">
      <c r="B54" s="419"/>
      <c r="C54" s="431" t="s">
        <v>20</v>
      </c>
      <c r="D54" s="432"/>
      <c r="E54" s="432"/>
      <c r="F54" s="429" t="str">
        <f>E15</f>
        <v xml:space="preserve"> </v>
      </c>
      <c r="G54" s="432"/>
      <c r="H54" s="432"/>
      <c r="I54" s="431" t="s">
        <v>24</v>
      </c>
      <c r="J54" s="430" t="str">
        <f>E21</f>
        <v xml:space="preserve"> </v>
      </c>
      <c r="K54" s="502"/>
      <c r="L54" s="352"/>
      <c r="M54" s="242"/>
      <c r="N54" s="243"/>
      <c r="O54" s="244"/>
      <c r="P54" s="244"/>
      <c r="Q54" s="244"/>
      <c r="R54" s="244"/>
      <c r="S54" s="244"/>
      <c r="T54" s="245"/>
      <c r="AR54" s="246"/>
      <c r="AT54" s="246"/>
      <c r="AU54" s="246"/>
      <c r="AY54" s="190"/>
      <c r="BE54" s="247"/>
      <c r="BF54" s="247"/>
      <c r="BG54" s="247"/>
      <c r="BH54" s="247"/>
      <c r="BI54" s="247"/>
      <c r="BJ54" s="190"/>
      <c r="BK54" s="247"/>
      <c r="BL54" s="190"/>
      <c r="BM54" s="246"/>
    </row>
    <row r="55" spans="2:65" s="269" customFormat="1" ht="6.95" customHeight="1" x14ac:dyDescent="0.2">
      <c r="B55" s="419"/>
      <c r="C55" s="431" t="s">
        <v>23</v>
      </c>
      <c r="D55" s="432"/>
      <c r="E55" s="432"/>
      <c r="F55" s="429" t="str">
        <f>IF(E18="","",E18)</f>
        <v xml:space="preserve"> </v>
      </c>
      <c r="G55" s="432"/>
      <c r="H55" s="432"/>
      <c r="I55" s="431" t="s">
        <v>26</v>
      </c>
      <c r="J55" s="430" t="str">
        <f>E24</f>
        <v xml:space="preserve"> </v>
      </c>
      <c r="K55" s="502"/>
      <c r="L55" s="352"/>
    </row>
    <row r="56" spans="2:65" x14ac:dyDescent="0.2">
      <c r="B56" s="419"/>
      <c r="C56" s="432"/>
      <c r="D56" s="432"/>
      <c r="E56" s="432"/>
      <c r="F56" s="432"/>
      <c r="G56" s="432"/>
      <c r="H56" s="432"/>
      <c r="I56" s="432"/>
      <c r="J56" s="432"/>
      <c r="K56" s="502"/>
    </row>
    <row r="57" spans="2:65" ht="12" x14ac:dyDescent="0.2">
      <c r="B57" s="419"/>
      <c r="C57" s="210" t="s">
        <v>80</v>
      </c>
      <c r="D57" s="443"/>
      <c r="E57" s="443"/>
      <c r="F57" s="443"/>
      <c r="G57" s="443"/>
      <c r="H57" s="443"/>
      <c r="I57" s="443"/>
      <c r="J57" s="211" t="s">
        <v>81</v>
      </c>
      <c r="K57" s="876"/>
    </row>
    <row r="58" spans="2:65" x14ac:dyDescent="0.2">
      <c r="B58" s="419"/>
      <c r="C58" s="432"/>
      <c r="D58" s="432"/>
      <c r="E58" s="432"/>
      <c r="F58" s="432"/>
      <c r="G58" s="432"/>
      <c r="H58" s="432"/>
      <c r="I58" s="432"/>
      <c r="J58" s="432"/>
      <c r="K58" s="502"/>
    </row>
    <row r="59" spans="2:65" ht="15.75" x14ac:dyDescent="0.2">
      <c r="B59" s="419"/>
      <c r="C59" s="212" t="s">
        <v>82</v>
      </c>
      <c r="D59" s="432"/>
      <c r="E59" s="432"/>
      <c r="F59" s="432"/>
      <c r="G59" s="432"/>
      <c r="H59" s="432"/>
      <c r="I59" s="432"/>
      <c r="J59" s="326">
        <f>J80</f>
        <v>0</v>
      </c>
      <c r="K59" s="502"/>
    </row>
    <row r="60" spans="2:65" ht="21.75" customHeight="1" x14ac:dyDescent="0.2">
      <c r="B60" s="213"/>
      <c r="C60" s="184"/>
      <c r="D60" s="214" t="s">
        <v>84</v>
      </c>
      <c r="E60" s="215"/>
      <c r="F60" s="215"/>
      <c r="G60" s="215"/>
      <c r="H60" s="215"/>
      <c r="I60" s="215"/>
      <c r="J60" s="216">
        <f>J81</f>
        <v>0</v>
      </c>
      <c r="K60" s="696"/>
    </row>
    <row r="61" spans="2:65" x14ac:dyDescent="0.2">
      <c r="B61" s="419"/>
      <c r="C61" s="432"/>
      <c r="D61" s="432"/>
      <c r="E61" s="432"/>
      <c r="F61" s="432"/>
      <c r="G61" s="432"/>
      <c r="H61" s="432"/>
      <c r="I61" s="432"/>
      <c r="J61" s="432"/>
      <c r="K61" s="502"/>
    </row>
    <row r="62" spans="2:65" x14ac:dyDescent="0.2">
      <c r="B62" s="446"/>
      <c r="C62" s="447"/>
      <c r="D62" s="447"/>
      <c r="E62" s="447"/>
      <c r="F62" s="447"/>
      <c r="G62" s="447"/>
      <c r="H62" s="447"/>
      <c r="I62" s="447"/>
      <c r="J62" s="447"/>
      <c r="K62" s="637"/>
    </row>
    <row r="63" spans="2:65" x14ac:dyDescent="0.2">
      <c r="B63" s="427"/>
      <c r="C63" s="427"/>
      <c r="D63" s="427"/>
      <c r="E63" s="427"/>
      <c r="F63" s="427"/>
      <c r="G63" s="427"/>
      <c r="H63" s="427"/>
      <c r="I63" s="427"/>
      <c r="J63" s="427"/>
      <c r="K63" s="427"/>
    </row>
    <row r="64" spans="2:65" x14ac:dyDescent="0.2">
      <c r="B64" s="427"/>
      <c r="C64" s="427"/>
      <c r="D64" s="427"/>
      <c r="E64" s="427"/>
      <c r="F64" s="427"/>
      <c r="G64" s="427"/>
      <c r="H64" s="427"/>
      <c r="I64" s="427"/>
      <c r="J64" s="427"/>
      <c r="K64" s="427"/>
      <c r="L64" s="682"/>
      <c r="M64" s="682"/>
      <c r="N64" s="682"/>
    </row>
    <row r="65" spans="2:14" x14ac:dyDescent="0.2">
      <c r="B65" s="427"/>
      <c r="C65" s="427"/>
      <c r="D65" s="427"/>
      <c r="E65" s="427"/>
      <c r="F65" s="427"/>
      <c r="G65" s="427"/>
      <c r="H65" s="427"/>
      <c r="I65" s="427"/>
      <c r="J65" s="427"/>
      <c r="K65" s="427"/>
      <c r="L65" s="682"/>
      <c r="M65" s="682"/>
      <c r="N65" s="682"/>
    </row>
    <row r="66" spans="2:14" x14ac:dyDescent="0.2">
      <c r="B66" s="576"/>
      <c r="C66" s="577"/>
      <c r="D66" s="577"/>
      <c r="E66" s="577"/>
      <c r="F66" s="577"/>
      <c r="G66" s="577"/>
      <c r="H66" s="577"/>
      <c r="I66" s="577"/>
      <c r="J66" s="577"/>
      <c r="K66" s="869"/>
      <c r="L66" s="682"/>
      <c r="M66" s="682"/>
      <c r="N66" s="682"/>
    </row>
    <row r="67" spans="2:14" ht="18" x14ac:dyDescent="0.2">
      <c r="B67" s="578"/>
      <c r="C67" s="364" t="s">
        <v>87</v>
      </c>
      <c r="D67" s="678"/>
      <c r="E67" s="678"/>
      <c r="F67" s="678"/>
      <c r="G67" s="678"/>
      <c r="H67" s="678"/>
      <c r="I67" s="678"/>
      <c r="J67" s="678"/>
      <c r="K67" s="502"/>
      <c r="L67" s="682"/>
      <c r="M67" s="682"/>
      <c r="N67" s="682"/>
    </row>
    <row r="68" spans="2:14" x14ac:dyDescent="0.2">
      <c r="B68" s="578"/>
      <c r="C68" s="678"/>
      <c r="D68" s="678"/>
      <c r="E68" s="678"/>
      <c r="F68" s="678"/>
      <c r="G68" s="678"/>
      <c r="H68" s="678"/>
      <c r="I68" s="678"/>
      <c r="J68" s="678"/>
      <c r="K68" s="502"/>
      <c r="L68" s="682"/>
      <c r="M68" s="682"/>
      <c r="N68" s="682"/>
    </row>
    <row r="69" spans="2:14" ht="12.75" x14ac:dyDescent="0.2">
      <c r="B69" s="578"/>
      <c r="C69" s="691" t="s">
        <v>14</v>
      </c>
      <c r="D69" s="678"/>
      <c r="E69" s="678"/>
      <c r="F69" s="678"/>
      <c r="G69" s="678"/>
      <c r="H69" s="678"/>
      <c r="I69" s="678"/>
      <c r="J69" s="678"/>
      <c r="K69" s="502"/>
      <c r="L69" s="682"/>
      <c r="M69" s="682"/>
      <c r="N69" s="682"/>
    </row>
    <row r="70" spans="2:14" ht="12.75" x14ac:dyDescent="0.2">
      <c r="B70" s="578"/>
      <c r="C70" s="678"/>
      <c r="D70" s="678"/>
      <c r="E70" s="1314" t="str">
        <f>E7</f>
        <v>Oprava výhybek v uzlu Ústí n.L. hl.n.</v>
      </c>
      <c r="F70" s="1315"/>
      <c r="G70" s="1315"/>
      <c r="H70" s="1315"/>
      <c r="I70" s="678"/>
      <c r="J70" s="678"/>
      <c r="K70" s="502"/>
      <c r="L70" s="682"/>
      <c r="M70" s="682"/>
      <c r="N70" s="682"/>
    </row>
    <row r="71" spans="2:14" ht="12.75" x14ac:dyDescent="0.2">
      <c r="B71" s="578"/>
      <c r="C71" s="691" t="s">
        <v>78</v>
      </c>
      <c r="D71" s="678"/>
      <c r="E71" s="678"/>
      <c r="F71" s="678"/>
      <c r="G71" s="678"/>
      <c r="H71" s="678"/>
      <c r="I71" s="678"/>
      <c r="J71" s="678"/>
      <c r="K71" s="502"/>
      <c r="L71" s="682"/>
      <c r="M71" s="682"/>
      <c r="N71" s="682"/>
    </row>
    <row r="72" spans="2:14" x14ac:dyDescent="0.2">
      <c r="B72" s="578"/>
      <c r="C72" s="678"/>
      <c r="D72" s="678"/>
      <c r="E72" s="1278" t="str">
        <f>E9</f>
        <v xml:space="preserve"> SO 104 URS - Nástupiště </v>
      </c>
      <c r="F72" s="1253"/>
      <c r="G72" s="1253"/>
      <c r="H72" s="1253"/>
      <c r="I72" s="678"/>
      <c r="J72" s="678"/>
      <c r="K72" s="502"/>
      <c r="L72" s="682"/>
      <c r="M72" s="682"/>
      <c r="N72" s="682"/>
    </row>
    <row r="73" spans="2:14" x14ac:dyDescent="0.2">
      <c r="B73" s="578"/>
      <c r="C73" s="678"/>
      <c r="D73" s="678"/>
      <c r="E73" s="678"/>
      <c r="F73" s="678"/>
      <c r="G73" s="678"/>
      <c r="H73" s="678"/>
      <c r="I73" s="678"/>
      <c r="J73" s="678"/>
      <c r="K73" s="502"/>
      <c r="L73" s="682"/>
      <c r="M73" s="682"/>
      <c r="N73" s="682"/>
    </row>
    <row r="74" spans="2:14" ht="12.75" x14ac:dyDescent="0.2">
      <c r="B74" s="578"/>
      <c r="C74" s="691" t="s">
        <v>17</v>
      </c>
      <c r="D74" s="678"/>
      <c r="E74" s="678"/>
      <c r="F74" s="681" t="str">
        <f>F12</f>
        <v xml:space="preserve"> </v>
      </c>
      <c r="G74" s="678"/>
      <c r="H74" s="678"/>
      <c r="I74" s="691" t="s">
        <v>19</v>
      </c>
      <c r="J74" s="680">
        <f>IF(J12="","",J12)</f>
        <v>43957</v>
      </c>
      <c r="K74" s="502"/>
      <c r="L74" s="682"/>
      <c r="M74" s="682"/>
      <c r="N74" s="682"/>
    </row>
    <row r="75" spans="2:14" x14ac:dyDescent="0.2">
      <c r="B75" s="578"/>
      <c r="C75" s="678"/>
      <c r="D75" s="678"/>
      <c r="E75" s="678"/>
      <c r="F75" s="678"/>
      <c r="G75" s="678"/>
      <c r="H75" s="678"/>
      <c r="I75" s="678"/>
      <c r="J75" s="678"/>
      <c r="K75" s="502"/>
      <c r="L75" s="682"/>
      <c r="M75" s="682"/>
      <c r="N75" s="682"/>
    </row>
    <row r="76" spans="2:14" ht="12.75" x14ac:dyDescent="0.2">
      <c r="B76" s="578"/>
      <c r="C76" s="691" t="s">
        <v>20</v>
      </c>
      <c r="D76" s="678"/>
      <c r="E76" s="678"/>
      <c r="F76" s="681" t="str">
        <f>E15</f>
        <v xml:space="preserve"> </v>
      </c>
      <c r="G76" s="678"/>
      <c r="H76" s="678"/>
      <c r="I76" s="691" t="s">
        <v>24</v>
      </c>
      <c r="J76" s="684" t="str">
        <f>E21</f>
        <v xml:space="preserve"> </v>
      </c>
      <c r="K76" s="502"/>
      <c r="L76" s="682"/>
      <c r="M76" s="682"/>
      <c r="N76" s="682"/>
    </row>
    <row r="77" spans="2:14" ht="12.75" x14ac:dyDescent="0.2">
      <c r="B77" s="578"/>
      <c r="C77" s="691" t="s">
        <v>23</v>
      </c>
      <c r="D77" s="678"/>
      <c r="E77" s="678"/>
      <c r="F77" s="681" t="str">
        <f>IF(E18="","",E18)</f>
        <v xml:space="preserve"> </v>
      </c>
      <c r="G77" s="678"/>
      <c r="H77" s="678"/>
      <c r="I77" s="691" t="s">
        <v>26</v>
      </c>
      <c r="J77" s="684" t="str">
        <f>E24</f>
        <v xml:space="preserve"> </v>
      </c>
      <c r="K77" s="502"/>
      <c r="L77" s="682"/>
      <c r="M77" s="682"/>
      <c r="N77" s="682"/>
    </row>
    <row r="78" spans="2:14" x14ac:dyDescent="0.2">
      <c r="B78" s="578"/>
      <c r="C78" s="678"/>
      <c r="D78" s="678"/>
      <c r="E78" s="678"/>
      <c r="F78" s="678"/>
      <c r="G78" s="678"/>
      <c r="H78" s="678"/>
      <c r="I78" s="678"/>
      <c r="J78" s="678"/>
      <c r="K78" s="502"/>
      <c r="L78" s="682"/>
      <c r="M78" s="682"/>
      <c r="N78" s="682"/>
    </row>
    <row r="79" spans="2:14" ht="12" x14ac:dyDescent="0.2">
      <c r="B79" s="579"/>
      <c r="C79" s="222" t="s">
        <v>88</v>
      </c>
      <c r="D79" s="223" t="s">
        <v>47</v>
      </c>
      <c r="E79" s="223" t="s">
        <v>43</v>
      </c>
      <c r="F79" s="223" t="s">
        <v>44</v>
      </c>
      <c r="G79" s="223" t="s">
        <v>89</v>
      </c>
      <c r="H79" s="181" t="s">
        <v>90</v>
      </c>
      <c r="I79" s="181" t="s">
        <v>91</v>
      </c>
      <c r="J79" s="223" t="s">
        <v>81</v>
      </c>
      <c r="K79" s="870" t="s">
        <v>92</v>
      </c>
      <c r="L79" s="682"/>
      <c r="M79" s="682"/>
      <c r="N79" s="682"/>
    </row>
    <row r="80" spans="2:14" ht="15.75" x14ac:dyDescent="0.25">
      <c r="B80" s="578"/>
      <c r="C80" s="384" t="s">
        <v>393</v>
      </c>
      <c r="D80" s="678"/>
      <c r="E80" s="678"/>
      <c r="F80" s="678"/>
      <c r="G80" s="678"/>
      <c r="H80" s="678"/>
      <c r="I80" s="678"/>
      <c r="J80" s="540">
        <f>J81</f>
        <v>0</v>
      </c>
      <c r="K80" s="502"/>
      <c r="L80" s="682"/>
      <c r="M80" s="682"/>
      <c r="N80" s="682"/>
    </row>
    <row r="81" spans="2:14" ht="19.5" customHeight="1" x14ac:dyDescent="0.2">
      <c r="B81" s="580"/>
      <c r="C81" s="541"/>
      <c r="D81" s="542" t="s">
        <v>61</v>
      </c>
      <c r="E81" s="543" t="s">
        <v>100</v>
      </c>
      <c r="F81" s="543" t="s">
        <v>101</v>
      </c>
      <c r="G81" s="541"/>
      <c r="H81" s="541"/>
      <c r="I81" s="541"/>
      <c r="J81" s="544">
        <f>SUM(J85:J98)</f>
        <v>0</v>
      </c>
      <c r="K81" s="871"/>
      <c r="L81" s="682"/>
      <c r="M81" s="682"/>
      <c r="N81" s="682"/>
    </row>
    <row r="82" spans="2:14" s="963" customFormat="1" ht="19.5" customHeight="1" x14ac:dyDescent="0.2">
      <c r="B82" s="580"/>
      <c r="C82" s="504">
        <v>1</v>
      </c>
      <c r="D82" s="236" t="s">
        <v>137</v>
      </c>
      <c r="E82" s="237" t="s">
        <v>1059</v>
      </c>
      <c r="F82" s="238" t="s">
        <v>1060</v>
      </c>
      <c r="G82" s="239" t="s">
        <v>133</v>
      </c>
      <c r="H82" s="240">
        <v>6</v>
      </c>
      <c r="I82" s="241">
        <v>0</v>
      </c>
      <c r="J82" s="241">
        <f>ROUND(I82*H82,2)</f>
        <v>0</v>
      </c>
      <c r="K82" s="872" t="s">
        <v>214</v>
      </c>
      <c r="L82" s="962"/>
      <c r="M82" s="962"/>
      <c r="N82" s="962"/>
    </row>
    <row r="83" spans="2:14" s="963" customFormat="1" ht="13.5" customHeight="1" x14ac:dyDescent="0.2">
      <c r="B83" s="580"/>
      <c r="C83" s="541"/>
      <c r="D83" s="542"/>
      <c r="E83" s="543"/>
      <c r="F83" s="978" t="s">
        <v>1061</v>
      </c>
      <c r="G83" s="541"/>
      <c r="H83" s="979">
        <v>6</v>
      </c>
      <c r="I83" s="541"/>
      <c r="J83" s="544"/>
      <c r="K83" s="871"/>
      <c r="L83" s="962"/>
      <c r="M83" s="962"/>
      <c r="N83" s="962"/>
    </row>
    <row r="84" spans="2:14" s="963" customFormat="1" ht="13.5" customHeight="1" x14ac:dyDescent="0.2">
      <c r="B84" s="580"/>
      <c r="C84" s="541"/>
      <c r="D84" s="542"/>
      <c r="E84" s="543"/>
      <c r="F84" s="175" t="s">
        <v>113</v>
      </c>
      <c r="G84" s="541"/>
      <c r="H84" s="980">
        <v>6</v>
      </c>
      <c r="I84" s="541"/>
      <c r="J84" s="544"/>
      <c r="K84" s="871"/>
      <c r="L84" s="962"/>
      <c r="M84" s="962"/>
      <c r="N84" s="962"/>
    </row>
    <row r="85" spans="2:14" ht="19.5" customHeight="1" x14ac:dyDescent="0.2">
      <c r="B85" s="581"/>
      <c r="C85" s="513">
        <f>MAX(C76:C84)+1</f>
        <v>2</v>
      </c>
      <c r="D85" s="236" t="s">
        <v>137</v>
      </c>
      <c r="E85" s="237" t="s">
        <v>385</v>
      </c>
      <c r="F85" s="238" t="s">
        <v>386</v>
      </c>
      <c r="G85" s="239" t="s">
        <v>116</v>
      </c>
      <c r="H85" s="240">
        <v>5.1120000000000001</v>
      </c>
      <c r="I85" s="241">
        <v>0</v>
      </c>
      <c r="J85" s="241">
        <f>ROUND(I85*H85,2)</f>
        <v>0</v>
      </c>
      <c r="K85" s="872" t="s">
        <v>214</v>
      </c>
      <c r="L85" s="682"/>
      <c r="M85" s="682"/>
      <c r="N85" s="682"/>
    </row>
    <row r="86" spans="2:14" ht="12" x14ac:dyDescent="0.2">
      <c r="B86" s="581"/>
      <c r="C86" s="505"/>
      <c r="D86" s="506" t="s">
        <v>141</v>
      </c>
      <c r="E86" s="147"/>
      <c r="F86" s="507" t="s">
        <v>1078</v>
      </c>
      <c r="G86" s="148"/>
      <c r="H86" s="479"/>
      <c r="I86" s="149"/>
      <c r="J86" s="149"/>
      <c r="K86" s="894"/>
      <c r="L86" s="682"/>
      <c r="M86" s="682"/>
      <c r="N86" s="682"/>
    </row>
    <row r="87" spans="2:14" x14ac:dyDescent="0.2">
      <c r="B87" s="581"/>
      <c r="C87" s="582"/>
      <c r="D87" s="549" t="s">
        <v>112</v>
      </c>
      <c r="E87" s="583"/>
      <c r="F87" s="562">
        <f>(2.35*0.5+5.05*0.4)*1.6</f>
        <v>5.112000000000001</v>
      </c>
      <c r="G87" s="584"/>
      <c r="H87" s="975">
        <v>7.2130000000000001</v>
      </c>
      <c r="I87" s="585" t="s">
        <v>215</v>
      </c>
      <c r="J87" s="585"/>
      <c r="K87" s="895"/>
      <c r="L87" s="682"/>
      <c r="M87" s="682"/>
      <c r="N87" s="682"/>
    </row>
    <row r="88" spans="2:14" x14ac:dyDescent="0.2">
      <c r="B88" s="581"/>
      <c r="C88" s="508"/>
      <c r="D88" s="549" t="s">
        <v>112</v>
      </c>
      <c r="E88" s="509"/>
      <c r="F88" s="175" t="s">
        <v>113</v>
      </c>
      <c r="G88" s="510"/>
      <c r="H88" s="511">
        <v>7.2130000000000001</v>
      </c>
      <c r="I88" s="512"/>
      <c r="J88" s="512"/>
      <c r="K88" s="896"/>
      <c r="L88" s="682"/>
      <c r="M88" s="682"/>
      <c r="N88" s="682"/>
    </row>
    <row r="89" spans="2:14" ht="21" customHeight="1" x14ac:dyDescent="0.2">
      <c r="B89" s="581"/>
      <c r="C89" s="513">
        <f>MAX(C80:C88)+1</f>
        <v>3</v>
      </c>
      <c r="D89" s="236" t="s">
        <v>137</v>
      </c>
      <c r="E89" s="514">
        <v>311361821</v>
      </c>
      <c r="F89" s="515" t="s">
        <v>387</v>
      </c>
      <c r="G89" s="516" t="s">
        <v>108</v>
      </c>
      <c r="H89" s="517">
        <f>H91</f>
        <v>0.16500000000000001</v>
      </c>
      <c r="I89" s="127">
        <v>0</v>
      </c>
      <c r="J89" s="241">
        <f>ROUND(I89*H89,2)</f>
        <v>0</v>
      </c>
      <c r="K89" s="872" t="s">
        <v>214</v>
      </c>
      <c r="L89" s="682"/>
      <c r="M89" s="682"/>
      <c r="N89" s="682"/>
    </row>
    <row r="90" spans="2:14" ht="12" x14ac:dyDescent="0.2">
      <c r="B90" s="581"/>
      <c r="C90" s="518"/>
      <c r="D90" s="549" t="s">
        <v>112</v>
      </c>
      <c r="E90" s="519"/>
      <c r="F90" s="436" t="s">
        <v>1079</v>
      </c>
      <c r="G90" s="520"/>
      <c r="H90" s="976">
        <v>0.16500000000000001</v>
      </c>
      <c r="I90" s="149"/>
      <c r="J90" s="149"/>
      <c r="K90" s="894"/>
      <c r="L90" s="682"/>
      <c r="M90" s="682"/>
      <c r="N90" s="682"/>
    </row>
    <row r="91" spans="2:14" ht="12" x14ac:dyDescent="0.2">
      <c r="B91" s="581"/>
      <c r="C91" s="508"/>
      <c r="D91" s="549" t="s">
        <v>112</v>
      </c>
      <c r="E91" s="521"/>
      <c r="F91" s="175" t="s">
        <v>113</v>
      </c>
      <c r="G91" s="510"/>
      <c r="H91" s="977">
        <v>0.16500000000000001</v>
      </c>
      <c r="I91" s="155"/>
      <c r="J91" s="155"/>
      <c r="K91" s="897"/>
      <c r="L91" s="682"/>
      <c r="M91" s="682"/>
      <c r="N91" s="682"/>
    </row>
    <row r="92" spans="2:14" ht="18.75" customHeight="1" x14ac:dyDescent="0.2">
      <c r="B92" s="581"/>
      <c r="C92" s="513">
        <f>MAX(C86:C91)+1</f>
        <v>4</v>
      </c>
      <c r="D92" s="236" t="s">
        <v>137</v>
      </c>
      <c r="E92" s="676" t="s">
        <v>398</v>
      </c>
      <c r="F92" s="677" t="s">
        <v>397</v>
      </c>
      <c r="G92" s="239" t="s">
        <v>152</v>
      </c>
      <c r="H92" s="240">
        <v>9.1</v>
      </c>
      <c r="I92" s="241">
        <v>0</v>
      </c>
      <c r="J92" s="241">
        <f>ROUND(I92*H92,2)</f>
        <v>0</v>
      </c>
      <c r="K92" s="872" t="s">
        <v>214</v>
      </c>
      <c r="L92" s="682"/>
      <c r="M92" s="682"/>
      <c r="N92" s="682"/>
    </row>
    <row r="93" spans="2:14" x14ac:dyDescent="0.2">
      <c r="B93" s="586"/>
      <c r="C93" s="522"/>
      <c r="D93" s="549" t="s">
        <v>112</v>
      </c>
      <c r="E93" s="523"/>
      <c r="F93" s="524" t="s">
        <v>1056</v>
      </c>
      <c r="G93" s="525"/>
      <c r="H93" s="526">
        <v>9.1</v>
      </c>
      <c r="I93" s="180"/>
      <c r="J93" s="180"/>
      <c r="K93" s="898"/>
      <c r="L93" s="682"/>
      <c r="M93" s="682"/>
      <c r="N93" s="682"/>
    </row>
    <row r="94" spans="2:14" x14ac:dyDescent="0.2">
      <c r="B94" s="586"/>
      <c r="C94" s="527"/>
      <c r="D94" s="549" t="s">
        <v>112</v>
      </c>
      <c r="E94" s="528"/>
      <c r="F94" s="175" t="s">
        <v>113</v>
      </c>
      <c r="G94" s="529"/>
      <c r="H94" s="424">
        <v>9.1</v>
      </c>
      <c r="I94" s="530"/>
      <c r="J94" s="530"/>
      <c r="K94" s="899"/>
      <c r="L94" s="682"/>
      <c r="M94" s="682"/>
      <c r="N94" s="682"/>
    </row>
    <row r="95" spans="2:14" ht="22.5" customHeight="1" x14ac:dyDescent="0.2">
      <c r="B95" s="581"/>
      <c r="C95" s="513">
        <f>MAX(C92:C94)+1</f>
        <v>5</v>
      </c>
      <c r="D95" s="279" t="s">
        <v>105</v>
      </c>
      <c r="E95" s="574" t="s">
        <v>399</v>
      </c>
      <c r="F95" s="575" t="s">
        <v>1058</v>
      </c>
      <c r="G95" s="282" t="s">
        <v>1057</v>
      </c>
      <c r="H95" s="263">
        <v>1</v>
      </c>
      <c r="I95" s="283">
        <v>0</v>
      </c>
      <c r="J95" s="283">
        <f>ROUND(I95*H95,2)</f>
        <v>0</v>
      </c>
      <c r="K95" s="900" t="s">
        <v>1</v>
      </c>
      <c r="L95" s="682"/>
      <c r="M95" s="682"/>
      <c r="N95" s="682"/>
    </row>
    <row r="96" spans="2:14" x14ac:dyDescent="0.2">
      <c r="B96" s="587"/>
      <c r="C96" s="255"/>
      <c r="D96" s="549" t="s">
        <v>112</v>
      </c>
      <c r="E96" s="553" t="s">
        <v>1</v>
      </c>
      <c r="F96" s="562" t="s">
        <v>1068</v>
      </c>
      <c r="G96" s="255"/>
      <c r="H96" s="555"/>
      <c r="I96" s="255" t="s">
        <v>215</v>
      </c>
      <c r="J96" s="255"/>
      <c r="K96" s="399"/>
      <c r="L96" s="682"/>
      <c r="M96" s="682"/>
      <c r="N96" s="682"/>
    </row>
    <row r="97" spans="2:14" x14ac:dyDescent="0.2">
      <c r="B97" s="588"/>
      <c r="C97" s="261"/>
      <c r="D97" s="549" t="s">
        <v>112</v>
      </c>
      <c r="E97" s="557" t="s">
        <v>1</v>
      </c>
      <c r="F97" s="299" t="s">
        <v>113</v>
      </c>
      <c r="G97" s="261"/>
      <c r="H97" s="558"/>
      <c r="I97" s="261"/>
      <c r="J97" s="261"/>
      <c r="K97" s="501"/>
      <c r="L97" s="682"/>
      <c r="M97" s="682"/>
      <c r="N97" s="682"/>
    </row>
    <row r="98" spans="2:14" x14ac:dyDescent="0.2">
      <c r="B98" s="589"/>
      <c r="C98" s="420"/>
      <c r="D98" s="420"/>
      <c r="E98" s="420"/>
      <c r="F98" s="420"/>
      <c r="G98" s="420"/>
      <c r="H98" s="420"/>
      <c r="I98" s="420"/>
      <c r="J98" s="420"/>
      <c r="K98" s="785"/>
      <c r="L98" s="682"/>
      <c r="M98" s="682"/>
      <c r="N98" s="682"/>
    </row>
    <row r="99" spans="2:14" x14ac:dyDescent="0.2">
      <c r="L99" s="682"/>
      <c r="M99" s="682"/>
      <c r="N99" s="682"/>
    </row>
    <row r="100" spans="2:14" x14ac:dyDescent="0.2">
      <c r="L100" s="682"/>
      <c r="M100" s="682"/>
      <c r="N100" s="682"/>
    </row>
    <row r="101" spans="2:14" x14ac:dyDescent="0.2">
      <c r="L101" s="682"/>
      <c r="M101" s="682"/>
      <c r="N101" s="682"/>
    </row>
    <row r="102" spans="2:14" x14ac:dyDescent="0.2">
      <c r="L102" s="682"/>
      <c r="M102" s="682"/>
      <c r="N102" s="682"/>
    </row>
    <row r="103" spans="2:14" x14ac:dyDescent="0.2">
      <c r="L103" s="682"/>
      <c r="M103" s="682"/>
      <c r="N103" s="682"/>
    </row>
    <row r="104" spans="2:14" x14ac:dyDescent="0.2">
      <c r="L104" s="682"/>
      <c r="M104" s="682"/>
      <c r="N104" s="682"/>
    </row>
    <row r="105" spans="2:14" x14ac:dyDescent="0.2">
      <c r="L105" s="682"/>
      <c r="M105" s="682"/>
      <c r="N105" s="682"/>
    </row>
    <row r="106" spans="2:14" x14ac:dyDescent="0.2">
      <c r="L106" s="682"/>
      <c r="M106" s="682"/>
      <c r="N106" s="682"/>
    </row>
    <row r="107" spans="2:14" x14ac:dyDescent="0.2">
      <c r="L107" s="682"/>
      <c r="M107" s="682"/>
      <c r="N107" s="682"/>
    </row>
    <row r="108" spans="2:14" x14ac:dyDescent="0.2">
      <c r="L108" s="682"/>
      <c r="M108" s="682"/>
      <c r="N108" s="682"/>
    </row>
  </sheetData>
  <mergeCells count="9">
    <mergeCell ref="E48:H48"/>
    <mergeCell ref="E50:H50"/>
    <mergeCell ref="E70:H70"/>
    <mergeCell ref="E72:H72"/>
    <mergeCell ref="L2:V2"/>
    <mergeCell ref="E7:H7"/>
    <mergeCell ref="E9:H9"/>
    <mergeCell ref="E18:H18"/>
    <mergeCell ref="E27:H27"/>
  </mergeCells>
  <pageMargins left="0.7" right="0.7" top="0.78740157499999996" bottom="0.78740157499999996" header="0.3" footer="0.3"/>
  <pageSetup paperSize="9" scale="67" orientation="landscape" horizontalDpi="4294967293" r:id="rId1"/>
  <rowBreaks count="2" manualBreakCount="2">
    <brk id="42" max="10" man="1"/>
    <brk id="63" max="10" man="1"/>
  </rowBreaks>
  <colBreaks count="1" manualBreakCount="1">
    <brk id="1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60"/>
  <sheetViews>
    <sheetView showGridLines="0" tabSelected="1" view="pageBreakPreview" topLeftCell="D99" zoomScaleNormal="100" zoomScaleSheetLayoutView="100" workbookViewId="0">
      <selection activeCell="J134" sqref="J134"/>
    </sheetView>
  </sheetViews>
  <sheetFormatPr defaultRowHeight="11.25" x14ac:dyDescent="0.2"/>
  <cols>
    <col min="1" max="1" width="2.6640625" style="685" customWidth="1"/>
    <col min="2" max="2" width="1.6640625" style="685" customWidth="1"/>
    <col min="3" max="3" width="4.83203125" style="685" customWidth="1"/>
    <col min="4" max="4" width="4.33203125" style="685" customWidth="1"/>
    <col min="5" max="5" width="17.1640625" style="598" customWidth="1"/>
    <col min="6" max="6" width="88.5" style="685" customWidth="1"/>
    <col min="7" max="7" width="7" style="685" customWidth="1"/>
    <col min="8" max="8" width="11.5" style="685" customWidth="1"/>
    <col min="9" max="10" width="20.1640625" style="685" customWidth="1"/>
    <col min="11" max="11" width="20.1640625" style="598" customWidth="1"/>
    <col min="12" max="12" width="3.5" style="685" customWidth="1"/>
    <col min="13" max="13" width="10.83203125" style="685" hidden="1" customWidth="1"/>
    <col min="14" max="14" width="9.33203125" style="685"/>
    <col min="15" max="20" width="14.1640625" style="685" hidden="1" customWidth="1"/>
    <col min="21" max="21" width="16.33203125" style="685" hidden="1" customWidth="1"/>
    <col min="22" max="22" width="12.33203125" style="685" customWidth="1"/>
    <col min="23" max="23" width="16.33203125" style="685" customWidth="1"/>
    <col min="24" max="24" width="12.33203125" style="685" customWidth="1"/>
    <col min="25" max="25" width="15" style="685" customWidth="1"/>
    <col min="26" max="26" width="11" style="685" customWidth="1"/>
    <col min="27" max="27" width="15" style="685" customWidth="1"/>
    <col min="28" max="28" width="16.33203125" style="685" customWidth="1"/>
    <col min="29" max="29" width="11" style="685" customWidth="1"/>
    <col min="30" max="30" width="15" style="685" customWidth="1"/>
    <col min="31" max="31" width="16.33203125" style="685" customWidth="1"/>
    <col min="32" max="16384" width="9.33203125" style="685"/>
  </cols>
  <sheetData>
    <row r="1" spans="1:46" x14ac:dyDescent="0.2">
      <c r="A1" s="415"/>
    </row>
    <row r="2" spans="1:46" ht="36.950000000000003" customHeight="1" x14ac:dyDescent="0.2">
      <c r="L2" s="1310" t="s">
        <v>5</v>
      </c>
      <c r="M2" s="1255"/>
      <c r="N2" s="1255"/>
      <c r="O2" s="1255"/>
      <c r="P2" s="1255"/>
      <c r="Q2" s="1255"/>
      <c r="R2" s="1255"/>
      <c r="S2" s="1255"/>
      <c r="T2" s="1255"/>
      <c r="U2" s="1255"/>
      <c r="V2" s="1255"/>
      <c r="AT2" s="327" t="s">
        <v>72</v>
      </c>
    </row>
    <row r="3" spans="1:46" ht="6.95" customHeight="1" x14ac:dyDescent="0.2">
      <c r="B3" s="417"/>
      <c r="C3" s="418"/>
      <c r="D3" s="418"/>
      <c r="E3" s="599"/>
      <c r="F3" s="418"/>
      <c r="G3" s="418"/>
      <c r="H3" s="418"/>
      <c r="I3" s="418"/>
      <c r="J3" s="418"/>
      <c r="K3" s="599"/>
      <c r="L3" s="419"/>
      <c r="AT3" s="327" t="s">
        <v>69</v>
      </c>
    </row>
    <row r="4" spans="1:46" ht="24.95" customHeight="1" x14ac:dyDescent="0.2">
      <c r="B4" s="419"/>
      <c r="D4" s="192" t="s">
        <v>77</v>
      </c>
      <c r="L4" s="419"/>
      <c r="M4" s="201" t="s">
        <v>10</v>
      </c>
      <c r="AT4" s="327" t="s">
        <v>3</v>
      </c>
    </row>
    <row r="5" spans="1:46" ht="6.95" customHeight="1" x14ac:dyDescent="0.2">
      <c r="B5" s="419"/>
      <c r="L5" s="419"/>
    </row>
    <row r="6" spans="1:46" ht="12" customHeight="1" x14ac:dyDescent="0.2">
      <c r="B6" s="419"/>
      <c r="D6" s="689" t="s">
        <v>14</v>
      </c>
      <c r="L6" s="419"/>
    </row>
    <row r="7" spans="1:46" ht="16.5" customHeight="1" x14ac:dyDescent="0.2">
      <c r="B7" s="419"/>
      <c r="E7" s="1304" t="str">
        <f>'[2]Rekapitulace zakázky'!K6</f>
        <v>Oprava výhybek v uzlu Ústí n.L. hl.n.</v>
      </c>
      <c r="F7" s="1313"/>
      <c r="G7" s="1313"/>
      <c r="H7" s="1313"/>
      <c r="L7" s="419"/>
    </row>
    <row r="8" spans="1:46" s="690" customFormat="1" ht="12" customHeight="1" x14ac:dyDescent="0.2">
      <c r="B8" s="419"/>
      <c r="C8" s="685"/>
      <c r="D8" s="689" t="s">
        <v>78</v>
      </c>
      <c r="E8" s="598"/>
      <c r="F8" s="685"/>
      <c r="G8" s="685"/>
      <c r="H8" s="685"/>
      <c r="I8" s="685"/>
      <c r="J8" s="685"/>
      <c r="K8" s="598"/>
      <c r="L8" s="348"/>
    </row>
    <row r="9" spans="1:46" s="690" customFormat="1" ht="36.950000000000003" customHeight="1" x14ac:dyDescent="0.2">
      <c r="B9" s="419"/>
      <c r="C9" s="685"/>
      <c r="D9" s="685"/>
      <c r="E9" s="1305" t="s">
        <v>1049</v>
      </c>
      <c r="F9" s="1255"/>
      <c r="G9" s="1255"/>
      <c r="H9" s="1255"/>
      <c r="I9" s="685"/>
      <c r="J9" s="685"/>
      <c r="K9" s="598"/>
      <c r="L9" s="348"/>
    </row>
    <row r="10" spans="1:46" s="690" customFormat="1" x14ac:dyDescent="0.2">
      <c r="B10" s="419"/>
      <c r="C10" s="685"/>
      <c r="D10" s="685"/>
      <c r="E10" s="598"/>
      <c r="F10" s="685"/>
      <c r="G10" s="685"/>
      <c r="H10" s="685"/>
      <c r="I10" s="685"/>
      <c r="J10" s="685"/>
      <c r="K10" s="598"/>
      <c r="L10" s="348"/>
    </row>
    <row r="11" spans="1:46" s="690" customFormat="1" ht="12" customHeight="1" x14ac:dyDescent="0.2">
      <c r="B11" s="419"/>
      <c r="C11" s="685"/>
      <c r="D11" s="689" t="s">
        <v>15</v>
      </c>
      <c r="E11" s="598"/>
      <c r="F11" s="687" t="s">
        <v>1</v>
      </c>
      <c r="G11" s="685"/>
      <c r="H11" s="685"/>
      <c r="I11" s="689" t="s">
        <v>16</v>
      </c>
      <c r="J11" s="687" t="s">
        <v>1</v>
      </c>
      <c r="K11" s="598"/>
      <c r="L11" s="348"/>
    </row>
    <row r="12" spans="1:46" s="690" customFormat="1" ht="12" customHeight="1" x14ac:dyDescent="0.2">
      <c r="B12" s="419"/>
      <c r="C12" s="685"/>
      <c r="D12" s="689" t="s">
        <v>17</v>
      </c>
      <c r="E12" s="598"/>
      <c r="F12" s="687" t="s">
        <v>18</v>
      </c>
      <c r="G12" s="685"/>
      <c r="H12" s="685"/>
      <c r="I12" s="689" t="s">
        <v>19</v>
      </c>
      <c r="J12" s="325">
        <v>44058</v>
      </c>
      <c r="K12" s="598"/>
      <c r="L12" s="348"/>
    </row>
    <row r="13" spans="1:46" s="690" customFormat="1" ht="10.9" customHeight="1" x14ac:dyDescent="0.2">
      <c r="B13" s="419"/>
      <c r="C13" s="685"/>
      <c r="D13" s="685"/>
      <c r="E13" s="598"/>
      <c r="F13" s="685"/>
      <c r="G13" s="685"/>
      <c r="H13" s="685"/>
      <c r="I13" s="685"/>
      <c r="J13" s="685"/>
      <c r="K13" s="598"/>
      <c r="L13" s="348"/>
    </row>
    <row r="14" spans="1:46" s="690" customFormat="1" ht="12" customHeight="1" x14ac:dyDescent="0.2">
      <c r="B14" s="419"/>
      <c r="C14" s="685"/>
      <c r="D14" s="689" t="s">
        <v>20</v>
      </c>
      <c r="E14" s="598"/>
      <c r="F14" s="685"/>
      <c r="G14" s="685"/>
      <c r="H14" s="685"/>
      <c r="I14" s="689" t="s">
        <v>21</v>
      </c>
      <c r="J14" s="687" t="str">
        <f>IF('[2]Rekapitulace zakázky'!AN10="","",'[2]Rekapitulace zakázky'!AN10)</f>
        <v/>
      </c>
      <c r="K14" s="598"/>
      <c r="L14" s="348"/>
    </row>
    <row r="15" spans="1:46" s="690" customFormat="1" ht="18" customHeight="1" x14ac:dyDescent="0.2">
      <c r="B15" s="419"/>
      <c r="C15" s="685"/>
      <c r="D15" s="685"/>
      <c r="E15" s="321" t="str">
        <f>IF('[2]Rekapitulace zakázky'!E11="","",'[2]Rekapitulace zakázky'!E11)</f>
        <v xml:space="preserve"> </v>
      </c>
      <c r="F15" s="685"/>
      <c r="G15" s="685"/>
      <c r="H15" s="685"/>
      <c r="I15" s="689" t="s">
        <v>22</v>
      </c>
      <c r="J15" s="687" t="str">
        <f>IF('[2]Rekapitulace zakázky'!AN11="","",'[2]Rekapitulace zakázky'!AN11)</f>
        <v/>
      </c>
      <c r="K15" s="598"/>
      <c r="L15" s="348"/>
    </row>
    <row r="16" spans="1:46" s="690" customFormat="1" ht="6.95" customHeight="1" x14ac:dyDescent="0.2">
      <c r="B16" s="419"/>
      <c r="C16" s="685"/>
      <c r="D16" s="685"/>
      <c r="E16" s="598"/>
      <c r="F16" s="685"/>
      <c r="G16" s="685"/>
      <c r="H16" s="685"/>
      <c r="I16" s="685"/>
      <c r="J16" s="685"/>
      <c r="K16" s="598"/>
      <c r="L16" s="348"/>
    </row>
    <row r="17" spans="2:12" s="690" customFormat="1" ht="12" customHeight="1" x14ac:dyDescent="0.2">
      <c r="B17" s="419"/>
      <c r="C17" s="685"/>
      <c r="D17" s="689" t="s">
        <v>23</v>
      </c>
      <c r="E17" s="598"/>
      <c r="F17" s="685"/>
      <c r="G17" s="685"/>
      <c r="H17" s="685"/>
      <c r="I17" s="689" t="s">
        <v>21</v>
      </c>
      <c r="J17" s="687" t="str">
        <f>'[2]Rekapitulace zakázky'!AN13</f>
        <v/>
      </c>
      <c r="K17" s="598"/>
      <c r="L17" s="348"/>
    </row>
    <row r="18" spans="2:12" s="690" customFormat="1" ht="18" customHeight="1" x14ac:dyDescent="0.2">
      <c r="B18" s="419"/>
      <c r="C18" s="685"/>
      <c r="D18" s="685"/>
      <c r="E18" s="1311" t="str">
        <f>'[2]Rekapitulace zakázky'!E14</f>
        <v xml:space="preserve"> </v>
      </c>
      <c r="F18" s="1311"/>
      <c r="G18" s="1311"/>
      <c r="H18" s="1311"/>
      <c r="I18" s="689" t="s">
        <v>22</v>
      </c>
      <c r="J18" s="687" t="str">
        <f>'[2]Rekapitulace zakázky'!AN14</f>
        <v/>
      </c>
      <c r="K18" s="598"/>
      <c r="L18" s="348"/>
    </row>
    <row r="19" spans="2:12" s="690" customFormat="1" ht="6.95" customHeight="1" x14ac:dyDescent="0.2">
      <c r="B19" s="419"/>
      <c r="C19" s="685"/>
      <c r="D19" s="685"/>
      <c r="E19" s="598"/>
      <c r="F19" s="685"/>
      <c r="G19" s="685"/>
      <c r="H19" s="685"/>
      <c r="I19" s="685"/>
      <c r="J19" s="685"/>
      <c r="K19" s="598"/>
      <c r="L19" s="348"/>
    </row>
    <row r="20" spans="2:12" s="690" customFormat="1" ht="12" customHeight="1" x14ac:dyDescent="0.2">
      <c r="B20" s="419"/>
      <c r="C20" s="685"/>
      <c r="D20" s="689" t="s">
        <v>24</v>
      </c>
      <c r="E20" s="598"/>
      <c r="F20" s="685"/>
      <c r="G20" s="685"/>
      <c r="H20" s="685"/>
      <c r="I20" s="689" t="s">
        <v>21</v>
      </c>
      <c r="J20" s="687" t="str">
        <f>IF('[2]Rekapitulace zakázky'!AN16="","",'[2]Rekapitulace zakázky'!AN16)</f>
        <v/>
      </c>
      <c r="K20" s="598"/>
      <c r="L20" s="348"/>
    </row>
    <row r="21" spans="2:12" s="690" customFormat="1" ht="18" customHeight="1" x14ac:dyDescent="0.2">
      <c r="B21" s="419"/>
      <c r="C21" s="685"/>
      <c r="D21" s="685"/>
      <c r="E21" s="321" t="str">
        <f>IF('[2]Rekapitulace zakázky'!E17="","",'[2]Rekapitulace zakázky'!E17)</f>
        <v xml:space="preserve"> </v>
      </c>
      <c r="F21" s="685"/>
      <c r="G21" s="685"/>
      <c r="H21" s="685"/>
      <c r="I21" s="689" t="s">
        <v>22</v>
      </c>
      <c r="J21" s="687" t="str">
        <f>IF('[2]Rekapitulace zakázky'!AN17="","",'[2]Rekapitulace zakázky'!AN17)</f>
        <v/>
      </c>
      <c r="K21" s="598"/>
      <c r="L21" s="348"/>
    </row>
    <row r="22" spans="2:12" s="690" customFormat="1" ht="6.95" customHeight="1" x14ac:dyDescent="0.2">
      <c r="B22" s="419"/>
      <c r="C22" s="685"/>
      <c r="D22" s="685"/>
      <c r="E22" s="598"/>
      <c r="F22" s="685"/>
      <c r="G22" s="685"/>
      <c r="H22" s="685"/>
      <c r="I22" s="685"/>
      <c r="J22" s="685"/>
      <c r="K22" s="598"/>
      <c r="L22" s="348"/>
    </row>
    <row r="23" spans="2:12" s="690" customFormat="1" ht="12" customHeight="1" x14ac:dyDescent="0.2">
      <c r="B23" s="419"/>
      <c r="C23" s="685"/>
      <c r="D23" s="689" t="s">
        <v>26</v>
      </c>
      <c r="E23" s="598"/>
      <c r="F23" s="685"/>
      <c r="G23" s="685"/>
      <c r="H23" s="685"/>
      <c r="I23" s="689" t="s">
        <v>21</v>
      </c>
      <c r="J23" s="687" t="str">
        <f>IF('[2]Rekapitulace zakázky'!AN19="","",'[2]Rekapitulace zakázky'!AN19)</f>
        <v/>
      </c>
      <c r="K23" s="598"/>
      <c r="L23" s="348"/>
    </row>
    <row r="24" spans="2:12" s="690" customFormat="1" ht="18" customHeight="1" x14ac:dyDescent="0.2">
      <c r="B24" s="419"/>
      <c r="C24" s="685"/>
      <c r="D24" s="685"/>
      <c r="E24" s="321" t="str">
        <f>IF('[2]Rekapitulace zakázky'!E20="","",'[2]Rekapitulace zakázky'!E20)</f>
        <v xml:space="preserve"> </v>
      </c>
      <c r="F24" s="685"/>
      <c r="G24" s="685"/>
      <c r="H24" s="685"/>
      <c r="I24" s="689" t="s">
        <v>22</v>
      </c>
      <c r="J24" s="687" t="str">
        <f>IF('[2]Rekapitulace zakázky'!AN20="","",'[2]Rekapitulace zakázky'!AN20)</f>
        <v/>
      </c>
      <c r="K24" s="598"/>
      <c r="L24" s="348"/>
    </row>
    <row r="25" spans="2:12" s="690" customFormat="1" ht="6.95" customHeight="1" x14ac:dyDescent="0.2">
      <c r="B25" s="419"/>
      <c r="C25" s="685"/>
      <c r="D25" s="685"/>
      <c r="E25" s="598"/>
      <c r="F25" s="685"/>
      <c r="G25" s="685"/>
      <c r="H25" s="685"/>
      <c r="I25" s="685"/>
      <c r="J25" s="685"/>
      <c r="K25" s="598"/>
      <c r="L25" s="348"/>
    </row>
    <row r="26" spans="2:12" s="690" customFormat="1" ht="12" customHeight="1" x14ac:dyDescent="0.2">
      <c r="B26" s="419"/>
      <c r="C26" s="685"/>
      <c r="D26" s="689" t="s">
        <v>27</v>
      </c>
      <c r="E26" s="598"/>
      <c r="F26" s="685"/>
      <c r="G26" s="685"/>
      <c r="H26" s="685"/>
      <c r="I26" s="685"/>
      <c r="J26" s="685"/>
      <c r="K26" s="598"/>
      <c r="L26" s="348"/>
    </row>
    <row r="27" spans="2:12" s="330" customFormat="1" ht="16.5" customHeight="1" x14ac:dyDescent="0.2">
      <c r="B27" s="440"/>
      <c r="C27" s="441"/>
      <c r="D27" s="441"/>
      <c r="E27" s="1312" t="s">
        <v>1</v>
      </c>
      <c r="F27" s="1312"/>
      <c r="G27" s="1312"/>
      <c r="H27" s="1312"/>
      <c r="I27" s="441"/>
      <c r="J27" s="441"/>
      <c r="K27" s="936"/>
      <c r="L27" s="331"/>
    </row>
    <row r="28" spans="2:12" s="690" customFormat="1" ht="6.95" customHeight="1" x14ac:dyDescent="0.2">
      <c r="B28" s="419"/>
      <c r="C28" s="685"/>
      <c r="D28" s="685"/>
      <c r="E28" s="598"/>
      <c r="F28" s="685"/>
      <c r="G28" s="685"/>
      <c r="H28" s="685"/>
      <c r="I28" s="685"/>
      <c r="J28" s="685"/>
      <c r="K28" s="598"/>
      <c r="L28" s="348"/>
    </row>
    <row r="29" spans="2:12" s="690" customFormat="1" ht="6.95" customHeight="1" x14ac:dyDescent="0.2">
      <c r="B29" s="419"/>
      <c r="C29" s="685"/>
      <c r="D29" s="442"/>
      <c r="E29" s="600"/>
      <c r="F29" s="442"/>
      <c r="G29" s="442"/>
      <c r="H29" s="442"/>
      <c r="I29" s="442"/>
      <c r="J29" s="442"/>
      <c r="K29" s="600"/>
      <c r="L29" s="348"/>
    </row>
    <row r="30" spans="2:12" s="690" customFormat="1" ht="25.35" customHeight="1" x14ac:dyDescent="0.2">
      <c r="B30" s="419"/>
      <c r="C30" s="685"/>
      <c r="D30" s="202" t="s">
        <v>28</v>
      </c>
      <c r="E30" s="598"/>
      <c r="F30" s="685"/>
      <c r="G30" s="685"/>
      <c r="H30" s="685"/>
      <c r="I30" s="685"/>
      <c r="J30" s="326">
        <f>ROUND(J83, 2)</f>
        <v>0</v>
      </c>
      <c r="K30" s="598"/>
      <c r="L30" s="348"/>
    </row>
    <row r="31" spans="2:12" s="690" customFormat="1" ht="6.95" customHeight="1" x14ac:dyDescent="0.2">
      <c r="B31" s="419"/>
      <c r="C31" s="685"/>
      <c r="D31" s="442"/>
      <c r="E31" s="600"/>
      <c r="F31" s="442"/>
      <c r="G31" s="442"/>
      <c r="H31" s="442"/>
      <c r="I31" s="442"/>
      <c r="J31" s="442"/>
      <c r="K31" s="600"/>
      <c r="L31" s="348"/>
    </row>
    <row r="32" spans="2:12" s="690" customFormat="1" ht="14.45" customHeight="1" x14ac:dyDescent="0.2">
      <c r="B32" s="419"/>
      <c r="C32" s="685"/>
      <c r="D32" s="685"/>
      <c r="E32" s="598"/>
      <c r="F32" s="323" t="s">
        <v>30</v>
      </c>
      <c r="G32" s="685"/>
      <c r="H32" s="685"/>
      <c r="I32" s="323" t="s">
        <v>29</v>
      </c>
      <c r="J32" s="323" t="s">
        <v>31</v>
      </c>
      <c r="K32" s="598"/>
      <c r="L32" s="348"/>
    </row>
    <row r="33" spans="2:63" s="690" customFormat="1" ht="14.45" customHeight="1" x14ac:dyDescent="0.2">
      <c r="B33" s="419"/>
      <c r="C33" s="685"/>
      <c r="D33" s="203" t="s">
        <v>32</v>
      </c>
      <c r="E33" s="601" t="s">
        <v>33</v>
      </c>
      <c r="F33" s="204">
        <f>J61</f>
        <v>0</v>
      </c>
      <c r="G33" s="685"/>
      <c r="H33" s="685"/>
      <c r="I33" s="205">
        <v>0.21</v>
      </c>
      <c r="J33" s="204">
        <f>F33*I33</f>
        <v>0</v>
      </c>
      <c r="K33" s="598"/>
      <c r="L33" s="348"/>
    </row>
    <row r="34" spans="2:63" s="690" customFormat="1" ht="14.45" customHeight="1" x14ac:dyDescent="0.2">
      <c r="B34" s="419"/>
      <c r="C34" s="685"/>
      <c r="D34" s="685"/>
      <c r="E34" s="601" t="s">
        <v>34</v>
      </c>
      <c r="F34" s="204">
        <f>ROUND((SUM(BF83:BF99)),  2)</f>
        <v>0</v>
      </c>
      <c r="G34" s="685"/>
      <c r="H34" s="685"/>
      <c r="I34" s="205">
        <v>0.15</v>
      </c>
      <c r="J34" s="204">
        <f>ROUND(((SUM(BF83:BF99))*I34),  2)</f>
        <v>0</v>
      </c>
      <c r="K34" s="598"/>
      <c r="L34" s="348"/>
    </row>
    <row r="35" spans="2:63" s="690" customFormat="1" ht="14.45" hidden="1" customHeight="1" x14ac:dyDescent="0.2">
      <c r="B35" s="419"/>
      <c r="C35" s="685"/>
      <c r="D35" s="685"/>
      <c r="E35" s="601" t="s">
        <v>35</v>
      </c>
      <c r="F35" s="204">
        <f>ROUND((SUM(BG83:BG99)),  2)</f>
        <v>0</v>
      </c>
      <c r="G35" s="685"/>
      <c r="H35" s="685"/>
      <c r="I35" s="205">
        <v>0.21</v>
      </c>
      <c r="J35" s="204">
        <f>0</f>
        <v>0</v>
      </c>
      <c r="K35" s="598"/>
      <c r="L35" s="348"/>
    </row>
    <row r="36" spans="2:63" s="690" customFormat="1" ht="14.45" hidden="1" customHeight="1" x14ac:dyDescent="0.2">
      <c r="B36" s="419"/>
      <c r="C36" s="685"/>
      <c r="D36" s="685"/>
      <c r="E36" s="601" t="s">
        <v>36</v>
      </c>
      <c r="F36" s="204">
        <f>ROUND((SUM(BH83:BH99)),  2)</f>
        <v>0</v>
      </c>
      <c r="G36" s="685"/>
      <c r="H36" s="685"/>
      <c r="I36" s="205">
        <v>0.15</v>
      </c>
      <c r="J36" s="204">
        <f>0</f>
        <v>0</v>
      </c>
      <c r="K36" s="598"/>
      <c r="L36" s="348"/>
    </row>
    <row r="37" spans="2:63" s="690" customFormat="1" ht="14.45" hidden="1" customHeight="1" x14ac:dyDescent="0.2">
      <c r="B37" s="419"/>
      <c r="C37" s="685"/>
      <c r="D37" s="685"/>
      <c r="E37" s="601" t="s">
        <v>37</v>
      </c>
      <c r="F37" s="204">
        <f>ROUND((SUM(BI83:BI99)),  2)</f>
        <v>0</v>
      </c>
      <c r="G37" s="685"/>
      <c r="H37" s="685"/>
      <c r="I37" s="205">
        <v>0</v>
      </c>
      <c r="J37" s="204">
        <f>0</f>
        <v>0</v>
      </c>
      <c r="K37" s="598"/>
      <c r="L37" s="348"/>
    </row>
    <row r="38" spans="2:63" s="690" customFormat="1" ht="6.95" customHeight="1" x14ac:dyDescent="0.2">
      <c r="B38" s="419"/>
      <c r="C38" s="685"/>
      <c r="D38" s="685"/>
      <c r="E38" s="598"/>
      <c r="F38" s="685"/>
      <c r="G38" s="685"/>
      <c r="H38" s="685"/>
      <c r="I38" s="685"/>
      <c r="J38" s="685"/>
      <c r="K38" s="598"/>
      <c r="L38" s="348"/>
    </row>
    <row r="39" spans="2:63" s="690" customFormat="1" ht="25.35" customHeight="1" x14ac:dyDescent="0.2">
      <c r="B39" s="419"/>
      <c r="C39" s="443"/>
      <c r="D39" s="206" t="s">
        <v>38</v>
      </c>
      <c r="E39" s="602"/>
      <c r="F39" s="444"/>
      <c r="G39" s="207" t="s">
        <v>39</v>
      </c>
      <c r="H39" s="208" t="s">
        <v>40</v>
      </c>
      <c r="I39" s="444"/>
      <c r="J39" s="209">
        <f>SUM(J30:J37)</f>
        <v>0</v>
      </c>
      <c r="K39" s="937"/>
      <c r="L39" s="348"/>
    </row>
    <row r="40" spans="2:63" s="690" customFormat="1" ht="14.45" customHeight="1" x14ac:dyDescent="0.2">
      <c r="B40" s="419"/>
      <c r="C40" s="685"/>
      <c r="D40" s="685"/>
      <c r="E40" s="598"/>
      <c r="F40" s="685"/>
      <c r="G40" s="685"/>
      <c r="H40" s="685"/>
      <c r="I40" s="685"/>
      <c r="J40" s="685"/>
      <c r="K40" s="598"/>
      <c r="L40" s="348"/>
    </row>
    <row r="41" spans="2:63" ht="14.45" customHeight="1" x14ac:dyDescent="0.2">
      <c r="B41" s="482"/>
      <c r="C41" s="420"/>
      <c r="D41" s="420"/>
      <c r="E41" s="901"/>
      <c r="F41" s="420"/>
      <c r="G41" s="420"/>
      <c r="H41" s="420"/>
      <c r="I41" s="420"/>
      <c r="J41" s="420"/>
      <c r="K41" s="938"/>
      <c r="L41" s="419"/>
    </row>
    <row r="42" spans="2:63" s="690" customFormat="1" ht="12" customHeight="1" x14ac:dyDescent="0.2">
      <c r="B42" s="685"/>
      <c r="C42" s="685"/>
      <c r="D42" s="685"/>
      <c r="E42" s="598"/>
      <c r="F42" s="685"/>
      <c r="G42" s="685"/>
      <c r="H42" s="685"/>
      <c r="I42" s="685"/>
      <c r="J42" s="685"/>
      <c r="K42" s="598"/>
      <c r="L42" s="348"/>
    </row>
    <row r="43" spans="2:63" s="690" customFormat="1" ht="6.95" customHeight="1" x14ac:dyDescent="0.2">
      <c r="B43" s="685"/>
      <c r="C43" s="685"/>
      <c r="D43" s="685"/>
      <c r="E43" s="598"/>
      <c r="F43" s="685"/>
      <c r="G43" s="685"/>
      <c r="H43" s="685"/>
      <c r="I43" s="685"/>
      <c r="J43" s="685"/>
      <c r="K43" s="598"/>
      <c r="L43" s="348"/>
    </row>
    <row r="44" spans="2:63" s="690" customFormat="1" ht="15.2" customHeight="1" x14ac:dyDescent="0.2">
      <c r="B44" s="685"/>
      <c r="C44" s="685"/>
      <c r="D44" s="685"/>
      <c r="E44" s="598"/>
      <c r="F44" s="685"/>
      <c r="G44" s="685"/>
      <c r="H44" s="685"/>
      <c r="I44" s="685"/>
      <c r="J44" s="685"/>
      <c r="K44" s="598"/>
      <c r="L44" s="348"/>
    </row>
    <row r="45" spans="2:63" s="690" customFormat="1" ht="15.2" customHeight="1" x14ac:dyDescent="0.2">
      <c r="B45" s="417"/>
      <c r="C45" s="418"/>
      <c r="D45" s="418"/>
      <c r="E45" s="599"/>
      <c r="F45" s="418"/>
      <c r="G45" s="418"/>
      <c r="H45" s="418"/>
      <c r="I45" s="418"/>
      <c r="J45" s="418"/>
      <c r="K45" s="599"/>
      <c r="L45" s="348"/>
    </row>
    <row r="46" spans="2:63" s="690" customFormat="1" ht="10.35" customHeight="1" x14ac:dyDescent="0.2">
      <c r="B46" s="419"/>
      <c r="C46" s="192" t="s">
        <v>79</v>
      </c>
      <c r="D46" s="685"/>
      <c r="E46" s="598"/>
      <c r="F46" s="685"/>
      <c r="G46" s="685"/>
      <c r="H46" s="685"/>
      <c r="I46" s="685"/>
      <c r="J46" s="685"/>
      <c r="K46" s="598"/>
      <c r="L46" s="348"/>
    </row>
    <row r="47" spans="2:63" s="334" customFormat="1" ht="29.25" customHeight="1" x14ac:dyDescent="0.2">
      <c r="B47" s="419"/>
      <c r="C47" s="685"/>
      <c r="D47" s="685"/>
      <c r="E47" s="598"/>
      <c r="F47" s="685"/>
      <c r="G47" s="685"/>
      <c r="H47" s="685"/>
      <c r="I47" s="685"/>
      <c r="J47" s="685"/>
      <c r="K47" s="598"/>
      <c r="L47" s="75"/>
      <c r="M47" s="196" t="s">
        <v>1</v>
      </c>
      <c r="N47" s="197"/>
      <c r="O47" s="197" t="s">
        <v>93</v>
      </c>
      <c r="P47" s="197" t="s">
        <v>94</v>
      </c>
      <c r="Q47" s="197" t="s">
        <v>95</v>
      </c>
      <c r="R47" s="197" t="s">
        <v>96</v>
      </c>
      <c r="S47" s="197" t="s">
        <v>97</v>
      </c>
      <c r="T47" s="198" t="s">
        <v>98</v>
      </c>
    </row>
    <row r="48" spans="2:63" s="690" customFormat="1" ht="22.9" customHeight="1" x14ac:dyDescent="0.2">
      <c r="B48" s="419"/>
      <c r="C48" s="689" t="s">
        <v>14</v>
      </c>
      <c r="D48" s="685"/>
      <c r="E48" s="598"/>
      <c r="F48" s="685"/>
      <c r="G48" s="685"/>
      <c r="H48" s="685"/>
      <c r="I48" s="685"/>
      <c r="J48" s="685"/>
      <c r="K48" s="598"/>
      <c r="L48" s="348"/>
      <c r="M48" s="43"/>
      <c r="N48" s="357"/>
      <c r="O48" s="357"/>
      <c r="P48" s="421">
        <f>P49</f>
        <v>0</v>
      </c>
      <c r="Q48" s="357"/>
      <c r="R48" s="421">
        <f>R49</f>
        <v>0</v>
      </c>
      <c r="S48" s="357"/>
      <c r="T48" s="422">
        <f>T49</f>
        <v>0</v>
      </c>
      <c r="AT48" s="327" t="s">
        <v>61</v>
      </c>
      <c r="AU48" s="327" t="s">
        <v>83</v>
      </c>
      <c r="BK48" s="225">
        <f>BK49</f>
        <v>0</v>
      </c>
    </row>
    <row r="49" spans="2:65" s="291" customFormat="1" ht="25.9" customHeight="1" x14ac:dyDescent="0.2">
      <c r="B49" s="419"/>
      <c r="C49" s="685"/>
      <c r="D49" s="685"/>
      <c r="E49" s="1304" t="str">
        <f>E7</f>
        <v>Oprava výhybek v uzlu Ústí n.L. hl.n.</v>
      </c>
      <c r="F49" s="1313"/>
      <c r="G49" s="1313"/>
      <c r="H49" s="1313"/>
      <c r="I49" s="685"/>
      <c r="J49" s="685"/>
      <c r="K49" s="598"/>
      <c r="L49" s="292"/>
      <c r="M49" s="293"/>
      <c r="N49" s="294"/>
      <c r="O49" s="294"/>
      <c r="P49" s="295">
        <f>P50</f>
        <v>0</v>
      </c>
      <c r="Q49" s="294"/>
      <c r="R49" s="295">
        <f>R50</f>
        <v>0</v>
      </c>
      <c r="S49" s="294"/>
      <c r="T49" s="296">
        <f>T50</f>
        <v>0</v>
      </c>
      <c r="AR49" s="297" t="s">
        <v>67</v>
      </c>
      <c r="AT49" s="298" t="s">
        <v>61</v>
      </c>
      <c r="AU49" s="298" t="s">
        <v>13</v>
      </c>
      <c r="AY49" s="297" t="s">
        <v>102</v>
      </c>
      <c r="BK49" s="234">
        <f>BK50</f>
        <v>0</v>
      </c>
    </row>
    <row r="50" spans="2:65" s="291" customFormat="1" ht="22.9" customHeight="1" x14ac:dyDescent="0.2">
      <c r="B50" s="419"/>
      <c r="C50" s="689" t="s">
        <v>78</v>
      </c>
      <c r="D50" s="685"/>
      <c r="E50" s="598"/>
      <c r="F50" s="685"/>
      <c r="G50" s="685"/>
      <c r="H50" s="685"/>
      <c r="I50" s="685"/>
      <c r="J50" s="685"/>
      <c r="K50" s="598"/>
      <c r="L50" s="292"/>
      <c r="M50" s="293"/>
      <c r="N50" s="294"/>
      <c r="O50" s="294"/>
      <c r="P50" s="295">
        <f>SUM(P51:P55)</f>
        <v>0</v>
      </c>
      <c r="Q50" s="294"/>
      <c r="R50" s="295">
        <f>SUM(R51:R55)</f>
        <v>0</v>
      </c>
      <c r="S50" s="294"/>
      <c r="T50" s="296">
        <f>SUM(T51:T55)</f>
        <v>0</v>
      </c>
      <c r="AR50" s="297" t="s">
        <v>67</v>
      </c>
      <c r="AT50" s="298" t="s">
        <v>61</v>
      </c>
      <c r="AU50" s="298" t="s">
        <v>67</v>
      </c>
      <c r="AY50" s="297" t="s">
        <v>102</v>
      </c>
      <c r="BK50" s="234">
        <f>SUM(BK51:BK55)</f>
        <v>0</v>
      </c>
    </row>
    <row r="51" spans="2:65" s="690" customFormat="1" ht="24" customHeight="1" x14ac:dyDescent="0.2">
      <c r="B51" s="419"/>
      <c r="C51" s="685"/>
      <c r="D51" s="685"/>
      <c r="E51" s="1305" t="str">
        <f>E9</f>
        <v xml:space="preserve"> SO 105  Úprava trakčního vedení</v>
      </c>
      <c r="F51" s="1255"/>
      <c r="G51" s="1255"/>
      <c r="H51" s="1255"/>
      <c r="I51" s="685"/>
      <c r="J51" s="685"/>
      <c r="K51" s="598"/>
      <c r="L51" s="348"/>
      <c r="M51" s="242" t="s">
        <v>1</v>
      </c>
      <c r="N51" s="243"/>
      <c r="O51" s="244">
        <v>0</v>
      </c>
      <c r="P51" s="244">
        <f>O51*H51</f>
        <v>0</v>
      </c>
      <c r="Q51" s="244">
        <v>0</v>
      </c>
      <c r="R51" s="244">
        <f>Q51*H51</f>
        <v>0</v>
      </c>
      <c r="S51" s="244">
        <v>0</v>
      </c>
      <c r="T51" s="245">
        <f>S51*H51</f>
        <v>0</v>
      </c>
      <c r="AR51" s="275" t="s">
        <v>111</v>
      </c>
      <c r="AT51" s="275" t="s">
        <v>137</v>
      </c>
      <c r="AU51" s="275" t="s">
        <v>69</v>
      </c>
      <c r="AY51" s="327" t="s">
        <v>102</v>
      </c>
      <c r="BE51" s="335">
        <f>IF(N51="základní",J51,0)</f>
        <v>0</v>
      </c>
      <c r="BF51" s="335">
        <f>IF(N51="snížená",J51,0)</f>
        <v>0</v>
      </c>
      <c r="BG51" s="335">
        <f>IF(N51="zákl. přenesená",J51,0)</f>
        <v>0</v>
      </c>
      <c r="BH51" s="335">
        <f>IF(N51="sníž. přenesená",J51,0)</f>
        <v>0</v>
      </c>
      <c r="BI51" s="335">
        <f>IF(N51="nulová",J51,0)</f>
        <v>0</v>
      </c>
      <c r="BJ51" s="327" t="s">
        <v>67</v>
      </c>
      <c r="BK51" s="335">
        <f>ROUND(I51*H51,2)</f>
        <v>0</v>
      </c>
      <c r="BL51" s="327" t="s">
        <v>111</v>
      </c>
      <c r="BM51" s="275" t="s">
        <v>117</v>
      </c>
    </row>
    <row r="52" spans="2:65" s="188" customFormat="1" x14ac:dyDescent="0.2">
      <c r="B52" s="419"/>
      <c r="C52" s="685"/>
      <c r="D52" s="685"/>
      <c r="E52" s="598"/>
      <c r="F52" s="685"/>
      <c r="G52" s="685"/>
      <c r="H52" s="685"/>
      <c r="I52" s="685"/>
      <c r="J52" s="685"/>
      <c r="K52" s="598"/>
      <c r="L52" s="252"/>
      <c r="M52" s="254"/>
      <c r="N52" s="255"/>
      <c r="O52" s="255"/>
      <c r="P52" s="255"/>
      <c r="Q52" s="255"/>
      <c r="R52" s="255"/>
      <c r="S52" s="255"/>
      <c r="T52" s="256"/>
      <c r="AT52" s="253" t="s">
        <v>112</v>
      </c>
      <c r="AU52" s="253" t="s">
        <v>69</v>
      </c>
      <c r="AV52" s="188" t="s">
        <v>69</v>
      </c>
      <c r="AW52" s="188" t="s">
        <v>25</v>
      </c>
      <c r="AX52" s="188" t="s">
        <v>13</v>
      </c>
      <c r="AY52" s="253" t="s">
        <v>102</v>
      </c>
    </row>
    <row r="53" spans="2:65" s="189" customFormat="1" ht="12.75" x14ac:dyDescent="0.2">
      <c r="B53" s="419"/>
      <c r="C53" s="689" t="s">
        <v>17</v>
      </c>
      <c r="D53" s="685"/>
      <c r="E53" s="598"/>
      <c r="F53" s="687" t="str">
        <f>F12</f>
        <v xml:space="preserve"> </v>
      </c>
      <c r="G53" s="685"/>
      <c r="H53" s="685"/>
      <c r="I53" s="689" t="s">
        <v>19</v>
      </c>
      <c r="J53" s="325">
        <f>IF(J12="","",J12)</f>
        <v>44058</v>
      </c>
      <c r="K53" s="598"/>
      <c r="L53" s="257"/>
      <c r="M53" s="260"/>
      <c r="N53" s="261"/>
      <c r="O53" s="261"/>
      <c r="P53" s="261"/>
      <c r="Q53" s="261"/>
      <c r="R53" s="261"/>
      <c r="S53" s="261"/>
      <c r="T53" s="262"/>
      <c r="AT53" s="258" t="s">
        <v>112</v>
      </c>
      <c r="AU53" s="258" t="s">
        <v>69</v>
      </c>
      <c r="AV53" s="189" t="s">
        <v>111</v>
      </c>
      <c r="AW53" s="189" t="s">
        <v>25</v>
      </c>
      <c r="AX53" s="189" t="s">
        <v>67</v>
      </c>
      <c r="AY53" s="258" t="s">
        <v>102</v>
      </c>
    </row>
    <row r="54" spans="2:65" s="690" customFormat="1" ht="25.5" customHeight="1" x14ac:dyDescent="0.2">
      <c r="B54" s="419"/>
      <c r="C54" s="685"/>
      <c r="D54" s="685"/>
      <c r="E54" s="598"/>
      <c r="F54" s="685"/>
      <c r="G54" s="685"/>
      <c r="H54" s="685"/>
      <c r="I54" s="685"/>
      <c r="J54" s="685"/>
      <c r="K54" s="598"/>
      <c r="L54" s="348"/>
      <c r="M54" s="242"/>
      <c r="N54" s="243"/>
      <c r="O54" s="244"/>
      <c r="P54" s="244"/>
      <c r="Q54" s="244"/>
      <c r="R54" s="244"/>
      <c r="S54" s="244"/>
      <c r="T54" s="245"/>
      <c r="AR54" s="275"/>
      <c r="AT54" s="275"/>
      <c r="AU54" s="275"/>
      <c r="AY54" s="327"/>
      <c r="BE54" s="335"/>
      <c r="BF54" s="335"/>
      <c r="BG54" s="335"/>
      <c r="BH54" s="335"/>
      <c r="BI54" s="335"/>
      <c r="BJ54" s="327"/>
      <c r="BK54" s="335"/>
      <c r="BL54" s="327"/>
      <c r="BM54" s="275"/>
    </row>
    <row r="55" spans="2:65" s="690" customFormat="1" ht="11.25" customHeight="1" x14ac:dyDescent="0.2">
      <c r="B55" s="419"/>
      <c r="C55" s="689" t="s">
        <v>20</v>
      </c>
      <c r="D55" s="685"/>
      <c r="E55" s="598"/>
      <c r="F55" s="687" t="str">
        <f>E15</f>
        <v xml:space="preserve"> </v>
      </c>
      <c r="G55" s="685"/>
      <c r="H55" s="685"/>
      <c r="I55" s="689" t="s">
        <v>24</v>
      </c>
      <c r="J55" s="688" t="str">
        <f>E21</f>
        <v xml:space="preserve"> </v>
      </c>
      <c r="K55" s="939"/>
      <c r="L55" s="352"/>
      <c r="M55" s="242"/>
      <c r="N55" s="243"/>
      <c r="O55" s="244"/>
      <c r="P55" s="244"/>
      <c r="Q55" s="244"/>
      <c r="R55" s="244"/>
      <c r="S55" s="244"/>
      <c r="T55" s="245"/>
      <c r="AR55" s="275"/>
      <c r="AT55" s="275"/>
      <c r="AU55" s="275"/>
      <c r="AY55" s="327"/>
      <c r="BE55" s="335"/>
      <c r="BF55" s="335"/>
      <c r="BG55" s="335"/>
      <c r="BH55" s="335"/>
      <c r="BI55" s="335"/>
      <c r="BJ55" s="327"/>
      <c r="BK55" s="335"/>
      <c r="BL55" s="327"/>
      <c r="BM55" s="275"/>
    </row>
    <row r="56" spans="2:65" s="690" customFormat="1" ht="6.95" customHeight="1" x14ac:dyDescent="0.2">
      <c r="B56" s="419"/>
      <c r="C56" s="689" t="s">
        <v>23</v>
      </c>
      <c r="D56" s="685"/>
      <c r="E56" s="598"/>
      <c r="F56" s="687" t="str">
        <f>IF(E18="","",E18)</f>
        <v xml:space="preserve"> </v>
      </c>
      <c r="G56" s="685"/>
      <c r="H56" s="685"/>
      <c r="I56" s="689" t="s">
        <v>26</v>
      </c>
      <c r="J56" s="688" t="str">
        <f>E24</f>
        <v xml:space="preserve"> </v>
      </c>
      <c r="K56" s="939"/>
      <c r="L56" s="352"/>
    </row>
    <row r="57" spans="2:65" x14ac:dyDescent="0.2">
      <c r="B57" s="419"/>
      <c r="K57" s="939"/>
    </row>
    <row r="58" spans="2:65" ht="12" x14ac:dyDescent="0.2">
      <c r="B58" s="419"/>
      <c r="C58" s="210" t="s">
        <v>80</v>
      </c>
      <c r="D58" s="443"/>
      <c r="E58" s="604"/>
      <c r="F58" s="443"/>
      <c r="G58" s="443"/>
      <c r="H58" s="443"/>
      <c r="I58" s="443"/>
      <c r="J58" s="211" t="s">
        <v>81</v>
      </c>
      <c r="K58" s="940"/>
    </row>
    <row r="59" spans="2:65" x14ac:dyDescent="0.2">
      <c r="B59" s="419"/>
      <c r="K59" s="939"/>
    </row>
    <row r="60" spans="2:65" ht="15.75" x14ac:dyDescent="0.2">
      <c r="B60" s="419"/>
      <c r="C60" s="212" t="s">
        <v>82</v>
      </c>
      <c r="J60" s="326">
        <f>J83</f>
        <v>0</v>
      </c>
      <c r="K60" s="939"/>
    </row>
    <row r="61" spans="2:65" ht="21.75" customHeight="1" x14ac:dyDescent="0.2">
      <c r="B61" s="213"/>
      <c r="C61" s="184"/>
      <c r="D61" s="214" t="s">
        <v>84</v>
      </c>
      <c r="E61" s="605"/>
      <c r="F61" s="215"/>
      <c r="G61" s="215"/>
      <c r="H61" s="215"/>
      <c r="I61" s="215"/>
      <c r="J61" s="216">
        <f>J84</f>
        <v>0</v>
      </c>
      <c r="K61" s="941"/>
    </row>
    <row r="62" spans="2:65" s="987" customFormat="1" ht="21.75" customHeight="1" x14ac:dyDescent="0.2">
      <c r="B62" s="213"/>
      <c r="C62" s="184"/>
      <c r="D62" s="863"/>
      <c r="E62" s="608"/>
      <c r="F62" s="694"/>
      <c r="G62" s="694"/>
      <c r="H62" s="694"/>
      <c r="I62" s="694"/>
      <c r="J62" s="865"/>
      <c r="K62" s="941"/>
    </row>
    <row r="63" spans="2:65" s="987" customFormat="1" ht="21.75" customHeight="1" x14ac:dyDescent="0.2">
      <c r="B63" s="213"/>
      <c r="C63" s="184"/>
      <c r="D63" s="863"/>
      <c r="E63" s="608"/>
      <c r="F63" s="694"/>
      <c r="G63" s="694"/>
      <c r="H63" s="694"/>
      <c r="I63" s="694"/>
      <c r="J63" s="865"/>
      <c r="K63" s="941"/>
    </row>
    <row r="64" spans="2:65" x14ac:dyDescent="0.2">
      <c r="B64" s="419"/>
      <c r="K64" s="939"/>
    </row>
    <row r="65" spans="2:14" x14ac:dyDescent="0.2">
      <c r="B65" s="446"/>
      <c r="C65" s="447"/>
      <c r="D65" s="447"/>
      <c r="E65" s="603"/>
      <c r="F65" s="447"/>
      <c r="G65" s="447"/>
      <c r="H65" s="447"/>
      <c r="I65" s="447"/>
      <c r="J65" s="447"/>
      <c r="K65" s="942"/>
    </row>
    <row r="67" spans="2:14" x14ac:dyDescent="0.2">
      <c r="L67" s="678"/>
      <c r="M67" s="678"/>
      <c r="N67" s="678"/>
    </row>
    <row r="68" spans="2:14" x14ac:dyDescent="0.2">
      <c r="L68" s="678"/>
      <c r="M68" s="678"/>
      <c r="N68" s="678"/>
    </row>
    <row r="69" spans="2:14" x14ac:dyDescent="0.2">
      <c r="B69" s="576"/>
      <c r="C69" s="577"/>
      <c r="D69" s="577"/>
      <c r="E69" s="606"/>
      <c r="F69" s="577"/>
      <c r="G69" s="577"/>
      <c r="H69" s="577"/>
      <c r="I69" s="577"/>
      <c r="J69" s="577"/>
      <c r="K69" s="943"/>
      <c r="L69" s="678"/>
      <c r="M69" s="678"/>
      <c r="N69" s="678"/>
    </row>
    <row r="70" spans="2:14" ht="18" x14ac:dyDescent="0.2">
      <c r="B70" s="578"/>
      <c r="C70" s="364" t="s">
        <v>87</v>
      </c>
      <c r="D70" s="968"/>
      <c r="E70" s="607"/>
      <c r="F70" s="968"/>
      <c r="G70" s="968"/>
      <c r="H70" s="968"/>
      <c r="I70" s="968"/>
      <c r="J70" s="968"/>
      <c r="K70" s="939"/>
      <c r="L70" s="678"/>
      <c r="M70" s="678"/>
      <c r="N70" s="678"/>
    </row>
    <row r="71" spans="2:14" x14ac:dyDescent="0.2">
      <c r="B71" s="578"/>
      <c r="C71" s="968"/>
      <c r="D71" s="968"/>
      <c r="E71" s="607"/>
      <c r="F71" s="968"/>
      <c r="G71" s="968"/>
      <c r="H71" s="968"/>
      <c r="I71" s="968"/>
      <c r="J71" s="968"/>
      <c r="K71" s="939"/>
      <c r="L71" s="678"/>
      <c r="M71" s="678"/>
      <c r="N71" s="678"/>
    </row>
    <row r="72" spans="2:14" ht="12.75" x14ac:dyDescent="0.2">
      <c r="B72" s="578"/>
      <c r="C72" s="974" t="s">
        <v>14</v>
      </c>
      <c r="D72" s="968"/>
      <c r="E72" s="607"/>
      <c r="F72" s="968"/>
      <c r="G72" s="968"/>
      <c r="H72" s="968"/>
      <c r="I72" s="968"/>
      <c r="J72" s="968"/>
      <c r="K72" s="939"/>
      <c r="L72" s="678"/>
      <c r="M72" s="678"/>
      <c r="N72" s="678"/>
    </row>
    <row r="73" spans="2:14" ht="12.75" x14ac:dyDescent="0.2">
      <c r="B73" s="578"/>
      <c r="C73" s="968"/>
      <c r="D73" s="968"/>
      <c r="E73" s="1314" t="str">
        <f>E7</f>
        <v>Oprava výhybek v uzlu Ústí n.L. hl.n.</v>
      </c>
      <c r="F73" s="1315"/>
      <c r="G73" s="1315"/>
      <c r="H73" s="1315"/>
      <c r="I73" s="968"/>
      <c r="J73" s="968"/>
      <c r="K73" s="939"/>
      <c r="L73" s="678"/>
      <c r="M73" s="678"/>
      <c r="N73" s="678"/>
    </row>
    <row r="74" spans="2:14" ht="12.75" x14ac:dyDescent="0.2">
      <c r="B74" s="578"/>
      <c r="C74" s="974" t="s">
        <v>78</v>
      </c>
      <c r="D74" s="968"/>
      <c r="E74" s="607"/>
      <c r="F74" s="968"/>
      <c r="G74" s="968"/>
      <c r="H74" s="968"/>
      <c r="I74" s="968"/>
      <c r="J74" s="968"/>
      <c r="K74" s="939"/>
      <c r="L74" s="678"/>
      <c r="M74" s="678"/>
      <c r="N74" s="678"/>
    </row>
    <row r="75" spans="2:14" x14ac:dyDescent="0.2">
      <c r="B75" s="578"/>
      <c r="C75" s="968"/>
      <c r="D75" s="968"/>
      <c r="E75" s="1278" t="str">
        <f>E9</f>
        <v xml:space="preserve"> SO 105  Úprava trakčního vedení</v>
      </c>
      <c r="F75" s="1253"/>
      <c r="G75" s="1253"/>
      <c r="H75" s="1253"/>
      <c r="I75" s="968"/>
      <c r="J75" s="968"/>
      <c r="K75" s="939"/>
      <c r="L75" s="678"/>
      <c r="M75" s="678"/>
      <c r="N75" s="678"/>
    </row>
    <row r="76" spans="2:14" x14ac:dyDescent="0.2">
      <c r="B76" s="578"/>
      <c r="C76" s="968"/>
      <c r="D76" s="968"/>
      <c r="E76" s="607"/>
      <c r="F76" s="968"/>
      <c r="G76" s="968"/>
      <c r="H76" s="968"/>
      <c r="I76" s="968"/>
      <c r="J76" s="968"/>
      <c r="K76" s="939"/>
      <c r="L76" s="678"/>
      <c r="M76" s="678"/>
      <c r="N76" s="678"/>
    </row>
    <row r="77" spans="2:14" ht="12.75" x14ac:dyDescent="0.2">
      <c r="B77" s="578"/>
      <c r="C77" s="974" t="s">
        <v>17</v>
      </c>
      <c r="D77" s="968"/>
      <c r="E77" s="607"/>
      <c r="F77" s="969" t="str">
        <f>F12</f>
        <v xml:space="preserve"> </v>
      </c>
      <c r="G77" s="968"/>
      <c r="H77" s="968"/>
      <c r="I77" s="974" t="s">
        <v>19</v>
      </c>
      <c r="J77" s="972">
        <f>IF(J12="","",J12)</f>
        <v>44058</v>
      </c>
      <c r="K77" s="939"/>
      <c r="L77" s="678"/>
      <c r="M77" s="678"/>
      <c r="N77" s="678"/>
    </row>
    <row r="78" spans="2:14" x14ac:dyDescent="0.2">
      <c r="B78" s="578"/>
      <c r="C78" s="968"/>
      <c r="D78" s="968"/>
      <c r="E78" s="607"/>
      <c r="F78" s="968"/>
      <c r="G78" s="968"/>
      <c r="H78" s="968"/>
      <c r="I78" s="968"/>
      <c r="J78" s="968"/>
      <c r="K78" s="939"/>
      <c r="L78" s="678"/>
      <c r="M78" s="678"/>
      <c r="N78" s="678"/>
    </row>
    <row r="79" spans="2:14" ht="12.75" x14ac:dyDescent="0.2">
      <c r="B79" s="578"/>
      <c r="C79" s="974" t="s">
        <v>20</v>
      </c>
      <c r="D79" s="968"/>
      <c r="E79" s="607"/>
      <c r="F79" s="969" t="str">
        <f>E15</f>
        <v xml:space="preserve"> </v>
      </c>
      <c r="G79" s="968"/>
      <c r="H79" s="968"/>
      <c r="I79" s="974" t="s">
        <v>24</v>
      </c>
      <c r="J79" s="971" t="str">
        <f>E21</f>
        <v xml:space="preserve"> </v>
      </c>
      <c r="K79" s="939"/>
      <c r="L79" s="678"/>
      <c r="M79" s="678"/>
      <c r="N79" s="678"/>
    </row>
    <row r="80" spans="2:14" ht="12.75" x14ac:dyDescent="0.2">
      <c r="B80" s="578"/>
      <c r="C80" s="974" t="s">
        <v>23</v>
      </c>
      <c r="D80" s="968"/>
      <c r="E80" s="607"/>
      <c r="F80" s="969" t="str">
        <f>IF(E18="","",E18)</f>
        <v xml:space="preserve"> </v>
      </c>
      <c r="G80" s="968"/>
      <c r="H80" s="968"/>
      <c r="I80" s="974" t="s">
        <v>26</v>
      </c>
      <c r="J80" s="971" t="str">
        <f>E24</f>
        <v xml:space="preserve"> </v>
      </c>
      <c r="K80" s="939"/>
      <c r="L80" s="678"/>
      <c r="M80" s="678"/>
      <c r="N80" s="678"/>
    </row>
    <row r="81" spans="2:14" x14ac:dyDescent="0.2">
      <c r="B81" s="578"/>
      <c r="C81" s="968"/>
      <c r="D81" s="968"/>
      <c r="E81" s="607"/>
      <c r="F81" s="968"/>
      <c r="G81" s="968"/>
      <c r="H81" s="968"/>
      <c r="I81" s="968"/>
      <c r="J81" s="968"/>
      <c r="K81" s="939"/>
      <c r="L81" s="678"/>
      <c r="M81" s="678"/>
      <c r="N81" s="678"/>
    </row>
    <row r="82" spans="2:14" ht="12" x14ac:dyDescent="0.2">
      <c r="B82" s="579"/>
      <c r="C82" s="222" t="s">
        <v>88</v>
      </c>
      <c r="D82" s="223" t="s">
        <v>47</v>
      </c>
      <c r="E82" s="223" t="s">
        <v>43</v>
      </c>
      <c r="F82" s="223" t="s">
        <v>44</v>
      </c>
      <c r="G82" s="223" t="s">
        <v>89</v>
      </c>
      <c r="H82" s="181" t="s">
        <v>90</v>
      </c>
      <c r="I82" s="181" t="s">
        <v>91</v>
      </c>
      <c r="J82" s="223" t="s">
        <v>81</v>
      </c>
      <c r="K82" s="870" t="s">
        <v>92</v>
      </c>
      <c r="L82" s="678"/>
      <c r="M82" s="678"/>
      <c r="N82" s="678"/>
    </row>
    <row r="83" spans="2:14" ht="21" customHeight="1" x14ac:dyDescent="0.2">
      <c r="B83" s="578"/>
      <c r="C83" s="384" t="s">
        <v>393</v>
      </c>
      <c r="D83" s="968"/>
      <c r="E83" s="607"/>
      <c r="F83" s="968"/>
      <c r="G83" s="968"/>
      <c r="H83" s="968"/>
      <c r="I83" s="968"/>
      <c r="J83" s="973">
        <f>J84</f>
        <v>0</v>
      </c>
      <c r="K83" s="939"/>
      <c r="L83" s="678"/>
      <c r="M83" s="678"/>
      <c r="N83" s="678"/>
    </row>
    <row r="84" spans="2:14" ht="21" customHeight="1" x14ac:dyDescent="0.2">
      <c r="B84" s="905"/>
      <c r="C84" s="294"/>
      <c r="D84" s="857" t="s">
        <v>61</v>
      </c>
      <c r="E84" s="608" t="s">
        <v>100</v>
      </c>
      <c r="F84" s="863" t="s">
        <v>101</v>
      </c>
      <c r="G84" s="294"/>
      <c r="H84" s="294"/>
      <c r="I84" s="294"/>
      <c r="J84" s="618">
        <f>J85+J134</f>
        <v>0</v>
      </c>
      <c r="K84" s="944"/>
      <c r="L84" s="678"/>
      <c r="M84" s="678"/>
      <c r="N84" s="678"/>
    </row>
    <row r="85" spans="2:14" ht="21" customHeight="1" x14ac:dyDescent="0.2">
      <c r="B85" s="905"/>
      <c r="C85" s="910"/>
      <c r="D85" s="911"/>
      <c r="E85" s="912"/>
      <c r="F85" s="913" t="s">
        <v>534</v>
      </c>
      <c r="G85" s="910"/>
      <c r="H85" s="910"/>
      <c r="I85" s="910"/>
      <c r="J85" s="914">
        <f>SUM(J86:J129)</f>
        <v>0</v>
      </c>
      <c r="K85" s="944"/>
      <c r="L85" s="678"/>
      <c r="M85" s="678"/>
      <c r="N85" s="678"/>
    </row>
    <row r="86" spans="2:14" ht="24" customHeight="1" x14ac:dyDescent="0.2">
      <c r="B86" s="581"/>
      <c r="C86" s="908">
        <v>1</v>
      </c>
      <c r="D86" s="909" t="s">
        <v>105</v>
      </c>
      <c r="E86" s="926">
        <v>7497100020</v>
      </c>
      <c r="F86" s="927" t="s">
        <v>400</v>
      </c>
      <c r="G86" s="926" t="s">
        <v>116</v>
      </c>
      <c r="H86" s="928">
        <v>25</v>
      </c>
      <c r="I86" s="929">
        <v>0</v>
      </c>
      <c r="J86" s="934">
        <f t="shared" ref="J86:J128" si="0">ROUND(I86*H86,2)</f>
        <v>0</v>
      </c>
      <c r="K86" s="996"/>
      <c r="L86" s="678"/>
      <c r="M86" s="678"/>
      <c r="N86" s="678"/>
    </row>
    <row r="87" spans="2:14" ht="24" customHeight="1" x14ac:dyDescent="0.2">
      <c r="B87" s="581"/>
      <c r="C87" s="902">
        <f>MAX(C83:C86)+1</f>
        <v>2</v>
      </c>
      <c r="D87" s="903" t="s">
        <v>105</v>
      </c>
      <c r="E87" s="930">
        <v>7497100060</v>
      </c>
      <c r="F87" s="931" t="s">
        <v>401</v>
      </c>
      <c r="G87" s="930" t="s">
        <v>118</v>
      </c>
      <c r="H87" s="932">
        <v>16</v>
      </c>
      <c r="I87" s="933">
        <v>0</v>
      </c>
      <c r="J87" s="934">
        <f t="shared" si="0"/>
        <v>0</v>
      </c>
      <c r="K87" s="996"/>
      <c r="L87" s="678"/>
      <c r="M87" s="678"/>
      <c r="N87" s="678"/>
    </row>
    <row r="88" spans="2:14" ht="24" customHeight="1" x14ac:dyDescent="0.2">
      <c r="B88" s="581"/>
      <c r="C88" s="902">
        <f t="shared" ref="C88:C132" si="1">MAX(C84:C87)+1</f>
        <v>3</v>
      </c>
      <c r="D88" s="903" t="s">
        <v>105</v>
      </c>
      <c r="E88" s="930">
        <v>7497100070</v>
      </c>
      <c r="F88" s="931" t="s">
        <v>402</v>
      </c>
      <c r="G88" s="930" t="s">
        <v>118</v>
      </c>
      <c r="H88" s="932">
        <v>27</v>
      </c>
      <c r="I88" s="933">
        <v>0</v>
      </c>
      <c r="J88" s="934">
        <f t="shared" si="0"/>
        <v>0</v>
      </c>
      <c r="K88" s="996"/>
      <c r="L88" s="678"/>
      <c r="M88" s="678"/>
      <c r="N88" s="678"/>
    </row>
    <row r="89" spans="2:14" ht="24" customHeight="1" x14ac:dyDescent="0.2">
      <c r="B89" s="581"/>
      <c r="C89" s="902">
        <f t="shared" si="1"/>
        <v>4</v>
      </c>
      <c r="D89" s="903" t="s">
        <v>105</v>
      </c>
      <c r="E89" s="930">
        <v>7497100100</v>
      </c>
      <c r="F89" s="931" t="s">
        <v>403</v>
      </c>
      <c r="G89" s="930" t="s">
        <v>118</v>
      </c>
      <c r="H89" s="932">
        <v>1</v>
      </c>
      <c r="I89" s="933">
        <v>0</v>
      </c>
      <c r="J89" s="934">
        <f t="shared" si="0"/>
        <v>0</v>
      </c>
      <c r="K89" s="996"/>
      <c r="L89" s="678"/>
      <c r="M89" s="678"/>
      <c r="N89" s="678"/>
    </row>
    <row r="90" spans="2:14" ht="24" customHeight="1" x14ac:dyDescent="0.2">
      <c r="B90" s="581"/>
      <c r="C90" s="902">
        <f t="shared" si="1"/>
        <v>5</v>
      </c>
      <c r="D90" s="903" t="s">
        <v>105</v>
      </c>
      <c r="E90" s="930">
        <v>7497100120</v>
      </c>
      <c r="F90" s="931" t="s">
        <v>404</v>
      </c>
      <c r="G90" s="930" t="s">
        <v>116</v>
      </c>
      <c r="H90" s="932">
        <v>3</v>
      </c>
      <c r="I90" s="933">
        <v>0</v>
      </c>
      <c r="J90" s="934">
        <f t="shared" si="0"/>
        <v>0</v>
      </c>
      <c r="K90" s="996"/>
      <c r="L90" s="678"/>
      <c r="M90" s="678"/>
      <c r="N90" s="678"/>
    </row>
    <row r="91" spans="2:14" ht="24" customHeight="1" x14ac:dyDescent="0.2">
      <c r="B91" s="581"/>
      <c r="C91" s="902">
        <f t="shared" si="1"/>
        <v>6</v>
      </c>
      <c r="D91" s="903" t="s">
        <v>105</v>
      </c>
      <c r="E91" s="930">
        <v>7497200420</v>
      </c>
      <c r="F91" s="931" t="s">
        <v>405</v>
      </c>
      <c r="G91" s="930" t="s">
        <v>118</v>
      </c>
      <c r="H91" s="932">
        <v>2</v>
      </c>
      <c r="I91" s="935">
        <v>0</v>
      </c>
      <c r="J91" s="934">
        <f t="shared" si="0"/>
        <v>0</v>
      </c>
      <c r="K91" s="996"/>
      <c r="L91" s="678"/>
      <c r="M91" s="678"/>
      <c r="N91" s="678"/>
    </row>
    <row r="92" spans="2:14" s="1237" customFormat="1" ht="24" customHeight="1" x14ac:dyDescent="0.2">
      <c r="B92" s="581"/>
      <c r="C92" s="902">
        <f t="shared" si="1"/>
        <v>7</v>
      </c>
      <c r="D92" s="903" t="s">
        <v>105</v>
      </c>
      <c r="E92" s="930">
        <v>7497200420</v>
      </c>
      <c r="F92" s="931" t="s">
        <v>1674</v>
      </c>
      <c r="G92" s="930" t="s">
        <v>118</v>
      </c>
      <c r="H92" s="932">
        <v>1</v>
      </c>
      <c r="I92" s="935">
        <v>0</v>
      </c>
      <c r="J92" s="934">
        <f t="shared" si="0"/>
        <v>0</v>
      </c>
      <c r="K92" s="996"/>
      <c r="L92" s="1236"/>
      <c r="M92" s="1236"/>
      <c r="N92" s="1236"/>
    </row>
    <row r="93" spans="2:14" ht="24" customHeight="1" x14ac:dyDescent="0.2">
      <c r="B93" s="581"/>
      <c r="C93" s="902">
        <f t="shared" si="1"/>
        <v>8</v>
      </c>
      <c r="D93" s="903" t="s">
        <v>105</v>
      </c>
      <c r="E93" s="930">
        <v>7497200600</v>
      </c>
      <c r="F93" s="931" t="s">
        <v>406</v>
      </c>
      <c r="G93" s="930" t="s">
        <v>118</v>
      </c>
      <c r="H93" s="932">
        <v>1</v>
      </c>
      <c r="I93" s="935">
        <v>0</v>
      </c>
      <c r="J93" s="934">
        <f t="shared" si="0"/>
        <v>0</v>
      </c>
      <c r="K93" s="996"/>
      <c r="L93" s="678"/>
      <c r="M93" s="678"/>
      <c r="N93" s="678"/>
    </row>
    <row r="94" spans="2:14" ht="24" customHeight="1" x14ac:dyDescent="0.2">
      <c r="B94" s="581"/>
      <c r="C94" s="902">
        <f>MAX(C89:C93)+1</f>
        <v>9</v>
      </c>
      <c r="D94" s="903" t="s">
        <v>105</v>
      </c>
      <c r="E94" s="930">
        <v>7497300020</v>
      </c>
      <c r="F94" s="931" t="s">
        <v>407</v>
      </c>
      <c r="G94" s="930" t="s">
        <v>118</v>
      </c>
      <c r="H94" s="932">
        <v>2</v>
      </c>
      <c r="I94" s="933">
        <v>0</v>
      </c>
      <c r="J94" s="934">
        <f t="shared" si="0"/>
        <v>0</v>
      </c>
      <c r="K94" s="996"/>
      <c r="L94" s="678"/>
      <c r="M94" s="678"/>
      <c r="N94" s="678"/>
    </row>
    <row r="95" spans="2:14" ht="24" customHeight="1" x14ac:dyDescent="0.2">
      <c r="B95" s="586"/>
      <c r="C95" s="902">
        <f>MAX(C90:C94)+1</f>
        <v>10</v>
      </c>
      <c r="D95" s="903" t="s">
        <v>105</v>
      </c>
      <c r="E95" s="930">
        <v>7497300120</v>
      </c>
      <c r="F95" s="931" t="s">
        <v>408</v>
      </c>
      <c r="G95" s="930" t="s">
        <v>118</v>
      </c>
      <c r="H95" s="932">
        <v>5</v>
      </c>
      <c r="I95" s="933">
        <v>0</v>
      </c>
      <c r="J95" s="934">
        <f t="shared" si="0"/>
        <v>0</v>
      </c>
      <c r="K95" s="996"/>
      <c r="L95" s="678"/>
      <c r="M95" s="678"/>
      <c r="N95" s="678"/>
    </row>
    <row r="96" spans="2:14" ht="24" customHeight="1" x14ac:dyDescent="0.2">
      <c r="B96" s="586"/>
      <c r="C96" s="902">
        <f>MAX(C91:C95)+1</f>
        <v>11</v>
      </c>
      <c r="D96" s="903" t="s">
        <v>105</v>
      </c>
      <c r="E96" s="930">
        <v>7497300200</v>
      </c>
      <c r="F96" s="931" t="s">
        <v>409</v>
      </c>
      <c r="G96" s="930" t="s">
        <v>118</v>
      </c>
      <c r="H96" s="932">
        <v>3</v>
      </c>
      <c r="I96" s="933">
        <v>0</v>
      </c>
      <c r="J96" s="934">
        <f t="shared" si="0"/>
        <v>0</v>
      </c>
      <c r="K96" s="996"/>
      <c r="L96" s="678"/>
      <c r="M96" s="678"/>
      <c r="N96" s="678"/>
    </row>
    <row r="97" spans="2:14" ht="24" customHeight="1" x14ac:dyDescent="0.2">
      <c r="B97" s="581"/>
      <c r="C97" s="902">
        <f t="shared" si="1"/>
        <v>12</v>
      </c>
      <c r="D97" s="903" t="s">
        <v>105</v>
      </c>
      <c r="E97" s="930">
        <v>7497300220</v>
      </c>
      <c r="F97" s="931" t="s">
        <v>410</v>
      </c>
      <c r="G97" s="930" t="s">
        <v>118</v>
      </c>
      <c r="H97" s="932">
        <v>2</v>
      </c>
      <c r="I97" s="933">
        <v>0</v>
      </c>
      <c r="J97" s="934">
        <f t="shared" si="0"/>
        <v>0</v>
      </c>
      <c r="K97" s="996"/>
      <c r="L97" s="678"/>
      <c r="M97" s="678"/>
      <c r="N97" s="678"/>
    </row>
    <row r="98" spans="2:14" ht="24" customHeight="1" x14ac:dyDescent="0.2">
      <c r="B98" s="587"/>
      <c r="C98" s="902">
        <f t="shared" si="1"/>
        <v>13</v>
      </c>
      <c r="D98" s="903" t="s">
        <v>105</v>
      </c>
      <c r="E98" s="930">
        <v>7497300240</v>
      </c>
      <c r="F98" s="931" t="s">
        <v>411</v>
      </c>
      <c r="G98" s="930" t="s">
        <v>118</v>
      </c>
      <c r="H98" s="932">
        <v>4</v>
      </c>
      <c r="I98" s="933">
        <v>0</v>
      </c>
      <c r="J98" s="934">
        <f t="shared" si="0"/>
        <v>0</v>
      </c>
      <c r="K98" s="996"/>
      <c r="L98" s="678"/>
      <c r="M98" s="678"/>
      <c r="N98" s="678"/>
    </row>
    <row r="99" spans="2:14" ht="24" customHeight="1" x14ac:dyDescent="0.2">
      <c r="B99" s="588"/>
      <c r="C99" s="902">
        <f t="shared" si="1"/>
        <v>14</v>
      </c>
      <c r="D99" s="903" t="s">
        <v>105</v>
      </c>
      <c r="E99" s="930">
        <v>7497300250</v>
      </c>
      <c r="F99" s="931" t="s">
        <v>412</v>
      </c>
      <c r="G99" s="930" t="s">
        <v>118</v>
      </c>
      <c r="H99" s="932">
        <v>60</v>
      </c>
      <c r="I99" s="933">
        <v>0</v>
      </c>
      <c r="J99" s="934">
        <f t="shared" si="0"/>
        <v>0</v>
      </c>
      <c r="K99" s="996"/>
      <c r="L99" s="678"/>
      <c r="M99" s="678"/>
      <c r="N99" s="678"/>
    </row>
    <row r="100" spans="2:14" ht="24" customHeight="1" x14ac:dyDescent="0.2">
      <c r="B100" s="588"/>
      <c r="C100" s="902">
        <f t="shared" si="1"/>
        <v>15</v>
      </c>
      <c r="D100" s="903" t="s">
        <v>105</v>
      </c>
      <c r="E100" s="930">
        <v>7497300270</v>
      </c>
      <c r="F100" s="931" t="s">
        <v>413</v>
      </c>
      <c r="G100" s="930" t="s">
        <v>118</v>
      </c>
      <c r="H100" s="932">
        <v>4</v>
      </c>
      <c r="I100" s="933">
        <v>0</v>
      </c>
      <c r="J100" s="934">
        <f t="shared" si="0"/>
        <v>0</v>
      </c>
      <c r="K100" s="996"/>
      <c r="L100" s="678"/>
      <c r="M100" s="678"/>
      <c r="N100" s="678"/>
    </row>
    <row r="101" spans="2:14" ht="24" customHeight="1" x14ac:dyDescent="0.2">
      <c r="B101" s="588"/>
      <c r="C101" s="902">
        <f t="shared" si="1"/>
        <v>16</v>
      </c>
      <c r="D101" s="903" t="s">
        <v>105</v>
      </c>
      <c r="E101" s="930">
        <v>7497300280</v>
      </c>
      <c r="F101" s="931" t="s">
        <v>414</v>
      </c>
      <c r="G101" s="930" t="s">
        <v>118</v>
      </c>
      <c r="H101" s="932">
        <v>2</v>
      </c>
      <c r="I101" s="933">
        <v>0</v>
      </c>
      <c r="J101" s="934">
        <f t="shared" si="0"/>
        <v>0</v>
      </c>
      <c r="K101" s="996"/>
      <c r="L101" s="678"/>
      <c r="M101" s="678"/>
      <c r="N101" s="678"/>
    </row>
    <row r="102" spans="2:14" ht="24" customHeight="1" x14ac:dyDescent="0.2">
      <c r="B102" s="589"/>
      <c r="C102" s="902">
        <f t="shared" si="1"/>
        <v>17</v>
      </c>
      <c r="D102" s="903" t="s">
        <v>105</v>
      </c>
      <c r="E102" s="930">
        <v>7497300300</v>
      </c>
      <c r="F102" s="931" t="s">
        <v>415</v>
      </c>
      <c r="G102" s="930" t="s">
        <v>118</v>
      </c>
      <c r="H102" s="932">
        <v>2</v>
      </c>
      <c r="I102" s="933">
        <v>0</v>
      </c>
      <c r="J102" s="934">
        <f t="shared" si="0"/>
        <v>0</v>
      </c>
      <c r="K102" s="996"/>
      <c r="L102" s="678"/>
      <c r="M102" s="678"/>
      <c r="N102" s="678"/>
    </row>
    <row r="103" spans="2:14" ht="24" customHeight="1" x14ac:dyDescent="0.2">
      <c r="B103" s="578"/>
      <c r="C103" s="902">
        <f t="shared" si="1"/>
        <v>18</v>
      </c>
      <c r="D103" s="903" t="s">
        <v>105</v>
      </c>
      <c r="E103" s="930">
        <v>7497300310</v>
      </c>
      <c r="F103" s="931" t="s">
        <v>416</v>
      </c>
      <c r="G103" s="930" t="s">
        <v>118</v>
      </c>
      <c r="H103" s="932">
        <v>5</v>
      </c>
      <c r="I103" s="933">
        <v>0</v>
      </c>
      <c r="J103" s="934">
        <f t="shared" si="0"/>
        <v>0</v>
      </c>
      <c r="K103" s="996"/>
      <c r="L103" s="678"/>
      <c r="M103" s="678"/>
      <c r="N103" s="678"/>
    </row>
    <row r="104" spans="2:14" ht="24" customHeight="1" x14ac:dyDescent="0.2">
      <c r="B104" s="578"/>
      <c r="C104" s="902">
        <f t="shared" si="1"/>
        <v>19</v>
      </c>
      <c r="D104" s="903" t="s">
        <v>105</v>
      </c>
      <c r="E104" s="930">
        <v>7497300410</v>
      </c>
      <c r="F104" s="931" t="s">
        <v>417</v>
      </c>
      <c r="G104" s="930" t="s">
        <v>118</v>
      </c>
      <c r="H104" s="932">
        <v>2</v>
      </c>
      <c r="I104" s="933">
        <v>0</v>
      </c>
      <c r="J104" s="934">
        <f t="shared" si="0"/>
        <v>0</v>
      </c>
      <c r="K104" s="996"/>
      <c r="L104" s="678"/>
      <c r="M104" s="678"/>
      <c r="N104" s="678"/>
    </row>
    <row r="105" spans="2:14" ht="24" customHeight="1" x14ac:dyDescent="0.2">
      <c r="B105" s="578"/>
      <c r="C105" s="902">
        <f t="shared" si="1"/>
        <v>20</v>
      </c>
      <c r="D105" s="903" t="s">
        <v>105</v>
      </c>
      <c r="E105" s="930">
        <v>7497300420</v>
      </c>
      <c r="F105" s="931" t="s">
        <v>418</v>
      </c>
      <c r="G105" s="930" t="s">
        <v>118</v>
      </c>
      <c r="H105" s="932">
        <v>1</v>
      </c>
      <c r="I105" s="933">
        <v>0</v>
      </c>
      <c r="J105" s="934">
        <f t="shared" si="0"/>
        <v>0</v>
      </c>
      <c r="K105" s="996"/>
      <c r="L105" s="678"/>
      <c r="M105" s="678"/>
      <c r="N105" s="678"/>
    </row>
    <row r="106" spans="2:14" ht="24" customHeight="1" x14ac:dyDescent="0.2">
      <c r="B106" s="578"/>
      <c r="C106" s="902">
        <f t="shared" si="1"/>
        <v>21</v>
      </c>
      <c r="D106" s="903" t="s">
        <v>105</v>
      </c>
      <c r="E106" s="930">
        <v>7497300440</v>
      </c>
      <c r="F106" s="931" t="s">
        <v>419</v>
      </c>
      <c r="G106" s="930" t="s">
        <v>118</v>
      </c>
      <c r="H106" s="932">
        <v>1</v>
      </c>
      <c r="I106" s="933">
        <v>0</v>
      </c>
      <c r="J106" s="934">
        <f t="shared" si="0"/>
        <v>0</v>
      </c>
      <c r="K106" s="996"/>
      <c r="L106" s="678"/>
      <c r="M106" s="678"/>
      <c r="N106" s="678"/>
    </row>
    <row r="107" spans="2:14" ht="24" customHeight="1" x14ac:dyDescent="0.2">
      <c r="B107" s="578"/>
      <c r="C107" s="902">
        <f t="shared" si="1"/>
        <v>22</v>
      </c>
      <c r="D107" s="903" t="s">
        <v>105</v>
      </c>
      <c r="E107" s="930">
        <v>7497300500</v>
      </c>
      <c r="F107" s="931" t="s">
        <v>420</v>
      </c>
      <c r="G107" s="930" t="s">
        <v>118</v>
      </c>
      <c r="H107" s="932">
        <v>3</v>
      </c>
      <c r="I107" s="933">
        <v>0</v>
      </c>
      <c r="J107" s="934">
        <f t="shared" si="0"/>
        <v>0</v>
      </c>
      <c r="K107" s="996"/>
      <c r="L107" s="678"/>
      <c r="M107" s="678"/>
      <c r="N107" s="678"/>
    </row>
    <row r="108" spans="2:14" ht="24" customHeight="1" x14ac:dyDescent="0.2">
      <c r="B108" s="578"/>
      <c r="C108" s="902">
        <f t="shared" si="1"/>
        <v>23</v>
      </c>
      <c r="D108" s="903" t="s">
        <v>105</v>
      </c>
      <c r="E108" s="930">
        <v>7497300510</v>
      </c>
      <c r="F108" s="931" t="s">
        <v>421</v>
      </c>
      <c r="G108" s="930" t="s">
        <v>118</v>
      </c>
      <c r="H108" s="932">
        <v>15</v>
      </c>
      <c r="I108" s="933">
        <v>0</v>
      </c>
      <c r="J108" s="934">
        <f t="shared" si="0"/>
        <v>0</v>
      </c>
      <c r="K108" s="996"/>
      <c r="L108" s="678"/>
      <c r="M108" s="678"/>
      <c r="N108" s="678"/>
    </row>
    <row r="109" spans="2:14" ht="24" customHeight="1" x14ac:dyDescent="0.2">
      <c r="B109" s="578"/>
      <c r="C109" s="902">
        <f t="shared" si="1"/>
        <v>24</v>
      </c>
      <c r="D109" s="903" t="s">
        <v>105</v>
      </c>
      <c r="E109" s="930">
        <v>7497300540</v>
      </c>
      <c r="F109" s="931" t="s">
        <v>422</v>
      </c>
      <c r="G109" s="930" t="s">
        <v>152</v>
      </c>
      <c r="H109" s="932">
        <v>380</v>
      </c>
      <c r="I109" s="933">
        <v>0</v>
      </c>
      <c r="J109" s="934">
        <f t="shared" si="0"/>
        <v>0</v>
      </c>
      <c r="K109" s="996"/>
      <c r="L109" s="678"/>
      <c r="M109" s="678"/>
      <c r="N109" s="678"/>
    </row>
    <row r="110" spans="2:14" ht="24" customHeight="1" x14ac:dyDescent="0.2">
      <c r="B110" s="578"/>
      <c r="C110" s="902">
        <f t="shared" si="1"/>
        <v>25</v>
      </c>
      <c r="D110" s="903" t="s">
        <v>105</v>
      </c>
      <c r="E110" s="930">
        <v>7497300540</v>
      </c>
      <c r="F110" s="931" t="s">
        <v>423</v>
      </c>
      <c r="G110" s="930" t="s">
        <v>152</v>
      </c>
      <c r="H110" s="932">
        <v>100</v>
      </c>
      <c r="I110" s="933">
        <v>0</v>
      </c>
      <c r="J110" s="934">
        <f t="shared" si="0"/>
        <v>0</v>
      </c>
      <c r="K110" s="996"/>
      <c r="L110" s="678"/>
      <c r="M110" s="678"/>
      <c r="N110" s="678"/>
    </row>
    <row r="111" spans="2:14" ht="24" customHeight="1" x14ac:dyDescent="0.2">
      <c r="B111" s="578"/>
      <c r="C111" s="902">
        <f t="shared" si="1"/>
        <v>26</v>
      </c>
      <c r="D111" s="903" t="s">
        <v>105</v>
      </c>
      <c r="E111" s="930">
        <v>7497300550</v>
      </c>
      <c r="F111" s="931" t="s">
        <v>424</v>
      </c>
      <c r="G111" s="930" t="s">
        <v>152</v>
      </c>
      <c r="H111" s="932">
        <v>40</v>
      </c>
      <c r="I111" s="933">
        <v>0</v>
      </c>
      <c r="J111" s="934">
        <f t="shared" si="0"/>
        <v>0</v>
      </c>
      <c r="K111" s="996"/>
    </row>
    <row r="112" spans="2:14" ht="24" customHeight="1" x14ac:dyDescent="0.2">
      <c r="B112" s="578"/>
      <c r="C112" s="902">
        <f t="shared" si="1"/>
        <v>27</v>
      </c>
      <c r="D112" s="903" t="s">
        <v>105</v>
      </c>
      <c r="E112" s="930">
        <v>7497300600</v>
      </c>
      <c r="F112" s="931" t="s">
        <v>425</v>
      </c>
      <c r="G112" s="930" t="s">
        <v>118</v>
      </c>
      <c r="H112" s="932">
        <v>2</v>
      </c>
      <c r="I112" s="933">
        <v>0</v>
      </c>
      <c r="J112" s="934">
        <f t="shared" si="0"/>
        <v>0</v>
      </c>
      <c r="K112" s="996"/>
    </row>
    <row r="113" spans="2:11" ht="24" customHeight="1" x14ac:dyDescent="0.2">
      <c r="B113" s="578"/>
      <c r="C113" s="902">
        <f t="shared" si="1"/>
        <v>28</v>
      </c>
      <c r="D113" s="903" t="s">
        <v>105</v>
      </c>
      <c r="E113" s="930">
        <v>7497300730</v>
      </c>
      <c r="F113" s="931" t="s">
        <v>426</v>
      </c>
      <c r="G113" s="930" t="s">
        <v>118</v>
      </c>
      <c r="H113" s="932">
        <v>2</v>
      </c>
      <c r="I113" s="933">
        <v>0</v>
      </c>
      <c r="J113" s="934">
        <f t="shared" si="0"/>
        <v>0</v>
      </c>
      <c r="K113" s="996"/>
    </row>
    <row r="114" spans="2:11" ht="24" customHeight="1" x14ac:dyDescent="0.2">
      <c r="B114" s="578"/>
      <c r="C114" s="902">
        <f t="shared" si="1"/>
        <v>29</v>
      </c>
      <c r="D114" s="903" t="s">
        <v>105</v>
      </c>
      <c r="E114" s="930">
        <v>7497300760</v>
      </c>
      <c r="F114" s="931" t="s">
        <v>427</v>
      </c>
      <c r="G114" s="930" t="s">
        <v>118</v>
      </c>
      <c r="H114" s="932">
        <v>1</v>
      </c>
      <c r="I114" s="933">
        <v>0</v>
      </c>
      <c r="J114" s="934">
        <f t="shared" si="0"/>
        <v>0</v>
      </c>
      <c r="K114" s="996"/>
    </row>
    <row r="115" spans="2:11" ht="24" customHeight="1" x14ac:dyDescent="0.2">
      <c r="B115" s="578"/>
      <c r="C115" s="902">
        <f t="shared" si="1"/>
        <v>30</v>
      </c>
      <c r="D115" s="903" t="s">
        <v>105</v>
      </c>
      <c r="E115" s="930">
        <v>7497300860</v>
      </c>
      <c r="F115" s="931" t="s">
        <v>428</v>
      </c>
      <c r="G115" s="930" t="s">
        <v>152</v>
      </c>
      <c r="H115" s="932">
        <v>140</v>
      </c>
      <c r="I115" s="933">
        <v>0</v>
      </c>
      <c r="J115" s="934">
        <f t="shared" si="0"/>
        <v>0</v>
      </c>
      <c r="K115" s="996"/>
    </row>
    <row r="116" spans="2:11" ht="24" customHeight="1" x14ac:dyDescent="0.2">
      <c r="B116" s="578"/>
      <c r="C116" s="902">
        <f t="shared" si="1"/>
        <v>31</v>
      </c>
      <c r="D116" s="903" t="s">
        <v>105</v>
      </c>
      <c r="E116" s="930">
        <v>7497300830</v>
      </c>
      <c r="F116" s="931" t="s">
        <v>429</v>
      </c>
      <c r="G116" s="930" t="s">
        <v>152</v>
      </c>
      <c r="H116" s="932">
        <v>120</v>
      </c>
      <c r="I116" s="933">
        <v>0</v>
      </c>
      <c r="J116" s="934">
        <f t="shared" si="0"/>
        <v>0</v>
      </c>
      <c r="K116" s="996"/>
    </row>
    <row r="117" spans="2:11" ht="24" customHeight="1" x14ac:dyDescent="0.2">
      <c r="B117" s="578"/>
      <c r="C117" s="902">
        <f t="shared" si="1"/>
        <v>32</v>
      </c>
      <c r="D117" s="903" t="s">
        <v>105</v>
      </c>
      <c r="E117" s="930">
        <v>7497300880</v>
      </c>
      <c r="F117" s="931" t="s">
        <v>430</v>
      </c>
      <c r="G117" s="930" t="s">
        <v>152</v>
      </c>
      <c r="H117" s="932">
        <v>120</v>
      </c>
      <c r="I117" s="933">
        <v>0</v>
      </c>
      <c r="J117" s="934">
        <f t="shared" si="0"/>
        <v>0</v>
      </c>
      <c r="K117" s="996"/>
    </row>
    <row r="118" spans="2:11" s="654" customFormat="1" ht="24" customHeight="1" x14ac:dyDescent="0.2">
      <c r="B118" s="1239"/>
      <c r="C118" s="1238">
        <f t="shared" si="1"/>
        <v>33</v>
      </c>
      <c r="D118" s="1240" t="s">
        <v>105</v>
      </c>
      <c r="E118" s="930">
        <v>7497301150</v>
      </c>
      <c r="F118" s="931" t="s">
        <v>1675</v>
      </c>
      <c r="G118" s="930" t="s">
        <v>118</v>
      </c>
      <c r="H118" s="932">
        <v>1</v>
      </c>
      <c r="I118" s="933">
        <v>0</v>
      </c>
      <c r="J118" s="1241">
        <f t="shared" si="0"/>
        <v>0</v>
      </c>
      <c r="K118" s="1242"/>
    </row>
    <row r="119" spans="2:11" s="654" customFormat="1" ht="24" customHeight="1" x14ac:dyDescent="0.2">
      <c r="B119" s="1239"/>
      <c r="C119" s="1238">
        <f t="shared" si="1"/>
        <v>34</v>
      </c>
      <c r="D119" s="1240" t="s">
        <v>105</v>
      </c>
      <c r="E119" s="930">
        <v>7497301180</v>
      </c>
      <c r="F119" s="931" t="s">
        <v>1676</v>
      </c>
      <c r="G119" s="930" t="s">
        <v>118</v>
      </c>
      <c r="H119" s="932">
        <v>1</v>
      </c>
      <c r="I119" s="933">
        <v>0</v>
      </c>
      <c r="J119" s="1241">
        <f t="shared" si="0"/>
        <v>0</v>
      </c>
      <c r="K119" s="1242"/>
    </row>
    <row r="120" spans="2:11" s="654" customFormat="1" ht="24" customHeight="1" x14ac:dyDescent="0.2">
      <c r="B120" s="1239"/>
      <c r="C120" s="1238">
        <f t="shared" si="1"/>
        <v>35</v>
      </c>
      <c r="D120" s="1240" t="s">
        <v>105</v>
      </c>
      <c r="E120" s="930">
        <v>7497301220</v>
      </c>
      <c r="F120" s="931" t="s">
        <v>1677</v>
      </c>
      <c r="G120" s="930" t="s">
        <v>118</v>
      </c>
      <c r="H120" s="932">
        <v>1</v>
      </c>
      <c r="I120" s="933">
        <v>0</v>
      </c>
      <c r="J120" s="1241">
        <f t="shared" si="0"/>
        <v>0</v>
      </c>
      <c r="K120" s="1242"/>
    </row>
    <row r="121" spans="2:11" s="654" customFormat="1" ht="24" customHeight="1" x14ac:dyDescent="0.2">
      <c r="B121" s="1239"/>
      <c r="C121" s="1238">
        <f t="shared" si="1"/>
        <v>36</v>
      </c>
      <c r="D121" s="1240" t="s">
        <v>105</v>
      </c>
      <c r="E121" s="930">
        <v>7497301810</v>
      </c>
      <c r="F121" s="931" t="s">
        <v>431</v>
      </c>
      <c r="G121" s="930" t="s">
        <v>118</v>
      </c>
      <c r="H121" s="932">
        <v>2</v>
      </c>
      <c r="I121" s="933">
        <v>0</v>
      </c>
      <c r="J121" s="1241">
        <f t="shared" si="0"/>
        <v>0</v>
      </c>
      <c r="K121" s="1242"/>
    </row>
    <row r="122" spans="2:11" s="654" customFormat="1" ht="24" customHeight="1" x14ac:dyDescent="0.2">
      <c r="B122" s="1239"/>
      <c r="C122" s="1238">
        <f t="shared" ref="C122:C124" si="2">MAX(C118:C121)+1</f>
        <v>37</v>
      </c>
      <c r="D122" s="1240" t="s">
        <v>105</v>
      </c>
      <c r="E122" s="930">
        <v>7497301990</v>
      </c>
      <c r="F122" s="931" t="s">
        <v>1678</v>
      </c>
      <c r="G122" s="930" t="s">
        <v>118</v>
      </c>
      <c r="H122" s="932">
        <v>1</v>
      </c>
      <c r="I122" s="933">
        <v>0</v>
      </c>
      <c r="J122" s="1241">
        <f t="shared" si="0"/>
        <v>0</v>
      </c>
      <c r="K122" s="1242"/>
    </row>
    <row r="123" spans="2:11" s="654" customFormat="1" ht="24" customHeight="1" x14ac:dyDescent="0.2">
      <c r="B123" s="1239"/>
      <c r="C123" s="1238">
        <f t="shared" si="2"/>
        <v>38</v>
      </c>
      <c r="D123" s="1240" t="s">
        <v>105</v>
      </c>
      <c r="E123" s="930">
        <v>7497302140</v>
      </c>
      <c r="F123" s="931" t="s">
        <v>1679</v>
      </c>
      <c r="G123" s="930" t="s">
        <v>118</v>
      </c>
      <c r="H123" s="932">
        <v>1</v>
      </c>
      <c r="I123" s="933">
        <v>0</v>
      </c>
      <c r="J123" s="1241">
        <f t="shared" si="0"/>
        <v>0</v>
      </c>
      <c r="K123" s="1242"/>
    </row>
    <row r="124" spans="2:11" ht="24" customHeight="1" x14ac:dyDescent="0.2">
      <c r="B124" s="578"/>
      <c r="C124" s="1238">
        <f t="shared" si="2"/>
        <v>39</v>
      </c>
      <c r="D124" s="903" t="s">
        <v>105</v>
      </c>
      <c r="E124" s="930">
        <v>7497302250</v>
      </c>
      <c r="F124" s="931" t="s">
        <v>432</v>
      </c>
      <c r="G124" s="930" t="s">
        <v>118</v>
      </c>
      <c r="H124" s="932">
        <v>2</v>
      </c>
      <c r="I124" s="933">
        <v>0</v>
      </c>
      <c r="J124" s="934">
        <f t="shared" si="0"/>
        <v>0</v>
      </c>
      <c r="K124" s="996"/>
    </row>
    <row r="125" spans="2:11" ht="24" customHeight="1" x14ac:dyDescent="0.2">
      <c r="B125" s="578"/>
      <c r="C125" s="902">
        <f>MAX(C116:C124)+1</f>
        <v>40</v>
      </c>
      <c r="D125" s="903" t="s">
        <v>105</v>
      </c>
      <c r="E125" s="930">
        <v>7497302260</v>
      </c>
      <c r="F125" s="931" t="s">
        <v>433</v>
      </c>
      <c r="G125" s="930" t="s">
        <v>118</v>
      </c>
      <c r="H125" s="932">
        <v>6</v>
      </c>
      <c r="I125" s="933">
        <v>0</v>
      </c>
      <c r="J125" s="934">
        <f t="shared" si="0"/>
        <v>0</v>
      </c>
      <c r="K125" s="996"/>
    </row>
    <row r="126" spans="2:11" ht="24" customHeight="1" x14ac:dyDescent="0.2">
      <c r="B126" s="578"/>
      <c r="C126" s="902">
        <f>MAX(C117:C125)+1</f>
        <v>41</v>
      </c>
      <c r="D126" s="903" t="s">
        <v>105</v>
      </c>
      <c r="E126" s="930">
        <v>7497302260</v>
      </c>
      <c r="F126" s="931" t="s">
        <v>433</v>
      </c>
      <c r="G126" s="930" t="s">
        <v>118</v>
      </c>
      <c r="H126" s="932">
        <v>16</v>
      </c>
      <c r="I126" s="933">
        <v>0</v>
      </c>
      <c r="J126" s="934">
        <f t="shared" si="0"/>
        <v>0</v>
      </c>
      <c r="K126" s="996"/>
    </row>
    <row r="127" spans="2:11" ht="24" customHeight="1" x14ac:dyDescent="0.2">
      <c r="B127" s="578"/>
      <c r="C127" s="902">
        <f>MAX(C121:C126)+1</f>
        <v>42</v>
      </c>
      <c r="D127" s="903" t="s">
        <v>105</v>
      </c>
      <c r="E127" s="930">
        <v>7499700390</v>
      </c>
      <c r="F127" s="931" t="s">
        <v>434</v>
      </c>
      <c r="G127" s="930" t="s">
        <v>118</v>
      </c>
      <c r="H127" s="932">
        <v>4</v>
      </c>
      <c r="I127" s="933">
        <v>0</v>
      </c>
      <c r="J127" s="934">
        <f t="shared" si="0"/>
        <v>0</v>
      </c>
      <c r="K127" s="996"/>
    </row>
    <row r="128" spans="2:11" ht="24" customHeight="1" x14ac:dyDescent="0.2">
      <c r="B128" s="578"/>
      <c r="C128" s="902">
        <f t="shared" si="1"/>
        <v>43</v>
      </c>
      <c r="D128" s="903" t="s">
        <v>105</v>
      </c>
      <c r="E128" s="930">
        <v>7499700400</v>
      </c>
      <c r="F128" s="931" t="s">
        <v>435</v>
      </c>
      <c r="G128" s="930" t="s">
        <v>118</v>
      </c>
      <c r="H128" s="932">
        <v>3</v>
      </c>
      <c r="I128" s="933">
        <v>0</v>
      </c>
      <c r="J128" s="934">
        <f t="shared" si="0"/>
        <v>0</v>
      </c>
      <c r="K128" s="996"/>
    </row>
    <row r="129" spans="2:11" ht="24" customHeight="1" x14ac:dyDescent="0.2">
      <c r="B129" s="578"/>
      <c r="C129" s="902">
        <f t="shared" si="1"/>
        <v>44</v>
      </c>
      <c r="D129" s="903" t="s">
        <v>105</v>
      </c>
      <c r="E129" s="930">
        <v>7499700430</v>
      </c>
      <c r="F129" s="931" t="s">
        <v>436</v>
      </c>
      <c r="G129" s="930" t="s">
        <v>118</v>
      </c>
      <c r="H129" s="932">
        <v>4</v>
      </c>
      <c r="I129" s="933">
        <v>0</v>
      </c>
      <c r="J129" s="934">
        <f t="shared" ref="J129:J132" si="3">ROUND(I129*H129,2)</f>
        <v>0</v>
      </c>
      <c r="K129" s="996"/>
    </row>
    <row r="130" spans="2:11" s="654" customFormat="1" ht="24" customHeight="1" x14ac:dyDescent="0.2">
      <c r="B130" s="1239"/>
      <c r="C130" s="1238">
        <f t="shared" si="1"/>
        <v>45</v>
      </c>
      <c r="D130" s="1240" t="s">
        <v>105</v>
      </c>
      <c r="E130" s="930" t="s">
        <v>1680</v>
      </c>
      <c r="F130" s="931" t="s">
        <v>1681</v>
      </c>
      <c r="G130" s="930" t="s">
        <v>152</v>
      </c>
      <c r="H130" s="932">
        <v>50</v>
      </c>
      <c r="I130" s="933">
        <v>0</v>
      </c>
      <c r="J130" s="1241">
        <f t="shared" si="3"/>
        <v>0</v>
      </c>
      <c r="K130" s="1242"/>
    </row>
    <row r="131" spans="2:11" s="654" customFormat="1" ht="24" customHeight="1" x14ac:dyDescent="0.2">
      <c r="B131" s="1239"/>
      <c r="C131" s="1238">
        <f t="shared" si="1"/>
        <v>46</v>
      </c>
      <c r="D131" s="1240" t="s">
        <v>105</v>
      </c>
      <c r="E131" s="930" t="s">
        <v>1682</v>
      </c>
      <c r="F131" s="931" t="s">
        <v>1683</v>
      </c>
      <c r="G131" s="930" t="s">
        <v>152</v>
      </c>
      <c r="H131" s="932">
        <v>50</v>
      </c>
      <c r="I131" s="933">
        <v>0</v>
      </c>
      <c r="J131" s="1241">
        <f t="shared" si="3"/>
        <v>0</v>
      </c>
      <c r="K131" s="1242"/>
    </row>
    <row r="132" spans="2:11" s="654" customFormat="1" ht="24" customHeight="1" x14ac:dyDescent="0.2">
      <c r="B132" s="1239"/>
      <c r="C132" s="1238">
        <f t="shared" si="1"/>
        <v>47</v>
      </c>
      <c r="D132" s="1240" t="s">
        <v>105</v>
      </c>
      <c r="E132" s="930" t="s">
        <v>1684</v>
      </c>
      <c r="F132" s="931" t="s">
        <v>1685</v>
      </c>
      <c r="G132" s="930" t="s">
        <v>118</v>
      </c>
      <c r="H132" s="932">
        <v>1</v>
      </c>
      <c r="I132" s="933">
        <v>0</v>
      </c>
      <c r="J132" s="1241">
        <f t="shared" si="3"/>
        <v>0</v>
      </c>
      <c r="K132" s="1242"/>
    </row>
    <row r="133" spans="2:11" ht="15" x14ac:dyDescent="0.2">
      <c r="B133" s="578"/>
      <c r="C133" s="968"/>
      <c r="D133" s="968"/>
      <c r="E133" s="609"/>
      <c r="F133" s="906"/>
      <c r="G133" s="609"/>
      <c r="H133" s="610"/>
      <c r="I133" s="611"/>
      <c r="J133" s="614"/>
      <c r="K133" s="939"/>
    </row>
    <row r="134" spans="2:11" ht="22.5" customHeight="1" x14ac:dyDescent="0.2">
      <c r="B134" s="578"/>
      <c r="C134" s="968"/>
      <c r="D134" s="968"/>
      <c r="E134" s="597"/>
      <c r="F134" s="596" t="s">
        <v>437</v>
      </c>
      <c r="G134" s="597"/>
      <c r="H134" s="612" t="s">
        <v>438</v>
      </c>
      <c r="I134" s="613"/>
      <c r="J134" s="616">
        <f>SUM(J135:J190)</f>
        <v>0</v>
      </c>
      <c r="K134" s="939"/>
    </row>
    <row r="135" spans="2:11" ht="75" x14ac:dyDescent="0.2">
      <c r="B135" s="578"/>
      <c r="C135" s="902">
        <f>MAX(C128:C134)+1</f>
        <v>48</v>
      </c>
      <c r="D135" s="915" t="s">
        <v>137</v>
      </c>
      <c r="E135" s="916" t="s">
        <v>439</v>
      </c>
      <c r="F135" s="917" t="s">
        <v>440</v>
      </c>
      <c r="G135" s="916" t="s">
        <v>116</v>
      </c>
      <c r="H135" s="918">
        <v>28</v>
      </c>
      <c r="I135" s="904">
        <v>0</v>
      </c>
      <c r="J135" s="904">
        <f t="shared" ref="J135:J189" si="4">ROUND(I135*H135,2)</f>
        <v>0</v>
      </c>
      <c r="K135" s="955"/>
    </row>
    <row r="136" spans="2:11" ht="15" x14ac:dyDescent="0.2">
      <c r="B136" s="578"/>
      <c r="C136" s="902">
        <f>MAX(C129:C135)+1</f>
        <v>49</v>
      </c>
      <c r="D136" s="915" t="s">
        <v>137</v>
      </c>
      <c r="E136" s="916" t="s">
        <v>441</v>
      </c>
      <c r="F136" s="917" t="s">
        <v>442</v>
      </c>
      <c r="G136" s="916" t="s">
        <v>118</v>
      </c>
      <c r="H136" s="918">
        <v>1</v>
      </c>
      <c r="I136" s="904">
        <v>0</v>
      </c>
      <c r="J136" s="904">
        <f t="shared" si="4"/>
        <v>0</v>
      </c>
      <c r="K136" s="955"/>
    </row>
    <row r="137" spans="2:11" ht="60" x14ac:dyDescent="0.2">
      <c r="B137" s="578"/>
      <c r="C137" s="902">
        <f t="shared" ref="C137:C190" si="5">MAX(C133:C136)+1</f>
        <v>50</v>
      </c>
      <c r="D137" s="915" t="s">
        <v>137</v>
      </c>
      <c r="E137" s="916" t="s">
        <v>443</v>
      </c>
      <c r="F137" s="917" t="s">
        <v>444</v>
      </c>
      <c r="G137" s="916" t="s">
        <v>116</v>
      </c>
      <c r="H137" s="918">
        <v>2</v>
      </c>
      <c r="I137" s="904">
        <v>0</v>
      </c>
      <c r="J137" s="904">
        <f t="shared" si="4"/>
        <v>0</v>
      </c>
      <c r="K137" s="955"/>
    </row>
    <row r="138" spans="2:11" ht="30" x14ac:dyDescent="0.2">
      <c r="B138" s="578"/>
      <c r="C138" s="902">
        <f t="shared" si="5"/>
        <v>51</v>
      </c>
      <c r="D138" s="915" t="s">
        <v>137</v>
      </c>
      <c r="E138" s="916" t="s">
        <v>445</v>
      </c>
      <c r="F138" s="917" t="s">
        <v>446</v>
      </c>
      <c r="G138" s="916" t="s">
        <v>118</v>
      </c>
      <c r="H138" s="918">
        <v>3</v>
      </c>
      <c r="I138" s="904">
        <v>0</v>
      </c>
      <c r="J138" s="904">
        <f t="shared" si="4"/>
        <v>0</v>
      </c>
      <c r="K138" s="955"/>
    </row>
    <row r="139" spans="2:11" ht="18.75" customHeight="1" x14ac:dyDescent="0.2">
      <c r="B139" s="578"/>
      <c r="C139" s="902">
        <f t="shared" si="5"/>
        <v>52</v>
      </c>
      <c r="D139" s="915" t="s">
        <v>137</v>
      </c>
      <c r="E139" s="916" t="s">
        <v>447</v>
      </c>
      <c r="F139" s="917" t="s">
        <v>448</v>
      </c>
      <c r="G139" s="916" t="s">
        <v>118</v>
      </c>
      <c r="H139" s="918">
        <v>2</v>
      </c>
      <c r="I139" s="904">
        <v>0</v>
      </c>
      <c r="J139" s="904">
        <f t="shared" si="4"/>
        <v>0</v>
      </c>
      <c r="K139" s="955"/>
    </row>
    <row r="140" spans="2:11" ht="18.75" customHeight="1" x14ac:dyDescent="0.2">
      <c r="B140" s="578"/>
      <c r="C140" s="902">
        <f t="shared" si="5"/>
        <v>53</v>
      </c>
      <c r="D140" s="915" t="s">
        <v>137</v>
      </c>
      <c r="E140" s="916" t="s">
        <v>449</v>
      </c>
      <c r="F140" s="917" t="s">
        <v>450</v>
      </c>
      <c r="G140" s="916" t="s">
        <v>118</v>
      </c>
      <c r="H140" s="918">
        <v>5</v>
      </c>
      <c r="I140" s="904">
        <v>0</v>
      </c>
      <c r="J140" s="904">
        <f t="shared" si="4"/>
        <v>0</v>
      </c>
      <c r="K140" s="955"/>
    </row>
    <row r="141" spans="2:11" ht="18.75" customHeight="1" x14ac:dyDescent="0.2">
      <c r="B141" s="578"/>
      <c r="C141" s="902">
        <f t="shared" si="5"/>
        <v>54</v>
      </c>
      <c r="D141" s="915" t="s">
        <v>137</v>
      </c>
      <c r="E141" s="916" t="s">
        <v>451</v>
      </c>
      <c r="F141" s="917" t="s">
        <v>452</v>
      </c>
      <c r="G141" s="916" t="s">
        <v>118</v>
      </c>
      <c r="H141" s="918">
        <v>3</v>
      </c>
      <c r="I141" s="904">
        <v>0</v>
      </c>
      <c r="J141" s="904">
        <f t="shared" si="4"/>
        <v>0</v>
      </c>
      <c r="K141" s="955"/>
    </row>
    <row r="142" spans="2:11" ht="18.75" customHeight="1" x14ac:dyDescent="0.2">
      <c r="B142" s="578"/>
      <c r="C142" s="902">
        <f t="shared" si="5"/>
        <v>55</v>
      </c>
      <c r="D142" s="915" t="s">
        <v>137</v>
      </c>
      <c r="E142" s="916" t="s">
        <v>453</v>
      </c>
      <c r="F142" s="917" t="s">
        <v>454</v>
      </c>
      <c r="G142" s="916" t="s">
        <v>118</v>
      </c>
      <c r="H142" s="918">
        <v>2</v>
      </c>
      <c r="I142" s="904">
        <v>0</v>
      </c>
      <c r="J142" s="904">
        <f t="shared" si="4"/>
        <v>0</v>
      </c>
      <c r="K142" s="955"/>
    </row>
    <row r="143" spans="2:11" ht="18.75" customHeight="1" x14ac:dyDescent="0.2">
      <c r="B143" s="578"/>
      <c r="C143" s="902">
        <f t="shared" si="5"/>
        <v>56</v>
      </c>
      <c r="D143" s="915" t="s">
        <v>137</v>
      </c>
      <c r="E143" s="916" t="s">
        <v>455</v>
      </c>
      <c r="F143" s="917" t="s">
        <v>456</v>
      </c>
      <c r="G143" s="916" t="s">
        <v>118</v>
      </c>
      <c r="H143" s="918">
        <v>4</v>
      </c>
      <c r="I143" s="904">
        <v>0</v>
      </c>
      <c r="J143" s="904">
        <f t="shared" si="4"/>
        <v>0</v>
      </c>
      <c r="K143" s="955"/>
    </row>
    <row r="144" spans="2:11" ht="18.75" customHeight="1" x14ac:dyDescent="0.2">
      <c r="B144" s="578"/>
      <c r="C144" s="902">
        <f t="shared" si="5"/>
        <v>57</v>
      </c>
      <c r="D144" s="915" t="s">
        <v>137</v>
      </c>
      <c r="E144" s="916" t="s">
        <v>457</v>
      </c>
      <c r="F144" s="917" t="s">
        <v>458</v>
      </c>
      <c r="G144" s="916" t="s">
        <v>118</v>
      </c>
      <c r="H144" s="918">
        <v>60</v>
      </c>
      <c r="I144" s="904">
        <v>0</v>
      </c>
      <c r="J144" s="904">
        <f t="shared" si="4"/>
        <v>0</v>
      </c>
      <c r="K144" s="955"/>
    </row>
    <row r="145" spans="2:11" ht="18.75" customHeight="1" x14ac:dyDescent="0.2">
      <c r="B145" s="578"/>
      <c r="C145" s="902">
        <f t="shared" si="5"/>
        <v>58</v>
      </c>
      <c r="D145" s="915" t="s">
        <v>137</v>
      </c>
      <c r="E145" s="916" t="s">
        <v>459</v>
      </c>
      <c r="F145" s="917" t="s">
        <v>460</v>
      </c>
      <c r="G145" s="916" t="s">
        <v>118</v>
      </c>
      <c r="H145" s="918">
        <v>4</v>
      </c>
      <c r="I145" s="904">
        <v>0</v>
      </c>
      <c r="J145" s="904">
        <f t="shared" si="4"/>
        <v>0</v>
      </c>
      <c r="K145" s="955"/>
    </row>
    <row r="146" spans="2:11" ht="18.75" customHeight="1" x14ac:dyDescent="0.2">
      <c r="B146" s="578"/>
      <c r="C146" s="902">
        <f t="shared" si="5"/>
        <v>59</v>
      </c>
      <c r="D146" s="915" t="s">
        <v>137</v>
      </c>
      <c r="E146" s="916" t="s">
        <v>461</v>
      </c>
      <c r="F146" s="917" t="s">
        <v>462</v>
      </c>
      <c r="G146" s="916" t="s">
        <v>118</v>
      </c>
      <c r="H146" s="918">
        <v>1</v>
      </c>
      <c r="I146" s="904">
        <v>0</v>
      </c>
      <c r="J146" s="904">
        <f t="shared" si="4"/>
        <v>0</v>
      </c>
      <c r="K146" s="955"/>
    </row>
    <row r="147" spans="2:11" ht="18.75" customHeight="1" x14ac:dyDescent="0.2">
      <c r="B147" s="578"/>
      <c r="C147" s="902">
        <f t="shared" si="5"/>
        <v>60</v>
      </c>
      <c r="D147" s="915" t="s">
        <v>137</v>
      </c>
      <c r="E147" s="916" t="s">
        <v>463</v>
      </c>
      <c r="F147" s="917" t="s">
        <v>464</v>
      </c>
      <c r="G147" s="916" t="s">
        <v>118</v>
      </c>
      <c r="H147" s="918">
        <v>2</v>
      </c>
      <c r="I147" s="904">
        <v>0</v>
      </c>
      <c r="J147" s="904">
        <f t="shared" si="4"/>
        <v>0</v>
      </c>
      <c r="K147" s="955"/>
    </row>
    <row r="148" spans="2:11" ht="18.75" customHeight="1" x14ac:dyDescent="0.2">
      <c r="B148" s="578"/>
      <c r="C148" s="902">
        <f t="shared" si="5"/>
        <v>61</v>
      </c>
      <c r="D148" s="915" t="s">
        <v>137</v>
      </c>
      <c r="E148" s="916" t="s">
        <v>465</v>
      </c>
      <c r="F148" s="917" t="s">
        <v>466</v>
      </c>
      <c r="G148" s="916" t="s">
        <v>118</v>
      </c>
      <c r="H148" s="918">
        <v>5</v>
      </c>
      <c r="I148" s="904">
        <v>0</v>
      </c>
      <c r="J148" s="904">
        <f t="shared" si="4"/>
        <v>0</v>
      </c>
      <c r="K148" s="955"/>
    </row>
    <row r="149" spans="2:11" ht="18.75" customHeight="1" x14ac:dyDescent="0.2">
      <c r="B149" s="578"/>
      <c r="C149" s="902">
        <f t="shared" si="5"/>
        <v>62</v>
      </c>
      <c r="D149" s="915" t="s">
        <v>137</v>
      </c>
      <c r="E149" s="916" t="s">
        <v>467</v>
      </c>
      <c r="F149" s="917" t="s">
        <v>468</v>
      </c>
      <c r="G149" s="916" t="s">
        <v>118</v>
      </c>
      <c r="H149" s="918">
        <v>5</v>
      </c>
      <c r="I149" s="904">
        <v>0</v>
      </c>
      <c r="J149" s="904">
        <f t="shared" si="4"/>
        <v>0</v>
      </c>
      <c r="K149" s="955"/>
    </row>
    <row r="150" spans="2:11" ht="18.75" customHeight="1" x14ac:dyDescent="0.2">
      <c r="B150" s="578"/>
      <c r="C150" s="902">
        <f t="shared" si="5"/>
        <v>63</v>
      </c>
      <c r="D150" s="915" t="s">
        <v>137</v>
      </c>
      <c r="E150" s="916" t="s">
        <v>469</v>
      </c>
      <c r="F150" s="917" t="s">
        <v>470</v>
      </c>
      <c r="G150" s="916" t="s">
        <v>118</v>
      </c>
      <c r="H150" s="918">
        <v>1</v>
      </c>
      <c r="I150" s="904">
        <v>0</v>
      </c>
      <c r="J150" s="904">
        <f t="shared" si="4"/>
        <v>0</v>
      </c>
      <c r="K150" s="955"/>
    </row>
    <row r="151" spans="2:11" ht="18.75" customHeight="1" x14ac:dyDescent="0.2">
      <c r="B151" s="578"/>
      <c r="C151" s="902">
        <f t="shared" si="5"/>
        <v>64</v>
      </c>
      <c r="D151" s="915" t="s">
        <v>137</v>
      </c>
      <c r="E151" s="916" t="s">
        <v>471</v>
      </c>
      <c r="F151" s="917" t="s">
        <v>472</v>
      </c>
      <c r="G151" s="916" t="s">
        <v>118</v>
      </c>
      <c r="H151" s="918">
        <v>3</v>
      </c>
      <c r="I151" s="904">
        <v>0</v>
      </c>
      <c r="J151" s="904">
        <f t="shared" si="4"/>
        <v>0</v>
      </c>
      <c r="K151" s="955"/>
    </row>
    <row r="152" spans="2:11" ht="18.75" customHeight="1" x14ac:dyDescent="0.2">
      <c r="B152" s="578"/>
      <c r="C152" s="902">
        <f t="shared" si="5"/>
        <v>65</v>
      </c>
      <c r="D152" s="915" t="s">
        <v>137</v>
      </c>
      <c r="E152" s="916" t="s">
        <v>473</v>
      </c>
      <c r="F152" s="917" t="s">
        <v>474</v>
      </c>
      <c r="G152" s="916" t="s">
        <v>118</v>
      </c>
      <c r="H152" s="918">
        <v>1</v>
      </c>
      <c r="I152" s="904">
        <v>0</v>
      </c>
      <c r="J152" s="904">
        <f t="shared" si="4"/>
        <v>0</v>
      </c>
      <c r="K152" s="955"/>
    </row>
    <row r="153" spans="2:11" ht="18.75" customHeight="1" x14ac:dyDescent="0.2">
      <c r="B153" s="578"/>
      <c r="C153" s="902">
        <f t="shared" si="5"/>
        <v>66</v>
      </c>
      <c r="D153" s="915" t="s">
        <v>137</v>
      </c>
      <c r="E153" s="916" t="s">
        <v>475</v>
      </c>
      <c r="F153" s="917" t="s">
        <v>476</v>
      </c>
      <c r="G153" s="916" t="s">
        <v>118</v>
      </c>
      <c r="H153" s="918">
        <v>15</v>
      </c>
      <c r="I153" s="904">
        <v>0</v>
      </c>
      <c r="J153" s="904">
        <f t="shared" si="4"/>
        <v>0</v>
      </c>
      <c r="K153" s="955"/>
    </row>
    <row r="154" spans="2:11" ht="18.75" customHeight="1" x14ac:dyDescent="0.2">
      <c r="B154" s="578"/>
      <c r="C154" s="902">
        <f t="shared" si="5"/>
        <v>67</v>
      </c>
      <c r="D154" s="915" t="s">
        <v>137</v>
      </c>
      <c r="E154" s="916" t="s">
        <v>477</v>
      </c>
      <c r="F154" s="917" t="s">
        <v>478</v>
      </c>
      <c r="G154" s="916" t="s">
        <v>118</v>
      </c>
      <c r="H154" s="918">
        <v>380</v>
      </c>
      <c r="I154" s="904">
        <v>0</v>
      </c>
      <c r="J154" s="904">
        <f t="shared" si="4"/>
        <v>0</v>
      </c>
      <c r="K154" s="955"/>
    </row>
    <row r="155" spans="2:11" ht="18.75" customHeight="1" x14ac:dyDescent="0.2">
      <c r="B155" s="578"/>
      <c r="C155" s="902">
        <f t="shared" si="5"/>
        <v>68</v>
      </c>
      <c r="D155" s="915" t="s">
        <v>137</v>
      </c>
      <c r="E155" s="916" t="s">
        <v>479</v>
      </c>
      <c r="F155" s="917" t="s">
        <v>480</v>
      </c>
      <c r="G155" s="916" t="s">
        <v>152</v>
      </c>
      <c r="H155" s="919">
        <v>100</v>
      </c>
      <c r="I155" s="904">
        <v>0</v>
      </c>
      <c r="J155" s="904">
        <f t="shared" si="4"/>
        <v>0</v>
      </c>
      <c r="K155" s="955"/>
    </row>
    <row r="156" spans="2:11" ht="30" x14ac:dyDescent="0.2">
      <c r="B156" s="578"/>
      <c r="C156" s="902">
        <f t="shared" si="5"/>
        <v>69</v>
      </c>
      <c r="D156" s="915" t="s">
        <v>137</v>
      </c>
      <c r="E156" s="916" t="s">
        <v>481</v>
      </c>
      <c r="F156" s="917" t="s">
        <v>482</v>
      </c>
      <c r="G156" s="916" t="s">
        <v>118</v>
      </c>
      <c r="H156" s="918">
        <v>2</v>
      </c>
      <c r="I156" s="904">
        <v>0</v>
      </c>
      <c r="J156" s="904">
        <f t="shared" si="4"/>
        <v>0</v>
      </c>
      <c r="K156" s="955"/>
    </row>
    <row r="157" spans="2:11" ht="18.75" customHeight="1" x14ac:dyDescent="0.2">
      <c r="B157" s="578"/>
      <c r="C157" s="902">
        <f t="shared" si="5"/>
        <v>70</v>
      </c>
      <c r="D157" s="915" t="s">
        <v>137</v>
      </c>
      <c r="E157" s="916" t="s">
        <v>483</v>
      </c>
      <c r="F157" s="917" t="s">
        <v>484</v>
      </c>
      <c r="G157" s="916" t="s">
        <v>118</v>
      </c>
      <c r="H157" s="918">
        <v>1</v>
      </c>
      <c r="I157" s="904">
        <v>0</v>
      </c>
      <c r="J157" s="904">
        <f t="shared" si="4"/>
        <v>0</v>
      </c>
      <c r="K157" s="955"/>
    </row>
    <row r="158" spans="2:11" ht="18.75" customHeight="1" x14ac:dyDescent="0.2">
      <c r="B158" s="578"/>
      <c r="C158" s="902">
        <f t="shared" si="5"/>
        <v>71</v>
      </c>
      <c r="D158" s="915" t="s">
        <v>137</v>
      </c>
      <c r="E158" s="916" t="s">
        <v>485</v>
      </c>
      <c r="F158" s="917" t="s">
        <v>486</v>
      </c>
      <c r="G158" s="916" t="s">
        <v>118</v>
      </c>
      <c r="H158" s="918">
        <v>140</v>
      </c>
      <c r="I158" s="904">
        <v>0</v>
      </c>
      <c r="J158" s="904">
        <f t="shared" si="4"/>
        <v>0</v>
      </c>
      <c r="K158" s="955"/>
    </row>
    <row r="159" spans="2:11" ht="18.75" customHeight="1" x14ac:dyDescent="0.2">
      <c r="B159" s="578"/>
      <c r="C159" s="902">
        <f t="shared" si="5"/>
        <v>72</v>
      </c>
      <c r="D159" s="915" t="s">
        <v>137</v>
      </c>
      <c r="E159" s="916" t="s">
        <v>487</v>
      </c>
      <c r="F159" s="917" t="s">
        <v>488</v>
      </c>
      <c r="G159" s="916" t="s">
        <v>152</v>
      </c>
      <c r="H159" s="919">
        <v>222</v>
      </c>
      <c r="I159" s="904">
        <v>0</v>
      </c>
      <c r="J159" s="904">
        <f t="shared" si="4"/>
        <v>0</v>
      </c>
      <c r="K159" s="955"/>
    </row>
    <row r="160" spans="2:11" ht="18.75" customHeight="1" x14ac:dyDescent="0.2">
      <c r="B160" s="578"/>
      <c r="C160" s="902">
        <f t="shared" si="5"/>
        <v>73</v>
      </c>
      <c r="D160" s="915" t="s">
        <v>137</v>
      </c>
      <c r="E160" s="916" t="s">
        <v>489</v>
      </c>
      <c r="F160" s="917" t="s">
        <v>490</v>
      </c>
      <c r="G160" s="916" t="s">
        <v>152</v>
      </c>
      <c r="H160" s="918">
        <v>260</v>
      </c>
      <c r="I160" s="904">
        <v>0</v>
      </c>
      <c r="J160" s="904">
        <f t="shared" si="4"/>
        <v>0</v>
      </c>
      <c r="K160" s="955"/>
    </row>
    <row r="161" spans="2:11" ht="18.75" customHeight="1" x14ac:dyDescent="0.2">
      <c r="B161" s="578"/>
      <c r="C161" s="902">
        <f t="shared" si="5"/>
        <v>74</v>
      </c>
      <c r="D161" s="915" t="s">
        <v>137</v>
      </c>
      <c r="E161" s="916" t="s">
        <v>491</v>
      </c>
      <c r="F161" s="917" t="s">
        <v>492</v>
      </c>
      <c r="G161" s="916" t="s">
        <v>118</v>
      </c>
      <c r="H161" s="918">
        <v>2</v>
      </c>
      <c r="I161" s="904">
        <v>0</v>
      </c>
      <c r="J161" s="904">
        <f t="shared" si="4"/>
        <v>0</v>
      </c>
      <c r="K161" s="955"/>
    </row>
    <row r="162" spans="2:11" ht="18.75" customHeight="1" x14ac:dyDescent="0.2">
      <c r="B162" s="578"/>
      <c r="C162" s="902">
        <f t="shared" si="5"/>
        <v>75</v>
      </c>
      <c r="D162" s="915" t="s">
        <v>137</v>
      </c>
      <c r="E162" s="916" t="s">
        <v>493</v>
      </c>
      <c r="F162" s="917" t="s">
        <v>494</v>
      </c>
      <c r="G162" s="916" t="s">
        <v>118</v>
      </c>
      <c r="H162" s="918">
        <v>6</v>
      </c>
      <c r="I162" s="904">
        <v>0</v>
      </c>
      <c r="J162" s="904">
        <f t="shared" si="4"/>
        <v>0</v>
      </c>
      <c r="K162" s="955"/>
    </row>
    <row r="163" spans="2:11" ht="18.75" customHeight="1" x14ac:dyDescent="0.2">
      <c r="B163" s="578"/>
      <c r="C163" s="902">
        <f t="shared" si="5"/>
        <v>76</v>
      </c>
      <c r="D163" s="915" t="s">
        <v>137</v>
      </c>
      <c r="E163" s="916" t="s">
        <v>495</v>
      </c>
      <c r="F163" s="917" t="s">
        <v>496</v>
      </c>
      <c r="G163" s="916" t="s">
        <v>118</v>
      </c>
      <c r="H163" s="918">
        <v>16</v>
      </c>
      <c r="I163" s="904">
        <v>0</v>
      </c>
      <c r="J163" s="904">
        <f t="shared" si="4"/>
        <v>0</v>
      </c>
      <c r="K163" s="955"/>
    </row>
    <row r="164" spans="2:11" s="654" customFormat="1" ht="18.75" customHeight="1" x14ac:dyDescent="0.2">
      <c r="B164" s="1239"/>
      <c r="C164" s="1238">
        <f t="shared" si="5"/>
        <v>77</v>
      </c>
      <c r="D164" s="915"/>
      <c r="E164" s="1243" t="s">
        <v>1686</v>
      </c>
      <c r="F164" s="920" t="s">
        <v>1687</v>
      </c>
      <c r="G164" s="1243" t="s">
        <v>118</v>
      </c>
      <c r="H164" s="919">
        <v>1</v>
      </c>
      <c r="I164" s="1244">
        <v>0</v>
      </c>
      <c r="J164" s="1244">
        <f t="shared" si="4"/>
        <v>0</v>
      </c>
      <c r="K164" s="1245"/>
    </row>
    <row r="165" spans="2:11" s="654" customFormat="1" ht="18.75" customHeight="1" x14ac:dyDescent="0.2">
      <c r="B165" s="1239"/>
      <c r="C165" s="1238">
        <f t="shared" si="5"/>
        <v>78</v>
      </c>
      <c r="D165" s="915"/>
      <c r="E165" s="1243" t="s">
        <v>1688</v>
      </c>
      <c r="F165" s="920" t="s">
        <v>1689</v>
      </c>
      <c r="G165" s="1243" t="s">
        <v>118</v>
      </c>
      <c r="H165" s="919">
        <v>1</v>
      </c>
      <c r="I165" s="1244">
        <v>0</v>
      </c>
      <c r="J165" s="1244">
        <f t="shared" si="4"/>
        <v>0</v>
      </c>
      <c r="K165" s="1245"/>
    </row>
    <row r="166" spans="2:11" s="654" customFormat="1" ht="26.25" customHeight="1" x14ac:dyDescent="0.2">
      <c r="B166" s="1239"/>
      <c r="C166" s="1238">
        <f t="shared" si="5"/>
        <v>79</v>
      </c>
      <c r="D166" s="915"/>
      <c r="E166" s="1243" t="s">
        <v>1690</v>
      </c>
      <c r="F166" s="920" t="s">
        <v>1691</v>
      </c>
      <c r="G166" s="1243" t="s">
        <v>118</v>
      </c>
      <c r="H166" s="919">
        <v>1</v>
      </c>
      <c r="I166" s="1244">
        <v>0</v>
      </c>
      <c r="J166" s="1244">
        <f t="shared" si="4"/>
        <v>0</v>
      </c>
      <c r="K166" s="1245"/>
    </row>
    <row r="167" spans="2:11" s="654" customFormat="1" ht="26.25" customHeight="1" x14ac:dyDescent="0.2">
      <c r="B167" s="1239"/>
      <c r="C167" s="1238">
        <f t="shared" si="5"/>
        <v>80</v>
      </c>
      <c r="D167" s="915"/>
      <c r="E167" s="1243" t="s">
        <v>1692</v>
      </c>
      <c r="F167" s="920" t="s">
        <v>1693</v>
      </c>
      <c r="G167" s="1243" t="s">
        <v>118</v>
      </c>
      <c r="H167" s="919">
        <v>1</v>
      </c>
      <c r="I167" s="1244">
        <v>0</v>
      </c>
      <c r="J167" s="1244">
        <f t="shared" si="4"/>
        <v>0</v>
      </c>
      <c r="K167" s="1245"/>
    </row>
    <row r="168" spans="2:11" s="654" customFormat="1" ht="18.75" customHeight="1" x14ac:dyDescent="0.2">
      <c r="B168" s="1239"/>
      <c r="C168" s="1238">
        <f t="shared" si="5"/>
        <v>81</v>
      </c>
      <c r="D168" s="915"/>
      <c r="E168" s="1243" t="s">
        <v>1694</v>
      </c>
      <c r="F168" s="920" t="s">
        <v>1695</v>
      </c>
      <c r="G168" s="1243" t="s">
        <v>152</v>
      </c>
      <c r="H168" s="919">
        <v>50</v>
      </c>
      <c r="I168" s="1244">
        <v>0</v>
      </c>
      <c r="J168" s="1244">
        <f t="shared" si="4"/>
        <v>0</v>
      </c>
      <c r="K168" s="1245"/>
    </row>
    <row r="169" spans="2:11" s="654" customFormat="1" ht="45" customHeight="1" x14ac:dyDescent="0.2">
      <c r="B169" s="1239"/>
      <c r="C169" s="1238">
        <f t="shared" si="5"/>
        <v>82</v>
      </c>
      <c r="D169" s="915"/>
      <c r="E169" s="1243" t="s">
        <v>535</v>
      </c>
      <c r="F169" s="920" t="s">
        <v>536</v>
      </c>
      <c r="G169" s="1243" t="s">
        <v>116</v>
      </c>
      <c r="H169" s="919">
        <v>45</v>
      </c>
      <c r="I169" s="1244">
        <v>0</v>
      </c>
      <c r="J169" s="1244">
        <f t="shared" si="4"/>
        <v>0</v>
      </c>
      <c r="K169" s="1245"/>
    </row>
    <row r="170" spans="2:11" s="654" customFormat="1" ht="33" customHeight="1" x14ac:dyDescent="0.2">
      <c r="B170" s="1239"/>
      <c r="C170" s="1238">
        <f t="shared" si="5"/>
        <v>83</v>
      </c>
      <c r="D170" s="915"/>
      <c r="E170" s="1243" t="s">
        <v>539</v>
      </c>
      <c r="F170" s="920" t="s">
        <v>540</v>
      </c>
      <c r="G170" s="1243" t="s">
        <v>116</v>
      </c>
      <c r="H170" s="919">
        <v>45</v>
      </c>
      <c r="I170" s="1244">
        <v>0</v>
      </c>
      <c r="J170" s="1244">
        <f t="shared" si="4"/>
        <v>0</v>
      </c>
      <c r="K170" s="1245"/>
    </row>
    <row r="171" spans="2:11" s="654" customFormat="1" ht="18.75" customHeight="1" x14ac:dyDescent="0.2">
      <c r="B171" s="1239"/>
      <c r="C171" s="1238">
        <f t="shared" si="5"/>
        <v>84</v>
      </c>
      <c r="D171" s="915"/>
      <c r="E171" s="1243" t="s">
        <v>1136</v>
      </c>
      <c r="F171" s="920" t="s">
        <v>1139</v>
      </c>
      <c r="G171" s="1243" t="s">
        <v>118</v>
      </c>
      <c r="H171" s="919">
        <v>1</v>
      </c>
      <c r="I171" s="1244">
        <v>0</v>
      </c>
      <c r="J171" s="1244">
        <f t="shared" si="4"/>
        <v>0</v>
      </c>
      <c r="K171" s="1245"/>
    </row>
    <row r="172" spans="2:11" ht="30" x14ac:dyDescent="0.2">
      <c r="B172" s="578"/>
      <c r="C172" s="1238">
        <f t="shared" si="5"/>
        <v>85</v>
      </c>
      <c r="D172" s="915" t="s">
        <v>137</v>
      </c>
      <c r="E172" s="916" t="s">
        <v>497</v>
      </c>
      <c r="F172" s="920" t="s">
        <v>498</v>
      </c>
      <c r="G172" s="916" t="s">
        <v>499</v>
      </c>
      <c r="H172" s="918">
        <v>64</v>
      </c>
      <c r="I172" s="904">
        <v>0</v>
      </c>
      <c r="J172" s="904">
        <f t="shared" si="4"/>
        <v>0</v>
      </c>
      <c r="K172" s="955"/>
    </row>
    <row r="173" spans="2:11" ht="30" x14ac:dyDescent="0.2">
      <c r="B173" s="578"/>
      <c r="C173" s="902">
        <f>MAX(C161:C172)+1</f>
        <v>86</v>
      </c>
      <c r="D173" s="915" t="s">
        <v>137</v>
      </c>
      <c r="E173" s="916" t="s">
        <v>500</v>
      </c>
      <c r="F173" s="917" t="s">
        <v>501</v>
      </c>
      <c r="G173" s="916" t="s">
        <v>118</v>
      </c>
      <c r="H173" s="918">
        <v>1</v>
      </c>
      <c r="I173" s="904">
        <v>0</v>
      </c>
      <c r="J173" s="904">
        <f t="shared" si="4"/>
        <v>0</v>
      </c>
      <c r="K173" s="955"/>
    </row>
    <row r="174" spans="2:11" ht="30" x14ac:dyDescent="0.2">
      <c r="B174" s="578"/>
      <c r="C174" s="902">
        <f>MAX(C162:C173)+1</f>
        <v>87</v>
      </c>
      <c r="D174" s="915" t="s">
        <v>137</v>
      </c>
      <c r="E174" s="916" t="s">
        <v>502</v>
      </c>
      <c r="F174" s="917" t="s">
        <v>503</v>
      </c>
      <c r="G174" s="916" t="s">
        <v>118</v>
      </c>
      <c r="H174" s="918">
        <v>2</v>
      </c>
      <c r="I174" s="904">
        <v>0</v>
      </c>
      <c r="J174" s="904">
        <f t="shared" si="4"/>
        <v>0</v>
      </c>
      <c r="K174" s="955"/>
    </row>
    <row r="175" spans="2:11" ht="30" x14ac:dyDescent="0.2">
      <c r="B175" s="578"/>
      <c r="C175" s="902">
        <f>MAX(C163:C174)+1</f>
        <v>88</v>
      </c>
      <c r="D175" s="915" t="s">
        <v>137</v>
      </c>
      <c r="E175" s="916" t="s">
        <v>504</v>
      </c>
      <c r="F175" s="917" t="s">
        <v>505</v>
      </c>
      <c r="G175" s="916" t="s">
        <v>118</v>
      </c>
      <c r="H175" s="918">
        <v>3</v>
      </c>
      <c r="I175" s="904">
        <v>0</v>
      </c>
      <c r="J175" s="904">
        <f t="shared" si="4"/>
        <v>0</v>
      </c>
      <c r="K175" s="955"/>
    </row>
    <row r="176" spans="2:11" ht="30" x14ac:dyDescent="0.2">
      <c r="B176" s="578"/>
      <c r="C176" s="902">
        <f t="shared" si="5"/>
        <v>89</v>
      </c>
      <c r="D176" s="915" t="s">
        <v>137</v>
      </c>
      <c r="E176" s="916" t="s">
        <v>506</v>
      </c>
      <c r="F176" s="917" t="s">
        <v>507</v>
      </c>
      <c r="G176" s="916" t="s">
        <v>118</v>
      </c>
      <c r="H176" s="918">
        <v>2</v>
      </c>
      <c r="I176" s="904">
        <v>0</v>
      </c>
      <c r="J176" s="904">
        <f t="shared" si="4"/>
        <v>0</v>
      </c>
      <c r="K176" s="955"/>
    </row>
    <row r="177" spans="2:11" ht="45" x14ac:dyDescent="0.2">
      <c r="B177" s="578"/>
      <c r="C177" s="902">
        <f t="shared" si="5"/>
        <v>90</v>
      </c>
      <c r="D177" s="915" t="s">
        <v>137</v>
      </c>
      <c r="E177" s="916" t="s">
        <v>508</v>
      </c>
      <c r="F177" s="917" t="s">
        <v>509</v>
      </c>
      <c r="G177" s="916" t="s">
        <v>118</v>
      </c>
      <c r="H177" s="918">
        <v>3</v>
      </c>
      <c r="I177" s="904">
        <v>0</v>
      </c>
      <c r="J177" s="904">
        <f t="shared" si="4"/>
        <v>0</v>
      </c>
      <c r="K177" s="955"/>
    </row>
    <row r="178" spans="2:11" ht="30" x14ac:dyDescent="0.2">
      <c r="B178" s="578"/>
      <c r="C178" s="902">
        <f t="shared" si="5"/>
        <v>91</v>
      </c>
      <c r="D178" s="915" t="s">
        <v>137</v>
      </c>
      <c r="E178" s="916" t="s">
        <v>510</v>
      </c>
      <c r="F178" s="917" t="s">
        <v>511</v>
      </c>
      <c r="G178" s="916" t="s">
        <v>118</v>
      </c>
      <c r="H178" s="918">
        <v>40</v>
      </c>
      <c r="I178" s="904">
        <v>0</v>
      </c>
      <c r="J178" s="904">
        <f t="shared" si="4"/>
        <v>0</v>
      </c>
      <c r="K178" s="955"/>
    </row>
    <row r="179" spans="2:11" ht="45" x14ac:dyDescent="0.2">
      <c r="B179" s="578"/>
      <c r="C179" s="902">
        <f t="shared" si="5"/>
        <v>92</v>
      </c>
      <c r="D179" s="915" t="s">
        <v>137</v>
      </c>
      <c r="E179" s="916" t="s">
        <v>512</v>
      </c>
      <c r="F179" s="917" t="s">
        <v>513</v>
      </c>
      <c r="G179" s="916" t="s">
        <v>118</v>
      </c>
      <c r="H179" s="918">
        <v>1</v>
      </c>
      <c r="I179" s="904">
        <v>0</v>
      </c>
      <c r="J179" s="904">
        <f t="shared" si="4"/>
        <v>0</v>
      </c>
      <c r="K179" s="955"/>
    </row>
    <row r="180" spans="2:11" ht="30" x14ac:dyDescent="0.2">
      <c r="B180" s="578"/>
      <c r="C180" s="902">
        <f t="shared" si="5"/>
        <v>93</v>
      </c>
      <c r="D180" s="915" t="s">
        <v>137</v>
      </c>
      <c r="E180" s="916" t="s">
        <v>514</v>
      </c>
      <c r="F180" s="917" t="s">
        <v>515</v>
      </c>
      <c r="G180" s="916" t="s">
        <v>118</v>
      </c>
      <c r="H180" s="918">
        <v>4</v>
      </c>
      <c r="I180" s="904">
        <v>0</v>
      </c>
      <c r="J180" s="904">
        <f t="shared" si="4"/>
        <v>0</v>
      </c>
      <c r="K180" s="955"/>
    </row>
    <row r="181" spans="2:11" ht="30" x14ac:dyDescent="0.2">
      <c r="B181" s="578"/>
      <c r="C181" s="902">
        <f t="shared" si="5"/>
        <v>94</v>
      </c>
      <c r="D181" s="915" t="s">
        <v>137</v>
      </c>
      <c r="E181" s="916" t="s">
        <v>516</v>
      </c>
      <c r="F181" s="917" t="s">
        <v>517</v>
      </c>
      <c r="G181" s="916" t="s">
        <v>118</v>
      </c>
      <c r="H181" s="918">
        <v>9</v>
      </c>
      <c r="I181" s="904">
        <v>0</v>
      </c>
      <c r="J181" s="904">
        <f t="shared" si="4"/>
        <v>0</v>
      </c>
      <c r="K181" s="955"/>
    </row>
    <row r="182" spans="2:11" ht="30" x14ac:dyDescent="0.2">
      <c r="B182" s="578"/>
      <c r="C182" s="902">
        <f t="shared" si="5"/>
        <v>95</v>
      </c>
      <c r="D182" s="915" t="s">
        <v>137</v>
      </c>
      <c r="E182" s="916" t="s">
        <v>518</v>
      </c>
      <c r="F182" s="917" t="s">
        <v>519</v>
      </c>
      <c r="G182" s="916" t="s">
        <v>152</v>
      </c>
      <c r="H182" s="918">
        <v>170</v>
      </c>
      <c r="I182" s="904">
        <v>0</v>
      </c>
      <c r="J182" s="904">
        <f t="shared" si="4"/>
        <v>0</v>
      </c>
      <c r="K182" s="955"/>
    </row>
    <row r="183" spans="2:11" ht="30" x14ac:dyDescent="0.2">
      <c r="B183" s="578"/>
      <c r="C183" s="902">
        <f t="shared" si="5"/>
        <v>96</v>
      </c>
      <c r="D183" s="915" t="s">
        <v>137</v>
      </c>
      <c r="E183" s="916" t="s">
        <v>520</v>
      </c>
      <c r="F183" s="917" t="s">
        <v>521</v>
      </c>
      <c r="G183" s="916" t="s">
        <v>152</v>
      </c>
      <c r="H183" s="918">
        <v>170</v>
      </c>
      <c r="I183" s="904">
        <v>0</v>
      </c>
      <c r="J183" s="904">
        <f t="shared" si="4"/>
        <v>0</v>
      </c>
      <c r="K183" s="955"/>
    </row>
    <row r="184" spans="2:11" ht="30" x14ac:dyDescent="0.2">
      <c r="B184" s="578"/>
      <c r="C184" s="902">
        <f t="shared" si="5"/>
        <v>97</v>
      </c>
      <c r="D184" s="915" t="s">
        <v>137</v>
      </c>
      <c r="E184" s="916" t="s">
        <v>522</v>
      </c>
      <c r="F184" s="917" t="s">
        <v>523</v>
      </c>
      <c r="G184" s="916" t="s">
        <v>118</v>
      </c>
      <c r="H184" s="918">
        <v>2</v>
      </c>
      <c r="I184" s="904">
        <v>0</v>
      </c>
      <c r="J184" s="904">
        <f t="shared" si="4"/>
        <v>0</v>
      </c>
      <c r="K184" s="955"/>
    </row>
    <row r="185" spans="2:11" ht="75" x14ac:dyDescent="0.2">
      <c r="B185" s="578"/>
      <c r="C185" s="902">
        <f t="shared" si="5"/>
        <v>98</v>
      </c>
      <c r="D185" s="915" t="s">
        <v>137</v>
      </c>
      <c r="E185" s="916" t="s">
        <v>524</v>
      </c>
      <c r="F185" s="920" t="s">
        <v>525</v>
      </c>
      <c r="G185" s="916" t="s">
        <v>118</v>
      </c>
      <c r="H185" s="918">
        <v>2</v>
      </c>
      <c r="I185" s="904">
        <v>0</v>
      </c>
      <c r="J185" s="904">
        <f t="shared" si="4"/>
        <v>0</v>
      </c>
      <c r="K185" s="955"/>
    </row>
    <row r="186" spans="2:11" ht="18.75" customHeight="1" x14ac:dyDescent="0.2">
      <c r="B186" s="578"/>
      <c r="C186" s="902">
        <f t="shared" si="5"/>
        <v>99</v>
      </c>
      <c r="D186" s="915" t="s">
        <v>137</v>
      </c>
      <c r="E186" s="916" t="s">
        <v>526</v>
      </c>
      <c r="F186" s="920" t="s">
        <v>527</v>
      </c>
      <c r="G186" s="916" t="s">
        <v>118</v>
      </c>
      <c r="H186" s="918">
        <v>3</v>
      </c>
      <c r="I186" s="904">
        <v>0</v>
      </c>
      <c r="J186" s="904">
        <f t="shared" si="4"/>
        <v>0</v>
      </c>
      <c r="K186" s="955"/>
    </row>
    <row r="187" spans="2:11" ht="18.75" customHeight="1" x14ac:dyDescent="0.2">
      <c r="B187" s="578"/>
      <c r="C187" s="902">
        <f t="shared" si="5"/>
        <v>100</v>
      </c>
      <c r="D187" s="915" t="s">
        <v>137</v>
      </c>
      <c r="E187" s="916">
        <v>9791003000</v>
      </c>
      <c r="F187" s="921" t="s">
        <v>528</v>
      </c>
      <c r="G187" s="922" t="s">
        <v>108</v>
      </c>
      <c r="H187" s="923">
        <v>3</v>
      </c>
      <c r="I187" s="924">
        <v>0</v>
      </c>
      <c r="J187" s="904">
        <f t="shared" si="4"/>
        <v>0</v>
      </c>
      <c r="K187" s="955"/>
    </row>
    <row r="188" spans="2:11" ht="18.75" customHeight="1" x14ac:dyDescent="0.2">
      <c r="B188" s="578"/>
      <c r="C188" s="902">
        <f t="shared" si="5"/>
        <v>101</v>
      </c>
      <c r="D188" s="915" t="s">
        <v>137</v>
      </c>
      <c r="E188" s="916">
        <v>9791004000</v>
      </c>
      <c r="F188" s="921" t="s">
        <v>529</v>
      </c>
      <c r="G188" s="922" t="s">
        <v>530</v>
      </c>
      <c r="H188" s="923">
        <v>12</v>
      </c>
      <c r="I188" s="924">
        <v>0</v>
      </c>
      <c r="J188" s="904">
        <f t="shared" si="4"/>
        <v>0</v>
      </c>
      <c r="K188" s="955"/>
    </row>
    <row r="189" spans="2:11" ht="18.75" customHeight="1" x14ac:dyDescent="0.2">
      <c r="B189" s="578"/>
      <c r="C189" s="902">
        <f t="shared" si="5"/>
        <v>102</v>
      </c>
      <c r="D189" s="915" t="s">
        <v>137</v>
      </c>
      <c r="E189" s="916">
        <v>9791021000</v>
      </c>
      <c r="F189" s="921" t="s">
        <v>531</v>
      </c>
      <c r="G189" s="922" t="s">
        <v>108</v>
      </c>
      <c r="H189" s="923">
        <v>3</v>
      </c>
      <c r="I189" s="924">
        <v>0</v>
      </c>
      <c r="J189" s="904">
        <f t="shared" si="4"/>
        <v>0</v>
      </c>
      <c r="K189" s="955"/>
    </row>
    <row r="190" spans="2:11" ht="18.75" customHeight="1" x14ac:dyDescent="0.2">
      <c r="B190" s="578"/>
      <c r="C190" s="902">
        <f t="shared" si="5"/>
        <v>103</v>
      </c>
      <c r="D190" s="915" t="s">
        <v>137</v>
      </c>
      <c r="E190" s="916" t="s">
        <v>532</v>
      </c>
      <c r="F190" s="925" t="s">
        <v>1696</v>
      </c>
      <c r="G190" s="1235" t="s">
        <v>1673</v>
      </c>
      <c r="H190" s="923">
        <v>1</v>
      </c>
      <c r="I190" s="924">
        <v>0</v>
      </c>
      <c r="J190" s="904">
        <f>ROUND(I190*H190,2)</f>
        <v>0</v>
      </c>
      <c r="K190" s="955"/>
    </row>
    <row r="191" spans="2:11" ht="15" x14ac:dyDescent="0.2">
      <c r="B191" s="589"/>
      <c r="C191" s="420"/>
      <c r="D191" s="420"/>
      <c r="E191" s="873"/>
      <c r="F191" s="907"/>
      <c r="G191" s="873"/>
      <c r="H191" s="874"/>
      <c r="I191" s="875"/>
      <c r="J191" s="875"/>
      <c r="K191" s="945"/>
    </row>
    <row r="192" spans="2:11" x14ac:dyDescent="0.2">
      <c r="H192" s="464"/>
      <c r="I192" s="615"/>
      <c r="J192" s="615"/>
    </row>
    <row r="193" spans="8:10" x14ac:dyDescent="0.2">
      <c r="H193" s="464"/>
      <c r="I193" s="615"/>
      <c r="J193" s="615"/>
    </row>
    <row r="194" spans="8:10" x14ac:dyDescent="0.2">
      <c r="H194" s="464"/>
      <c r="I194" s="615"/>
      <c r="J194" s="615"/>
    </row>
    <row r="195" spans="8:10" x14ac:dyDescent="0.2">
      <c r="H195" s="464"/>
      <c r="I195" s="615"/>
      <c r="J195" s="615"/>
    </row>
    <row r="196" spans="8:10" x14ac:dyDescent="0.2">
      <c r="H196" s="464"/>
      <c r="I196" s="615"/>
      <c r="J196" s="615"/>
    </row>
    <row r="197" spans="8:10" x14ac:dyDescent="0.2">
      <c r="H197" s="464"/>
      <c r="I197" s="615"/>
      <c r="J197" s="615"/>
    </row>
    <row r="198" spans="8:10" x14ac:dyDescent="0.2">
      <c r="H198" s="464"/>
      <c r="I198" s="615"/>
      <c r="J198" s="615"/>
    </row>
    <row r="199" spans="8:10" x14ac:dyDescent="0.2">
      <c r="H199" s="464"/>
      <c r="I199" s="615"/>
      <c r="J199" s="615"/>
    </row>
    <row r="200" spans="8:10" x14ac:dyDescent="0.2">
      <c r="H200" s="464"/>
      <c r="I200" s="615"/>
      <c r="J200" s="615"/>
    </row>
    <row r="201" spans="8:10" x14ac:dyDescent="0.2">
      <c r="H201" s="464"/>
      <c r="I201" s="615"/>
      <c r="J201" s="615"/>
    </row>
    <row r="202" spans="8:10" x14ac:dyDescent="0.2">
      <c r="H202" s="464"/>
      <c r="I202" s="615"/>
      <c r="J202" s="615"/>
    </row>
    <row r="203" spans="8:10" x14ac:dyDescent="0.2">
      <c r="H203" s="464"/>
      <c r="I203" s="615"/>
      <c r="J203" s="615"/>
    </row>
    <row r="204" spans="8:10" x14ac:dyDescent="0.2">
      <c r="H204" s="464"/>
      <c r="I204" s="615"/>
      <c r="J204" s="615"/>
    </row>
    <row r="205" spans="8:10" x14ac:dyDescent="0.2">
      <c r="H205" s="464"/>
      <c r="I205" s="615"/>
      <c r="J205" s="615"/>
    </row>
    <row r="206" spans="8:10" x14ac:dyDescent="0.2">
      <c r="H206" s="464"/>
      <c r="I206" s="615"/>
      <c r="J206" s="615"/>
    </row>
    <row r="207" spans="8:10" x14ac:dyDescent="0.2">
      <c r="H207" s="464"/>
      <c r="I207" s="615"/>
      <c r="J207" s="615"/>
    </row>
    <row r="208" spans="8:10" x14ac:dyDescent="0.2">
      <c r="H208" s="464"/>
      <c r="I208" s="615"/>
      <c r="J208" s="615"/>
    </row>
    <row r="209" spans="8:10" x14ac:dyDescent="0.2">
      <c r="H209" s="464"/>
      <c r="I209" s="615"/>
      <c r="J209" s="615"/>
    </row>
    <row r="210" spans="8:10" x14ac:dyDescent="0.2">
      <c r="H210" s="464"/>
      <c r="I210" s="615"/>
      <c r="J210" s="615"/>
    </row>
    <row r="211" spans="8:10" x14ac:dyDescent="0.2">
      <c r="H211" s="464"/>
      <c r="I211" s="615"/>
      <c r="J211" s="615"/>
    </row>
    <row r="212" spans="8:10" x14ac:dyDescent="0.2">
      <c r="H212" s="464"/>
      <c r="I212" s="615"/>
      <c r="J212" s="615"/>
    </row>
    <row r="213" spans="8:10" x14ac:dyDescent="0.2">
      <c r="H213" s="464"/>
      <c r="I213" s="615"/>
      <c r="J213" s="615"/>
    </row>
    <row r="214" spans="8:10" x14ac:dyDescent="0.2">
      <c r="H214" s="464"/>
    </row>
    <row r="215" spans="8:10" x14ac:dyDescent="0.2">
      <c r="H215" s="464"/>
    </row>
    <row r="216" spans="8:10" x14ac:dyDescent="0.2">
      <c r="H216" s="464"/>
    </row>
    <row r="217" spans="8:10" x14ac:dyDescent="0.2">
      <c r="H217" s="464"/>
    </row>
    <row r="218" spans="8:10" x14ac:dyDescent="0.2">
      <c r="H218" s="464"/>
    </row>
    <row r="219" spans="8:10" x14ac:dyDescent="0.2">
      <c r="H219" s="464"/>
    </row>
    <row r="220" spans="8:10" x14ac:dyDescent="0.2">
      <c r="H220" s="464"/>
    </row>
    <row r="221" spans="8:10" x14ac:dyDescent="0.2">
      <c r="H221" s="464"/>
    </row>
    <row r="222" spans="8:10" x14ac:dyDescent="0.2">
      <c r="H222" s="464"/>
    </row>
    <row r="223" spans="8:10" x14ac:dyDescent="0.2">
      <c r="H223" s="464"/>
    </row>
    <row r="224" spans="8:10" x14ac:dyDescent="0.2">
      <c r="H224" s="464"/>
    </row>
    <row r="225" spans="8:8" x14ac:dyDescent="0.2">
      <c r="H225" s="464"/>
    </row>
    <row r="226" spans="8:8" x14ac:dyDescent="0.2">
      <c r="H226" s="464"/>
    </row>
    <row r="227" spans="8:8" x14ac:dyDescent="0.2">
      <c r="H227" s="464"/>
    </row>
    <row r="228" spans="8:8" x14ac:dyDescent="0.2">
      <c r="H228" s="464"/>
    </row>
    <row r="229" spans="8:8" x14ac:dyDescent="0.2">
      <c r="H229" s="464"/>
    </row>
    <row r="230" spans="8:8" x14ac:dyDescent="0.2">
      <c r="H230" s="464"/>
    </row>
    <row r="231" spans="8:8" x14ac:dyDescent="0.2">
      <c r="H231" s="464"/>
    </row>
    <row r="232" spans="8:8" x14ac:dyDescent="0.2">
      <c r="H232" s="464"/>
    </row>
    <row r="233" spans="8:8" x14ac:dyDescent="0.2">
      <c r="H233" s="464"/>
    </row>
    <row r="234" spans="8:8" x14ac:dyDescent="0.2">
      <c r="H234" s="464"/>
    </row>
    <row r="235" spans="8:8" x14ac:dyDescent="0.2">
      <c r="H235" s="464"/>
    </row>
    <row r="236" spans="8:8" x14ac:dyDescent="0.2">
      <c r="H236" s="464"/>
    </row>
    <row r="237" spans="8:8" x14ac:dyDescent="0.2">
      <c r="H237" s="464"/>
    </row>
    <row r="238" spans="8:8" x14ac:dyDescent="0.2">
      <c r="H238" s="464"/>
    </row>
    <row r="239" spans="8:8" x14ac:dyDescent="0.2">
      <c r="H239" s="464"/>
    </row>
    <row r="240" spans="8:8" x14ac:dyDescent="0.2">
      <c r="H240" s="464"/>
    </row>
    <row r="241" spans="8:8" x14ac:dyDescent="0.2">
      <c r="H241" s="464"/>
    </row>
    <row r="242" spans="8:8" x14ac:dyDescent="0.2">
      <c r="H242" s="464"/>
    </row>
    <row r="243" spans="8:8" x14ac:dyDescent="0.2">
      <c r="H243" s="464"/>
    </row>
    <row r="244" spans="8:8" x14ac:dyDescent="0.2">
      <c r="H244" s="464"/>
    </row>
    <row r="245" spans="8:8" x14ac:dyDescent="0.2">
      <c r="H245" s="464"/>
    </row>
    <row r="246" spans="8:8" x14ac:dyDescent="0.2">
      <c r="H246" s="464"/>
    </row>
    <row r="247" spans="8:8" x14ac:dyDescent="0.2">
      <c r="H247" s="464"/>
    </row>
    <row r="248" spans="8:8" x14ac:dyDescent="0.2">
      <c r="H248" s="464"/>
    </row>
    <row r="249" spans="8:8" x14ac:dyDescent="0.2">
      <c r="H249" s="464"/>
    </row>
    <row r="250" spans="8:8" x14ac:dyDescent="0.2">
      <c r="H250" s="464"/>
    </row>
    <row r="251" spans="8:8" x14ac:dyDescent="0.2">
      <c r="H251" s="464"/>
    </row>
    <row r="252" spans="8:8" x14ac:dyDescent="0.2">
      <c r="H252" s="464"/>
    </row>
    <row r="253" spans="8:8" x14ac:dyDescent="0.2">
      <c r="H253" s="464"/>
    </row>
    <row r="254" spans="8:8" x14ac:dyDescent="0.2">
      <c r="H254" s="464"/>
    </row>
    <row r="255" spans="8:8" x14ac:dyDescent="0.2">
      <c r="H255" s="464"/>
    </row>
    <row r="256" spans="8:8" x14ac:dyDescent="0.2">
      <c r="H256" s="464"/>
    </row>
    <row r="257" spans="8:8" x14ac:dyDescent="0.2">
      <c r="H257" s="464"/>
    </row>
    <row r="258" spans="8:8" x14ac:dyDescent="0.2">
      <c r="H258" s="464"/>
    </row>
    <row r="259" spans="8:8" x14ac:dyDescent="0.2">
      <c r="H259" s="464"/>
    </row>
    <row r="260" spans="8:8" x14ac:dyDescent="0.2">
      <c r="H260" s="464"/>
    </row>
  </sheetData>
  <mergeCells count="9">
    <mergeCell ref="E51:H51"/>
    <mergeCell ref="E73:H73"/>
    <mergeCell ref="E75:H75"/>
    <mergeCell ref="L2:V2"/>
    <mergeCell ref="E7:H7"/>
    <mergeCell ref="E9:H9"/>
    <mergeCell ref="E18:H18"/>
    <mergeCell ref="E27:H27"/>
    <mergeCell ref="E49:H49"/>
  </mergeCells>
  <pageMargins left="0.7" right="0.7" top="0.78740157499999996" bottom="0.78740157499999996" header="0.3" footer="0.3"/>
  <pageSetup paperSize="9" scale="82" orientation="landscape" horizontalDpi="4294967293" r:id="rId1"/>
  <rowBreaks count="4" manualBreakCount="4">
    <brk id="43" max="10" man="1"/>
    <brk id="67" max="10" man="1"/>
    <brk id="133" max="10" man="1"/>
    <brk id="161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3"/>
  <sheetViews>
    <sheetView showGridLines="0" view="pageBreakPreview" topLeftCell="A38" zoomScaleNormal="100" zoomScaleSheetLayoutView="100" workbookViewId="0">
      <selection activeCell="J117" sqref="J117"/>
    </sheetView>
  </sheetViews>
  <sheetFormatPr defaultRowHeight="11.25" x14ac:dyDescent="0.2"/>
  <cols>
    <col min="1" max="1" width="8.33203125" style="594" customWidth="1"/>
    <col min="2" max="2" width="1.6640625" style="594" customWidth="1"/>
    <col min="3" max="3" width="4.1640625" style="594" customWidth="1"/>
    <col min="4" max="4" width="4.33203125" style="594" customWidth="1"/>
    <col min="5" max="5" width="17.1640625" style="594" customWidth="1"/>
    <col min="6" max="6" width="75.5" style="594" customWidth="1"/>
    <col min="7" max="7" width="7" style="594" customWidth="1"/>
    <col min="8" max="8" width="14.5" style="654" customWidth="1"/>
    <col min="9" max="10" width="20.1640625" style="594" customWidth="1"/>
    <col min="11" max="11" width="20.1640625" style="598" customWidth="1"/>
    <col min="12" max="12" width="3.33203125" style="594" customWidth="1"/>
    <col min="13" max="13" width="10.83203125" style="594" hidden="1" customWidth="1"/>
    <col min="14" max="14" width="9.33203125" style="594"/>
    <col min="15" max="20" width="14.1640625" style="594" hidden="1" customWidth="1"/>
    <col min="21" max="21" width="16.33203125" style="594" hidden="1" customWidth="1"/>
    <col min="22" max="22" width="12.33203125" style="594" customWidth="1"/>
    <col min="23" max="23" width="16.33203125" style="594" customWidth="1"/>
    <col min="24" max="24" width="12.33203125" style="594" customWidth="1"/>
    <col min="25" max="25" width="15" style="594" customWidth="1"/>
    <col min="26" max="26" width="11" style="594" customWidth="1"/>
    <col min="27" max="27" width="15" style="594" customWidth="1"/>
    <col min="28" max="28" width="16.33203125" style="594" customWidth="1"/>
    <col min="29" max="29" width="11" style="594" customWidth="1"/>
    <col min="30" max="30" width="15" style="594" customWidth="1"/>
    <col min="31" max="31" width="16.33203125" style="594" customWidth="1"/>
    <col min="32" max="16384" width="9.33203125" style="594"/>
  </cols>
  <sheetData>
    <row r="1" spans="1:46" x14ac:dyDescent="0.2">
      <c r="A1" s="415"/>
    </row>
    <row r="2" spans="1:46" ht="36.950000000000003" customHeight="1" x14ac:dyDescent="0.2">
      <c r="L2" s="1310" t="s">
        <v>5</v>
      </c>
      <c r="M2" s="1255"/>
      <c r="N2" s="1255"/>
      <c r="O2" s="1255"/>
      <c r="P2" s="1255"/>
      <c r="Q2" s="1255"/>
      <c r="R2" s="1255"/>
      <c r="S2" s="1255"/>
      <c r="T2" s="1255"/>
      <c r="U2" s="1255"/>
      <c r="V2" s="1255"/>
      <c r="AT2" s="327" t="s">
        <v>68</v>
      </c>
    </row>
    <row r="3" spans="1:46" ht="6.95" customHeight="1" x14ac:dyDescent="0.2">
      <c r="B3" s="417"/>
      <c r="C3" s="418"/>
      <c r="D3" s="418"/>
      <c r="E3" s="418"/>
      <c r="F3" s="418"/>
      <c r="G3" s="418"/>
      <c r="H3" s="655"/>
      <c r="I3" s="418"/>
      <c r="J3" s="418"/>
      <c r="K3" s="599"/>
      <c r="L3" s="419"/>
      <c r="AT3" s="327" t="s">
        <v>69</v>
      </c>
    </row>
    <row r="4" spans="1:46" ht="24.95" customHeight="1" x14ac:dyDescent="0.2">
      <c r="B4" s="419"/>
      <c r="D4" s="192" t="s">
        <v>77</v>
      </c>
      <c r="L4" s="419"/>
      <c r="M4" s="201" t="s">
        <v>10</v>
      </c>
      <c r="AT4" s="327" t="s">
        <v>3</v>
      </c>
    </row>
    <row r="5" spans="1:46" ht="6.95" customHeight="1" x14ac:dyDescent="0.2">
      <c r="B5" s="419"/>
      <c r="L5" s="419"/>
    </row>
    <row r="6" spans="1:46" ht="12" customHeight="1" x14ac:dyDescent="0.2">
      <c r="B6" s="419"/>
      <c r="D6" s="593" t="s">
        <v>14</v>
      </c>
      <c r="L6" s="419"/>
    </row>
    <row r="7" spans="1:46" ht="16.5" customHeight="1" x14ac:dyDescent="0.2">
      <c r="B7" s="419"/>
      <c r="E7" s="1304" t="str">
        <f>'Rekapitulace zakázky'!K6</f>
        <v>Oprava výhybek v uzlu Ústí n.L. hl.n.</v>
      </c>
      <c r="F7" s="1304"/>
      <c r="G7" s="1304"/>
      <c r="H7" s="1304"/>
      <c r="L7" s="419"/>
    </row>
    <row r="8" spans="1:46" s="595" customFormat="1" ht="12" customHeight="1" x14ac:dyDescent="0.2">
      <c r="B8" s="348"/>
      <c r="D8" s="593" t="s">
        <v>78</v>
      </c>
      <c r="H8" s="159"/>
      <c r="K8" s="300"/>
      <c r="L8" s="348"/>
    </row>
    <row r="9" spans="1:46" s="595" customFormat="1" ht="36.950000000000003" customHeight="1" x14ac:dyDescent="0.2">
      <c r="B9" s="348"/>
      <c r="E9" s="1305" t="s">
        <v>261</v>
      </c>
      <c r="F9" s="1305"/>
      <c r="G9" s="1305"/>
      <c r="H9" s="1305"/>
      <c r="K9" s="300"/>
      <c r="L9" s="348"/>
    </row>
    <row r="10" spans="1:46" s="595" customFormat="1" x14ac:dyDescent="0.2">
      <c r="B10" s="348"/>
      <c r="H10" s="159"/>
      <c r="K10" s="300"/>
      <c r="L10" s="348"/>
    </row>
    <row r="11" spans="1:46" s="595" customFormat="1" ht="12" customHeight="1" x14ac:dyDescent="0.2">
      <c r="B11" s="348"/>
      <c r="D11" s="593" t="s">
        <v>15</v>
      </c>
      <c r="F11" s="591" t="s">
        <v>1</v>
      </c>
      <c r="H11" s="159"/>
      <c r="I11" s="593" t="s">
        <v>16</v>
      </c>
      <c r="J11" s="591" t="s">
        <v>1</v>
      </c>
      <c r="K11" s="300"/>
      <c r="L11" s="348"/>
    </row>
    <row r="12" spans="1:46" s="595" customFormat="1" ht="12" customHeight="1" x14ac:dyDescent="0.2">
      <c r="B12" s="348"/>
      <c r="D12" s="593" t="s">
        <v>17</v>
      </c>
      <c r="F12" s="591" t="s">
        <v>18</v>
      </c>
      <c r="H12" s="159"/>
      <c r="I12" s="593" t="s">
        <v>19</v>
      </c>
      <c r="J12" s="325">
        <f>'Rekapitulace zakázky'!AN8</f>
        <v>44058</v>
      </c>
      <c r="K12" s="300"/>
      <c r="L12" s="348"/>
    </row>
    <row r="13" spans="1:46" s="595" customFormat="1" ht="10.9" customHeight="1" x14ac:dyDescent="0.2">
      <c r="B13" s="348"/>
      <c r="H13" s="159"/>
      <c r="K13" s="300"/>
      <c r="L13" s="348"/>
    </row>
    <row r="14" spans="1:46" s="595" customFormat="1" ht="12" customHeight="1" x14ac:dyDescent="0.2">
      <c r="B14" s="348"/>
      <c r="D14" s="593" t="s">
        <v>20</v>
      </c>
      <c r="H14" s="159"/>
      <c r="I14" s="593" t="s">
        <v>21</v>
      </c>
      <c r="J14" s="591" t="str">
        <f>IF('Rekapitulace zakázky'!AN10="","",'Rekapitulace zakázky'!AN10)</f>
        <v/>
      </c>
      <c r="K14" s="300"/>
      <c r="L14" s="348"/>
    </row>
    <row r="15" spans="1:46" s="595" customFormat="1" ht="18" customHeight="1" x14ac:dyDescent="0.2">
      <c r="B15" s="348"/>
      <c r="E15" s="591" t="str">
        <f>IF('Rekapitulace zakázky'!E11="","",'Rekapitulace zakázky'!E11)</f>
        <v xml:space="preserve"> </v>
      </c>
      <c r="H15" s="159"/>
      <c r="I15" s="593" t="s">
        <v>22</v>
      </c>
      <c r="J15" s="591" t="str">
        <f>IF('Rekapitulace zakázky'!AN11="","",'Rekapitulace zakázky'!AN11)</f>
        <v/>
      </c>
      <c r="K15" s="300"/>
      <c r="L15" s="348"/>
    </row>
    <row r="16" spans="1:46" s="595" customFormat="1" ht="6.95" customHeight="1" x14ac:dyDescent="0.2">
      <c r="B16" s="348"/>
      <c r="H16" s="159"/>
      <c r="K16" s="300"/>
      <c r="L16" s="348"/>
    </row>
    <row r="17" spans="2:12" s="595" customFormat="1" ht="12" customHeight="1" x14ac:dyDescent="0.2">
      <c r="B17" s="348"/>
      <c r="D17" s="593" t="s">
        <v>23</v>
      </c>
      <c r="H17" s="159"/>
      <c r="I17" s="593" t="s">
        <v>21</v>
      </c>
      <c r="J17" s="591" t="str">
        <f>'Rekapitulace zakázky'!AN13</f>
        <v/>
      </c>
      <c r="K17" s="300"/>
      <c r="L17" s="348"/>
    </row>
    <row r="18" spans="2:12" s="595" customFormat="1" ht="18" customHeight="1" x14ac:dyDescent="0.2">
      <c r="B18" s="348"/>
      <c r="E18" s="1311" t="str">
        <f>'Rekapitulace zakázky'!E14</f>
        <v xml:space="preserve"> </v>
      </c>
      <c r="F18" s="1311"/>
      <c r="G18" s="1311"/>
      <c r="H18" s="1311"/>
      <c r="I18" s="593" t="s">
        <v>22</v>
      </c>
      <c r="J18" s="591" t="str">
        <f>'Rekapitulace zakázky'!AN14</f>
        <v/>
      </c>
      <c r="K18" s="300"/>
      <c r="L18" s="348"/>
    </row>
    <row r="19" spans="2:12" s="595" customFormat="1" ht="6.95" customHeight="1" x14ac:dyDescent="0.2">
      <c r="B19" s="348"/>
      <c r="H19" s="159"/>
      <c r="K19" s="300"/>
      <c r="L19" s="348"/>
    </row>
    <row r="20" spans="2:12" s="595" customFormat="1" ht="12" customHeight="1" x14ac:dyDescent="0.2">
      <c r="B20" s="348"/>
      <c r="D20" s="593" t="s">
        <v>24</v>
      </c>
      <c r="H20" s="159"/>
      <c r="I20" s="593" t="s">
        <v>21</v>
      </c>
      <c r="J20" s="591" t="str">
        <f>IF('Rekapitulace zakázky'!AN16="","",'Rekapitulace zakázky'!AN16)</f>
        <v/>
      </c>
      <c r="K20" s="300"/>
      <c r="L20" s="348"/>
    </row>
    <row r="21" spans="2:12" s="595" customFormat="1" ht="18" customHeight="1" x14ac:dyDescent="0.2">
      <c r="B21" s="348"/>
      <c r="E21" s="591" t="str">
        <f>IF('Rekapitulace zakázky'!E17="","",'Rekapitulace zakázky'!E17)</f>
        <v xml:space="preserve"> </v>
      </c>
      <c r="H21" s="159"/>
      <c r="I21" s="593" t="s">
        <v>22</v>
      </c>
      <c r="J21" s="591" t="str">
        <f>IF('Rekapitulace zakázky'!AN17="","",'Rekapitulace zakázky'!AN17)</f>
        <v/>
      </c>
      <c r="K21" s="300"/>
      <c r="L21" s="348"/>
    </row>
    <row r="22" spans="2:12" s="595" customFormat="1" ht="6.95" customHeight="1" x14ac:dyDescent="0.2">
      <c r="B22" s="348"/>
      <c r="H22" s="159"/>
      <c r="K22" s="300"/>
      <c r="L22" s="348"/>
    </row>
    <row r="23" spans="2:12" s="595" customFormat="1" ht="12" customHeight="1" x14ac:dyDescent="0.2">
      <c r="B23" s="348"/>
      <c r="D23" s="593" t="s">
        <v>26</v>
      </c>
      <c r="H23" s="159"/>
      <c r="I23" s="593" t="s">
        <v>21</v>
      </c>
      <c r="J23" s="591" t="str">
        <f>IF('Rekapitulace zakázky'!AN19="","",'Rekapitulace zakázky'!AN19)</f>
        <v/>
      </c>
      <c r="K23" s="300"/>
      <c r="L23" s="348"/>
    </row>
    <row r="24" spans="2:12" s="595" customFormat="1" ht="18" customHeight="1" x14ac:dyDescent="0.2">
      <c r="B24" s="348"/>
      <c r="E24" s="591" t="str">
        <f>IF('Rekapitulace zakázky'!E20="","",'Rekapitulace zakázky'!E20)</f>
        <v xml:space="preserve"> </v>
      </c>
      <c r="H24" s="159"/>
      <c r="I24" s="593" t="s">
        <v>22</v>
      </c>
      <c r="J24" s="591" t="str">
        <f>IF('Rekapitulace zakázky'!AN20="","",'Rekapitulace zakázky'!AN20)</f>
        <v/>
      </c>
      <c r="K24" s="300"/>
      <c r="L24" s="348"/>
    </row>
    <row r="25" spans="2:12" s="595" customFormat="1" ht="6.95" customHeight="1" x14ac:dyDescent="0.2">
      <c r="B25" s="348"/>
      <c r="H25" s="159"/>
      <c r="K25" s="300"/>
      <c r="L25" s="348"/>
    </row>
    <row r="26" spans="2:12" s="595" customFormat="1" ht="12" customHeight="1" x14ac:dyDescent="0.2">
      <c r="B26" s="348"/>
      <c r="D26" s="593" t="s">
        <v>27</v>
      </c>
      <c r="H26" s="159"/>
      <c r="K26" s="300"/>
      <c r="L26" s="348"/>
    </row>
    <row r="27" spans="2:12" s="330" customFormat="1" ht="16.5" customHeight="1" x14ac:dyDescent="0.2">
      <c r="B27" s="331"/>
      <c r="E27" s="1312" t="s">
        <v>1</v>
      </c>
      <c r="F27" s="1312"/>
      <c r="G27" s="1312"/>
      <c r="H27" s="1312"/>
      <c r="K27" s="334"/>
      <c r="L27" s="331"/>
    </row>
    <row r="28" spans="2:12" s="595" customFormat="1" ht="6.95" customHeight="1" x14ac:dyDescent="0.2">
      <c r="B28" s="348"/>
      <c r="H28" s="159"/>
      <c r="K28" s="300"/>
      <c r="L28" s="348"/>
    </row>
    <row r="29" spans="2:12" s="595" customFormat="1" ht="6.95" customHeight="1" x14ac:dyDescent="0.2">
      <c r="B29" s="348"/>
      <c r="D29" s="357"/>
      <c r="E29" s="357"/>
      <c r="F29" s="357"/>
      <c r="G29" s="357"/>
      <c r="H29" s="160"/>
      <c r="I29" s="357"/>
      <c r="J29" s="357"/>
      <c r="K29" s="946"/>
      <c r="L29" s="348"/>
    </row>
    <row r="30" spans="2:12" s="595" customFormat="1" ht="25.35" customHeight="1" x14ac:dyDescent="0.2">
      <c r="B30" s="348"/>
      <c r="D30" s="202" t="s">
        <v>28</v>
      </c>
      <c r="H30" s="159"/>
      <c r="J30" s="326">
        <f>ROUND(J84, 2)</f>
        <v>0</v>
      </c>
      <c r="K30" s="300"/>
      <c r="L30" s="348"/>
    </row>
    <row r="31" spans="2:12" s="595" customFormat="1" ht="6.95" customHeight="1" x14ac:dyDescent="0.2">
      <c r="B31" s="348"/>
      <c r="D31" s="357"/>
      <c r="E31" s="357"/>
      <c r="F31" s="357"/>
      <c r="G31" s="357"/>
      <c r="H31" s="160"/>
      <c r="I31" s="357"/>
      <c r="J31" s="357"/>
      <c r="K31" s="946"/>
      <c r="L31" s="348"/>
    </row>
    <row r="32" spans="2:12" s="595" customFormat="1" ht="14.45" customHeight="1" x14ac:dyDescent="0.2">
      <c r="B32" s="348"/>
      <c r="F32" s="323" t="s">
        <v>30</v>
      </c>
      <c r="H32" s="159"/>
      <c r="I32" s="323" t="s">
        <v>29</v>
      </c>
      <c r="J32" s="323" t="s">
        <v>31</v>
      </c>
      <c r="K32" s="300"/>
      <c r="L32" s="348"/>
    </row>
    <row r="33" spans="2:12" s="595" customFormat="1" ht="14.45" customHeight="1" x14ac:dyDescent="0.2">
      <c r="B33" s="348"/>
      <c r="D33" s="203" t="s">
        <v>32</v>
      </c>
      <c r="E33" s="593" t="s">
        <v>33</v>
      </c>
      <c r="F33" s="204">
        <f>J30</f>
        <v>0</v>
      </c>
      <c r="H33" s="159"/>
      <c r="I33" s="205">
        <v>0.21</v>
      </c>
      <c r="J33" s="204">
        <f>F33*I33</f>
        <v>0</v>
      </c>
      <c r="K33" s="300"/>
      <c r="L33" s="348"/>
    </row>
    <row r="34" spans="2:12" s="595" customFormat="1" ht="14.45" customHeight="1" x14ac:dyDescent="0.2">
      <c r="B34" s="348"/>
      <c r="E34" s="593" t="s">
        <v>34</v>
      </c>
      <c r="F34" s="204">
        <f>ROUND((SUM(BF84:BF154)),  2)</f>
        <v>0</v>
      </c>
      <c r="H34" s="159"/>
      <c r="I34" s="205">
        <v>0.15</v>
      </c>
      <c r="J34" s="204">
        <f>ROUND(((SUM(BF84:BF154))*I34),  2)</f>
        <v>0</v>
      </c>
      <c r="K34" s="300"/>
      <c r="L34" s="348"/>
    </row>
    <row r="35" spans="2:12" s="595" customFormat="1" ht="14.45" hidden="1" customHeight="1" x14ac:dyDescent="0.2">
      <c r="B35" s="348"/>
      <c r="E35" s="593" t="s">
        <v>35</v>
      </c>
      <c r="F35" s="204">
        <f>ROUND((SUM(BG84:BG154)),  2)</f>
        <v>0</v>
      </c>
      <c r="H35" s="159"/>
      <c r="I35" s="205">
        <v>0.21</v>
      </c>
      <c r="J35" s="204">
        <f>0</f>
        <v>0</v>
      </c>
      <c r="K35" s="300"/>
      <c r="L35" s="348"/>
    </row>
    <row r="36" spans="2:12" s="595" customFormat="1" ht="14.45" hidden="1" customHeight="1" x14ac:dyDescent="0.2">
      <c r="B36" s="348"/>
      <c r="E36" s="593" t="s">
        <v>36</v>
      </c>
      <c r="F36" s="204">
        <f>ROUND((SUM(BH84:BH154)),  2)</f>
        <v>0</v>
      </c>
      <c r="H36" s="159"/>
      <c r="I36" s="205">
        <v>0.15</v>
      </c>
      <c r="J36" s="204">
        <f>0</f>
        <v>0</v>
      </c>
      <c r="K36" s="300"/>
      <c r="L36" s="348"/>
    </row>
    <row r="37" spans="2:12" s="595" customFormat="1" ht="14.45" hidden="1" customHeight="1" x14ac:dyDescent="0.2">
      <c r="B37" s="348"/>
      <c r="E37" s="593" t="s">
        <v>37</v>
      </c>
      <c r="F37" s="204">
        <f>ROUND((SUM(BI84:BI154)),  2)</f>
        <v>0</v>
      </c>
      <c r="H37" s="159"/>
      <c r="I37" s="205">
        <v>0</v>
      </c>
      <c r="J37" s="204">
        <f>0</f>
        <v>0</v>
      </c>
      <c r="K37" s="300"/>
      <c r="L37" s="348"/>
    </row>
    <row r="38" spans="2:12" s="595" customFormat="1" ht="6.95" customHeight="1" x14ac:dyDescent="0.2">
      <c r="B38" s="348"/>
      <c r="H38" s="159"/>
      <c r="K38" s="300"/>
      <c r="L38" s="348"/>
    </row>
    <row r="39" spans="2:12" s="595" customFormat="1" ht="25.35" customHeight="1" x14ac:dyDescent="0.2">
      <c r="B39" s="348"/>
      <c r="C39" s="332"/>
      <c r="D39" s="206" t="s">
        <v>38</v>
      </c>
      <c r="E39" s="358"/>
      <c r="F39" s="358"/>
      <c r="G39" s="207" t="s">
        <v>39</v>
      </c>
      <c r="H39" s="161" t="s">
        <v>40</v>
      </c>
      <c r="I39" s="358"/>
      <c r="J39" s="209">
        <f>SUM(J30:J37)</f>
        <v>0</v>
      </c>
      <c r="K39" s="947"/>
      <c r="L39" s="348"/>
    </row>
    <row r="40" spans="2:12" s="595" customFormat="1" ht="14.45" customHeight="1" x14ac:dyDescent="0.2">
      <c r="B40" s="348"/>
      <c r="H40" s="159"/>
      <c r="K40" s="300"/>
      <c r="L40" s="348"/>
    </row>
    <row r="41" spans="2:12" ht="14.45" customHeight="1" x14ac:dyDescent="0.2">
      <c r="B41" s="482"/>
      <c r="C41" s="420"/>
      <c r="D41" s="420"/>
      <c r="E41" s="420"/>
      <c r="F41" s="420"/>
      <c r="G41" s="420"/>
      <c r="H41" s="656"/>
      <c r="I41" s="420"/>
      <c r="J41" s="420"/>
      <c r="K41" s="938"/>
      <c r="L41" s="419"/>
    </row>
    <row r="45" spans="2:12" s="595" customFormat="1" ht="6.95" customHeight="1" x14ac:dyDescent="0.2">
      <c r="B45" s="362"/>
      <c r="C45" s="363"/>
      <c r="D45" s="363"/>
      <c r="E45" s="363"/>
      <c r="F45" s="363"/>
      <c r="G45" s="363"/>
      <c r="H45" s="163"/>
      <c r="I45" s="363"/>
      <c r="J45" s="363"/>
      <c r="K45" s="948"/>
      <c r="L45" s="348"/>
    </row>
    <row r="46" spans="2:12" s="595" customFormat="1" ht="24.95" customHeight="1" x14ac:dyDescent="0.2">
      <c r="B46" s="348"/>
      <c r="C46" s="192" t="s">
        <v>79</v>
      </c>
      <c r="H46" s="159"/>
      <c r="K46" s="300"/>
      <c r="L46" s="348"/>
    </row>
    <row r="47" spans="2:12" s="595" customFormat="1" ht="6.95" customHeight="1" x14ac:dyDescent="0.2">
      <c r="B47" s="348"/>
      <c r="H47" s="159"/>
      <c r="K47" s="300"/>
      <c r="L47" s="348"/>
    </row>
    <row r="48" spans="2:12" s="595" customFormat="1" ht="12" customHeight="1" x14ac:dyDescent="0.2">
      <c r="B48" s="348"/>
      <c r="C48" s="593" t="s">
        <v>14</v>
      </c>
      <c r="H48" s="159"/>
      <c r="K48" s="300"/>
      <c r="L48" s="348"/>
    </row>
    <row r="49" spans="2:47" s="595" customFormat="1" ht="16.5" customHeight="1" x14ac:dyDescent="0.2">
      <c r="B49" s="348"/>
      <c r="E49" s="1304" t="str">
        <f>E7</f>
        <v>Oprava výhybek v uzlu Ústí n.L. hl.n.</v>
      </c>
      <c r="F49" s="1304"/>
      <c r="G49" s="1304"/>
      <c r="H49" s="1304"/>
      <c r="K49" s="300"/>
      <c r="L49" s="348"/>
    </row>
    <row r="50" spans="2:47" s="595" customFormat="1" ht="12" customHeight="1" x14ac:dyDescent="0.2">
      <c r="B50" s="348"/>
      <c r="C50" s="593" t="s">
        <v>78</v>
      </c>
      <c r="H50" s="159"/>
      <c r="K50" s="300"/>
      <c r="L50" s="348"/>
    </row>
    <row r="51" spans="2:47" s="595" customFormat="1" ht="16.5" customHeight="1" x14ac:dyDescent="0.2">
      <c r="B51" s="348"/>
      <c r="E51" s="1305" t="str">
        <f>E9</f>
        <v>SO 106 Osvětlení</v>
      </c>
      <c r="F51" s="1305"/>
      <c r="G51" s="1305"/>
      <c r="H51" s="1305"/>
      <c r="K51" s="300"/>
      <c r="L51" s="348"/>
    </row>
    <row r="52" spans="2:47" s="595" customFormat="1" ht="6.95" customHeight="1" x14ac:dyDescent="0.2">
      <c r="B52" s="348"/>
      <c r="H52" s="159"/>
      <c r="K52" s="300"/>
      <c r="L52" s="348"/>
    </row>
    <row r="53" spans="2:47" s="595" customFormat="1" ht="12" customHeight="1" x14ac:dyDescent="0.2">
      <c r="B53" s="348"/>
      <c r="C53" s="593" t="s">
        <v>17</v>
      </c>
      <c r="F53" s="591" t="str">
        <f>F12</f>
        <v xml:space="preserve"> </v>
      </c>
      <c r="H53" s="159"/>
      <c r="I53" s="593" t="s">
        <v>19</v>
      </c>
      <c r="J53" s="325">
        <f>IF(J12="","",J12)</f>
        <v>44058</v>
      </c>
      <c r="K53" s="300"/>
      <c r="L53" s="348"/>
    </row>
    <row r="54" spans="2:47" s="595" customFormat="1" ht="6.95" customHeight="1" x14ac:dyDescent="0.2">
      <c r="B54" s="348"/>
      <c r="H54" s="159"/>
      <c r="K54" s="300"/>
      <c r="L54" s="348"/>
    </row>
    <row r="55" spans="2:47" s="595" customFormat="1" ht="15.2" customHeight="1" x14ac:dyDescent="0.2">
      <c r="B55" s="348"/>
      <c r="C55" s="593" t="s">
        <v>20</v>
      </c>
      <c r="F55" s="591" t="str">
        <f>E15</f>
        <v xml:space="preserve"> </v>
      </c>
      <c r="H55" s="159"/>
      <c r="I55" s="593" t="s">
        <v>24</v>
      </c>
      <c r="J55" s="592" t="str">
        <f>E21</f>
        <v xml:space="preserve"> </v>
      </c>
      <c r="K55" s="300"/>
      <c r="L55" s="348"/>
    </row>
    <row r="56" spans="2:47" s="595" customFormat="1" ht="15.2" customHeight="1" x14ac:dyDescent="0.2">
      <c r="B56" s="348"/>
      <c r="C56" s="593" t="s">
        <v>23</v>
      </c>
      <c r="F56" s="591" t="str">
        <f>IF(E18="","",E18)</f>
        <v xml:space="preserve"> </v>
      </c>
      <c r="H56" s="159"/>
      <c r="I56" s="593" t="s">
        <v>26</v>
      </c>
      <c r="J56" s="592" t="str">
        <f>E24</f>
        <v xml:space="preserve"> </v>
      </c>
      <c r="K56" s="300"/>
      <c r="L56" s="348"/>
    </row>
    <row r="57" spans="2:47" s="595" customFormat="1" ht="10.35" customHeight="1" x14ac:dyDescent="0.2">
      <c r="B57" s="348"/>
      <c r="H57" s="159"/>
      <c r="K57" s="300"/>
      <c r="L57" s="348"/>
    </row>
    <row r="58" spans="2:47" s="595" customFormat="1" ht="29.25" customHeight="1" x14ac:dyDescent="0.2">
      <c r="B58" s="348"/>
      <c r="C58" s="210" t="s">
        <v>80</v>
      </c>
      <c r="D58" s="332"/>
      <c r="E58" s="332"/>
      <c r="F58" s="332"/>
      <c r="G58" s="332"/>
      <c r="H58" s="159"/>
      <c r="I58" s="332"/>
      <c r="J58" s="211" t="s">
        <v>81</v>
      </c>
      <c r="K58" s="949"/>
      <c r="L58" s="348"/>
    </row>
    <row r="59" spans="2:47" s="595" customFormat="1" ht="10.35" customHeight="1" x14ac:dyDescent="0.2">
      <c r="B59" s="348"/>
      <c r="H59" s="159"/>
      <c r="K59" s="300"/>
      <c r="L59" s="348"/>
    </row>
    <row r="60" spans="2:47" s="595" customFormat="1" ht="22.9" customHeight="1" x14ac:dyDescent="0.2">
      <c r="B60" s="348"/>
      <c r="C60" s="212" t="s">
        <v>82</v>
      </c>
      <c r="H60" s="159"/>
      <c r="J60" s="326">
        <f>J84</f>
        <v>0</v>
      </c>
      <c r="K60" s="300"/>
      <c r="L60" s="348"/>
      <c r="AU60" s="327" t="s">
        <v>83</v>
      </c>
    </row>
    <row r="61" spans="2:47" s="184" customFormat="1" ht="24.95" customHeight="1" x14ac:dyDescent="0.2">
      <c r="B61" s="213"/>
      <c r="D61" s="214" t="s">
        <v>84</v>
      </c>
      <c r="E61" s="215"/>
      <c r="F61" s="215"/>
      <c r="G61" s="215"/>
      <c r="H61" s="164"/>
      <c r="I61" s="215"/>
      <c r="J61" s="216">
        <f>J85</f>
        <v>0</v>
      </c>
      <c r="K61" s="950"/>
      <c r="L61" s="213"/>
    </row>
    <row r="62" spans="2:47" s="185" customFormat="1" ht="19.899999999999999" customHeight="1" x14ac:dyDescent="0.2">
      <c r="B62" s="217"/>
      <c r="D62" s="336">
        <v>1</v>
      </c>
      <c r="E62" s="668" t="s">
        <v>219</v>
      </c>
      <c r="F62" s="337"/>
      <c r="G62" s="337"/>
      <c r="H62" s="337"/>
      <c r="I62" s="337"/>
      <c r="J62" s="345">
        <f>J86</f>
        <v>0</v>
      </c>
      <c r="K62" s="951"/>
      <c r="L62" s="217"/>
    </row>
    <row r="63" spans="2:47" s="185" customFormat="1" ht="19.899999999999999" customHeight="1" x14ac:dyDescent="0.2">
      <c r="B63" s="217"/>
      <c r="D63" s="336" t="s">
        <v>622</v>
      </c>
      <c r="E63" s="669" t="s">
        <v>564</v>
      </c>
      <c r="F63" s="337"/>
      <c r="G63" s="337"/>
      <c r="H63" s="337"/>
      <c r="I63" s="337"/>
      <c r="J63" s="345">
        <f>J113</f>
        <v>0</v>
      </c>
      <c r="K63" s="951"/>
      <c r="L63" s="217"/>
    </row>
    <row r="64" spans="2:47" s="185" customFormat="1" ht="19.899999999999999" customHeight="1" x14ac:dyDescent="0.2">
      <c r="B64" s="217"/>
      <c r="D64" s="336">
        <v>743</v>
      </c>
      <c r="E64" s="669" t="s">
        <v>583</v>
      </c>
      <c r="F64" s="337"/>
      <c r="G64" s="337"/>
      <c r="H64" s="337"/>
      <c r="I64" s="337"/>
      <c r="J64" s="345">
        <f>J128</f>
        <v>0</v>
      </c>
      <c r="K64" s="951"/>
      <c r="L64" s="217"/>
    </row>
    <row r="65" spans="2:12" s="595" customFormat="1" ht="21.75" customHeight="1" x14ac:dyDescent="0.2">
      <c r="B65" s="348"/>
      <c r="D65" s="336">
        <v>747</v>
      </c>
      <c r="E65" s="669" t="s">
        <v>610</v>
      </c>
      <c r="F65" s="337"/>
      <c r="G65" s="337"/>
      <c r="H65" s="337"/>
      <c r="I65" s="337"/>
      <c r="J65" s="345">
        <f>J151</f>
        <v>0</v>
      </c>
      <c r="K65" s="300"/>
      <c r="L65" s="348"/>
    </row>
    <row r="66" spans="2:12" s="595" customFormat="1" ht="6.95" customHeight="1" x14ac:dyDescent="0.2">
      <c r="B66" s="360"/>
      <c r="C66" s="361"/>
      <c r="D66" s="361"/>
      <c r="E66" s="361"/>
      <c r="F66" s="361"/>
      <c r="G66" s="361"/>
      <c r="H66" s="162"/>
      <c r="I66" s="361"/>
      <c r="J66" s="361"/>
      <c r="K66" s="952"/>
      <c r="L66" s="348"/>
    </row>
    <row r="70" spans="2:12" s="595" customFormat="1" ht="6.95" customHeight="1" x14ac:dyDescent="0.2">
      <c r="B70" s="362"/>
      <c r="C70" s="363"/>
      <c r="D70" s="363"/>
      <c r="E70" s="363"/>
      <c r="F70" s="363"/>
      <c r="G70" s="363"/>
      <c r="H70" s="163"/>
      <c r="I70" s="363"/>
      <c r="J70" s="363"/>
      <c r="K70" s="948"/>
      <c r="L70" s="348"/>
    </row>
    <row r="71" spans="2:12" s="595" customFormat="1" ht="24.95" customHeight="1" x14ac:dyDescent="0.2">
      <c r="B71" s="348"/>
      <c r="C71" s="192" t="s">
        <v>87</v>
      </c>
      <c r="H71" s="159"/>
      <c r="K71" s="300"/>
      <c r="L71" s="348"/>
    </row>
    <row r="72" spans="2:12" s="595" customFormat="1" ht="6.95" customHeight="1" x14ac:dyDescent="0.2">
      <c r="B72" s="348"/>
      <c r="H72" s="159"/>
      <c r="K72" s="300"/>
      <c r="L72" s="348"/>
    </row>
    <row r="73" spans="2:12" s="595" customFormat="1" ht="12" customHeight="1" x14ac:dyDescent="0.2">
      <c r="B73" s="348"/>
      <c r="C73" s="593" t="s">
        <v>14</v>
      </c>
      <c r="H73" s="159"/>
      <c r="K73" s="300"/>
      <c r="L73" s="348"/>
    </row>
    <row r="74" spans="2:12" s="595" customFormat="1" ht="16.5" customHeight="1" x14ac:dyDescent="0.2">
      <c r="B74" s="348"/>
      <c r="E74" s="1304" t="str">
        <f>E7</f>
        <v>Oprava výhybek v uzlu Ústí n.L. hl.n.</v>
      </c>
      <c r="F74" s="1304"/>
      <c r="G74" s="1304"/>
      <c r="H74" s="1304"/>
      <c r="K74" s="300"/>
      <c r="L74" s="348"/>
    </row>
    <row r="75" spans="2:12" s="595" customFormat="1" ht="12" customHeight="1" x14ac:dyDescent="0.2">
      <c r="B75" s="348"/>
      <c r="C75" s="593" t="s">
        <v>78</v>
      </c>
      <c r="H75" s="159"/>
      <c r="K75" s="300"/>
      <c r="L75" s="348"/>
    </row>
    <row r="76" spans="2:12" s="595" customFormat="1" ht="16.5" customHeight="1" x14ac:dyDescent="0.2">
      <c r="B76" s="348"/>
      <c r="E76" s="1305" t="str">
        <f>E9</f>
        <v>SO 106 Osvětlení</v>
      </c>
      <c r="F76" s="1305"/>
      <c r="G76" s="1305"/>
      <c r="H76" s="1305"/>
      <c r="K76" s="300"/>
      <c r="L76" s="348"/>
    </row>
    <row r="77" spans="2:12" s="595" customFormat="1" ht="6.95" customHeight="1" x14ac:dyDescent="0.2">
      <c r="B77" s="348"/>
      <c r="H77" s="159"/>
      <c r="K77" s="300"/>
      <c r="L77" s="348"/>
    </row>
    <row r="78" spans="2:12" s="595" customFormat="1" ht="12" customHeight="1" x14ac:dyDescent="0.2">
      <c r="B78" s="348"/>
      <c r="C78" s="593" t="s">
        <v>17</v>
      </c>
      <c r="F78" s="591" t="str">
        <f>F12</f>
        <v xml:space="preserve"> </v>
      </c>
      <c r="H78" s="159"/>
      <c r="I78" s="593" t="s">
        <v>19</v>
      </c>
      <c r="J78" s="325">
        <f>IF(J12="","",J12)</f>
        <v>44058</v>
      </c>
      <c r="K78" s="300"/>
      <c r="L78" s="348"/>
    </row>
    <row r="79" spans="2:12" s="595" customFormat="1" ht="6.95" customHeight="1" x14ac:dyDescent="0.2">
      <c r="B79" s="348"/>
      <c r="H79" s="159"/>
      <c r="K79" s="300"/>
      <c r="L79" s="348"/>
    </row>
    <row r="80" spans="2:12" s="595" customFormat="1" ht="15.2" customHeight="1" x14ac:dyDescent="0.2">
      <c r="B80" s="348"/>
      <c r="C80" s="593" t="s">
        <v>20</v>
      </c>
      <c r="F80" s="591" t="str">
        <f>E15</f>
        <v xml:space="preserve"> </v>
      </c>
      <c r="H80" s="159"/>
      <c r="I80" s="593" t="s">
        <v>24</v>
      </c>
      <c r="J80" s="592" t="str">
        <f>E21</f>
        <v xml:space="preserve"> </v>
      </c>
      <c r="K80" s="300"/>
      <c r="L80" s="348"/>
    </row>
    <row r="81" spans="1:65" s="595" customFormat="1" ht="15.2" customHeight="1" x14ac:dyDescent="0.2">
      <c r="B81" s="348"/>
      <c r="C81" s="593" t="s">
        <v>23</v>
      </c>
      <c r="F81" s="591" t="str">
        <f>IF(E18="","",E18)</f>
        <v xml:space="preserve"> </v>
      </c>
      <c r="H81" s="159"/>
      <c r="I81" s="593" t="s">
        <v>26</v>
      </c>
      <c r="J81" s="592" t="str">
        <f>E24</f>
        <v xml:space="preserve"> </v>
      </c>
      <c r="K81" s="300"/>
      <c r="L81" s="348"/>
    </row>
    <row r="82" spans="1:65" s="595" customFormat="1" ht="10.35" customHeight="1" x14ac:dyDescent="0.2">
      <c r="B82" s="348"/>
      <c r="H82" s="159"/>
      <c r="K82" s="300"/>
      <c r="L82" s="348"/>
    </row>
    <row r="83" spans="1:65" s="334" customFormat="1" ht="29.25" customHeight="1" x14ac:dyDescent="0.2">
      <c r="B83" s="75"/>
      <c r="C83" s="222" t="s">
        <v>88</v>
      </c>
      <c r="D83" s="223" t="s">
        <v>47</v>
      </c>
      <c r="E83" s="223" t="s">
        <v>43</v>
      </c>
      <c r="F83" s="223" t="s">
        <v>44</v>
      </c>
      <c r="G83" s="223" t="s">
        <v>89</v>
      </c>
      <c r="H83" s="177" t="s">
        <v>90</v>
      </c>
      <c r="I83" s="223" t="s">
        <v>91</v>
      </c>
      <c r="J83" s="223" t="s">
        <v>81</v>
      </c>
      <c r="K83" s="224" t="s">
        <v>92</v>
      </c>
      <c r="L83" s="75"/>
      <c r="M83" s="196" t="s">
        <v>1</v>
      </c>
      <c r="N83" s="197" t="s">
        <v>32</v>
      </c>
      <c r="O83" s="197" t="s">
        <v>93</v>
      </c>
      <c r="P83" s="197" t="s">
        <v>94</v>
      </c>
      <c r="Q83" s="197" t="s">
        <v>95</v>
      </c>
      <c r="R83" s="197" t="s">
        <v>96</v>
      </c>
      <c r="S83" s="197" t="s">
        <v>97</v>
      </c>
      <c r="T83" s="198" t="s">
        <v>98</v>
      </c>
    </row>
    <row r="84" spans="1:65" s="595" customFormat="1" ht="22.9" customHeight="1" x14ac:dyDescent="0.2">
      <c r="B84" s="348"/>
      <c r="C84" s="199" t="s">
        <v>99</v>
      </c>
      <c r="H84" s="159"/>
      <c r="J84" s="326">
        <f>J85</f>
        <v>0</v>
      </c>
      <c r="K84" s="300"/>
      <c r="L84" s="348"/>
      <c r="M84" s="43"/>
      <c r="N84" s="357"/>
      <c r="O84" s="357"/>
      <c r="P84" s="421" t="e">
        <f>P85</f>
        <v>#REF!</v>
      </c>
      <c r="Q84" s="357"/>
      <c r="R84" s="421" t="e">
        <f>R85</f>
        <v>#REF!</v>
      </c>
      <c r="S84" s="357"/>
      <c r="T84" s="422" t="e">
        <f>T85</f>
        <v>#REF!</v>
      </c>
      <c r="AT84" s="327" t="s">
        <v>61</v>
      </c>
      <c r="AU84" s="327" t="s">
        <v>83</v>
      </c>
      <c r="BK84" s="225" t="e">
        <f>BK85</f>
        <v>#REF!</v>
      </c>
    </row>
    <row r="85" spans="1:65" s="291" customFormat="1" ht="25.9" customHeight="1" x14ac:dyDescent="0.2">
      <c r="B85" s="292"/>
      <c r="D85" s="297" t="s">
        <v>61</v>
      </c>
      <c r="E85" s="657" t="s">
        <v>100</v>
      </c>
      <c r="F85" s="657" t="s">
        <v>101</v>
      </c>
      <c r="H85" s="658"/>
      <c r="J85" s="659">
        <f>J86+J113+J128+J151</f>
        <v>0</v>
      </c>
      <c r="K85" s="298"/>
      <c r="L85" s="292"/>
      <c r="M85" s="293"/>
      <c r="N85" s="294"/>
      <c r="O85" s="294"/>
      <c r="P85" s="295" t="e">
        <f>P86+#REF!</f>
        <v>#REF!</v>
      </c>
      <c r="Q85" s="294"/>
      <c r="R85" s="295" t="e">
        <f>R86+#REF!</f>
        <v>#REF!</v>
      </c>
      <c r="S85" s="294"/>
      <c r="T85" s="296" t="e">
        <f>T86+#REF!</f>
        <v>#REF!</v>
      </c>
      <c r="AR85" s="297" t="s">
        <v>67</v>
      </c>
      <c r="AT85" s="298" t="s">
        <v>61</v>
      </c>
      <c r="AU85" s="298" t="s">
        <v>13</v>
      </c>
      <c r="AY85" s="297" t="s">
        <v>102</v>
      </c>
      <c r="BK85" s="234" t="e">
        <f>BK86+#REF!</f>
        <v>#REF!</v>
      </c>
    </row>
    <row r="86" spans="1:65" s="291" customFormat="1" ht="22.9" customHeight="1" x14ac:dyDescent="0.2">
      <c r="A86" s="660"/>
      <c r="B86" s="661"/>
      <c r="C86" s="660"/>
      <c r="D86" s="662" t="s">
        <v>61</v>
      </c>
      <c r="E86" s="663" t="s">
        <v>67</v>
      </c>
      <c r="F86" s="663" t="s">
        <v>219</v>
      </c>
      <c r="G86" s="660"/>
      <c r="H86" s="660"/>
      <c r="I86" s="660"/>
      <c r="J86" s="664">
        <f>SUM(J87:J111)</f>
        <v>0</v>
      </c>
      <c r="K86" s="953"/>
      <c r="L86" s="292"/>
      <c r="M86" s="293"/>
      <c r="N86" s="294"/>
      <c r="O86" s="294"/>
      <c r="P86" s="295">
        <f>SUM(P87:P154)</f>
        <v>0</v>
      </c>
      <c r="Q86" s="294"/>
      <c r="R86" s="295">
        <f>SUM(R87:R154)</f>
        <v>0</v>
      </c>
      <c r="S86" s="294"/>
      <c r="T86" s="296">
        <f>SUM(T87:T154)</f>
        <v>0</v>
      </c>
      <c r="AR86" s="297" t="s">
        <v>67</v>
      </c>
      <c r="AT86" s="298" t="s">
        <v>61</v>
      </c>
      <c r="AU86" s="298" t="s">
        <v>67</v>
      </c>
      <c r="AY86" s="297" t="s">
        <v>102</v>
      </c>
      <c r="BK86" s="234">
        <f>SUM(BK87:BK154)</f>
        <v>0</v>
      </c>
    </row>
    <row r="87" spans="1:65" s="595" customFormat="1" ht="21" customHeight="1" x14ac:dyDescent="0.2">
      <c r="A87" s="594"/>
      <c r="B87" s="419"/>
      <c r="C87" s="619" t="s">
        <v>67</v>
      </c>
      <c r="D87" s="619" t="s">
        <v>137</v>
      </c>
      <c r="E87" s="620" t="s">
        <v>535</v>
      </c>
      <c r="F87" s="621" t="s">
        <v>536</v>
      </c>
      <c r="G87" s="622" t="s">
        <v>227</v>
      </c>
      <c r="H87" s="623">
        <v>62</v>
      </c>
      <c r="I87" s="624">
        <v>0</v>
      </c>
      <c r="J87" s="624">
        <f>ROUND(I87*H87,2)</f>
        <v>0</v>
      </c>
      <c r="K87" s="622" t="s">
        <v>537</v>
      </c>
      <c r="L87" s="264"/>
      <c r="M87" s="265" t="s">
        <v>1</v>
      </c>
      <c r="N87" s="266" t="s">
        <v>33</v>
      </c>
      <c r="O87" s="244">
        <v>0</v>
      </c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75" t="s">
        <v>110</v>
      </c>
      <c r="AT87" s="275" t="s">
        <v>105</v>
      </c>
      <c r="AU87" s="275" t="s">
        <v>69</v>
      </c>
      <c r="AY87" s="327" t="s">
        <v>102</v>
      </c>
      <c r="BE87" s="335">
        <f>IF(N87="základní",J87,0)</f>
        <v>0</v>
      </c>
      <c r="BF87" s="335">
        <f>IF(N87="snížená",J87,0)</f>
        <v>0</v>
      </c>
      <c r="BG87" s="335">
        <f>IF(N87="zákl. přenesená",J87,0)</f>
        <v>0</v>
      </c>
      <c r="BH87" s="335">
        <f>IF(N87="sníž. přenesená",J87,0)</f>
        <v>0</v>
      </c>
      <c r="BI87" s="335">
        <f>IF(N87="nulová",J87,0)</f>
        <v>0</v>
      </c>
      <c r="BJ87" s="327" t="s">
        <v>67</v>
      </c>
      <c r="BK87" s="335">
        <f>ROUND(I87*H87,2)</f>
        <v>0</v>
      </c>
      <c r="BL87" s="327" t="s">
        <v>111</v>
      </c>
      <c r="BM87" s="275" t="s">
        <v>69</v>
      </c>
    </row>
    <row r="88" spans="1:65" s="595" customFormat="1" ht="21" customHeight="1" x14ac:dyDescent="0.2">
      <c r="A88" s="594"/>
      <c r="B88" s="419"/>
      <c r="C88" s="594"/>
      <c r="D88" s="625" t="s">
        <v>538</v>
      </c>
      <c r="E88" s="594"/>
      <c r="F88" s="626" t="s">
        <v>536</v>
      </c>
      <c r="G88" s="594"/>
      <c r="H88" s="594"/>
      <c r="I88" s="594"/>
      <c r="J88" s="594"/>
      <c r="K88" s="598"/>
      <c r="L88" s="264"/>
      <c r="M88" s="265"/>
      <c r="N88" s="266"/>
      <c r="O88" s="244"/>
      <c r="P88" s="244"/>
      <c r="Q88" s="244"/>
      <c r="R88" s="244"/>
      <c r="S88" s="244"/>
      <c r="T88" s="245"/>
      <c r="AR88" s="275"/>
      <c r="AT88" s="275"/>
      <c r="AU88" s="275"/>
      <c r="AY88" s="327"/>
      <c r="BE88" s="335"/>
      <c r="BF88" s="335"/>
      <c r="BG88" s="335"/>
      <c r="BH88" s="335"/>
      <c r="BI88" s="335"/>
      <c r="BJ88" s="327"/>
      <c r="BK88" s="335"/>
      <c r="BL88" s="327"/>
      <c r="BM88" s="275"/>
    </row>
    <row r="89" spans="1:65" s="188" customFormat="1" ht="24" x14ac:dyDescent="0.2">
      <c r="A89" s="594"/>
      <c r="B89" s="419"/>
      <c r="C89" s="619" t="s">
        <v>69</v>
      </c>
      <c r="D89" s="619" t="s">
        <v>137</v>
      </c>
      <c r="E89" s="620" t="s">
        <v>539</v>
      </c>
      <c r="F89" s="621" t="s">
        <v>540</v>
      </c>
      <c r="G89" s="622" t="s">
        <v>227</v>
      </c>
      <c r="H89" s="623">
        <v>62</v>
      </c>
      <c r="I89" s="624">
        <v>0</v>
      </c>
      <c r="J89" s="624">
        <f>ROUND(I89*H89,2)</f>
        <v>0</v>
      </c>
      <c r="K89" s="622" t="s">
        <v>537</v>
      </c>
      <c r="L89" s="252"/>
      <c r="M89" s="254"/>
      <c r="N89" s="255"/>
      <c r="O89" s="255"/>
      <c r="P89" s="255"/>
      <c r="Q89" s="255"/>
      <c r="R89" s="255"/>
      <c r="S89" s="255"/>
      <c r="T89" s="256"/>
      <c r="AT89" s="253" t="s">
        <v>112</v>
      </c>
      <c r="AU89" s="253" t="s">
        <v>69</v>
      </c>
      <c r="AV89" s="188" t="s">
        <v>69</v>
      </c>
      <c r="AW89" s="188" t="s">
        <v>25</v>
      </c>
      <c r="AX89" s="188" t="s">
        <v>13</v>
      </c>
      <c r="AY89" s="253" t="s">
        <v>102</v>
      </c>
    </row>
    <row r="90" spans="1:65" s="189" customFormat="1" ht="19.5" x14ac:dyDescent="0.2">
      <c r="A90" s="594"/>
      <c r="B90" s="419"/>
      <c r="C90" s="594"/>
      <c r="D90" s="625" t="s">
        <v>538</v>
      </c>
      <c r="E90" s="594"/>
      <c r="F90" s="626" t="s">
        <v>540</v>
      </c>
      <c r="G90" s="594"/>
      <c r="H90" s="594"/>
      <c r="I90" s="594"/>
      <c r="J90" s="594"/>
      <c r="K90" s="598"/>
      <c r="L90" s="257"/>
      <c r="M90" s="260"/>
      <c r="N90" s="261"/>
      <c r="O90" s="261"/>
      <c r="P90" s="261"/>
      <c r="Q90" s="261"/>
      <c r="R90" s="261"/>
      <c r="S90" s="261"/>
      <c r="T90" s="262"/>
      <c r="AT90" s="258" t="s">
        <v>112</v>
      </c>
      <c r="AU90" s="258" t="s">
        <v>69</v>
      </c>
      <c r="AV90" s="189" t="s">
        <v>111</v>
      </c>
      <c r="AW90" s="189" t="s">
        <v>25</v>
      </c>
      <c r="AX90" s="189" t="s">
        <v>67</v>
      </c>
      <c r="AY90" s="258" t="s">
        <v>102</v>
      </c>
    </row>
    <row r="91" spans="1:65" s="595" customFormat="1" ht="24" customHeight="1" x14ac:dyDescent="0.2">
      <c r="A91" s="594"/>
      <c r="B91" s="419"/>
      <c r="C91" s="619" t="s">
        <v>226</v>
      </c>
      <c r="D91" s="619" t="s">
        <v>137</v>
      </c>
      <c r="E91" s="620" t="s">
        <v>541</v>
      </c>
      <c r="F91" s="621" t="s">
        <v>542</v>
      </c>
      <c r="G91" s="622" t="s">
        <v>229</v>
      </c>
      <c r="H91" s="623">
        <v>71</v>
      </c>
      <c r="I91" s="624">
        <v>0</v>
      </c>
      <c r="J91" s="624">
        <f>ROUND(I91*H91,2)</f>
        <v>0</v>
      </c>
      <c r="K91" s="622" t="s">
        <v>537</v>
      </c>
      <c r="L91" s="264"/>
      <c r="M91" s="265" t="s">
        <v>1</v>
      </c>
      <c r="N91" s="266" t="s">
        <v>33</v>
      </c>
      <c r="O91" s="244">
        <v>0</v>
      </c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75" t="s">
        <v>110</v>
      </c>
      <c r="AT91" s="275" t="s">
        <v>105</v>
      </c>
      <c r="AU91" s="275" t="s">
        <v>69</v>
      </c>
      <c r="AY91" s="327" t="s">
        <v>102</v>
      </c>
      <c r="BE91" s="335">
        <f>IF(N91="základní",J91,0)</f>
        <v>0</v>
      </c>
      <c r="BF91" s="335">
        <f>IF(N91="snížená",J91,0)</f>
        <v>0</v>
      </c>
      <c r="BG91" s="335">
        <f>IF(N91="zákl. přenesená",J91,0)</f>
        <v>0</v>
      </c>
      <c r="BH91" s="335">
        <f>IF(N91="sníž. přenesená",J91,0)</f>
        <v>0</v>
      </c>
      <c r="BI91" s="335">
        <f>IF(N91="nulová",J91,0)</f>
        <v>0</v>
      </c>
      <c r="BJ91" s="327" t="s">
        <v>67</v>
      </c>
      <c r="BK91" s="335">
        <f>ROUND(I91*H91,2)</f>
        <v>0</v>
      </c>
      <c r="BL91" s="327" t="s">
        <v>111</v>
      </c>
      <c r="BM91" s="275" t="s">
        <v>111</v>
      </c>
    </row>
    <row r="92" spans="1:65" s="595" customFormat="1" ht="14.25" customHeight="1" x14ac:dyDescent="0.2">
      <c r="A92" s="594"/>
      <c r="B92" s="419"/>
      <c r="C92" s="594"/>
      <c r="D92" s="625" t="s">
        <v>538</v>
      </c>
      <c r="E92" s="594"/>
      <c r="F92" s="626" t="s">
        <v>542</v>
      </c>
      <c r="G92" s="594"/>
      <c r="H92" s="594"/>
      <c r="I92" s="594"/>
      <c r="J92" s="594"/>
      <c r="K92" s="598"/>
      <c r="L92" s="264"/>
      <c r="M92" s="265"/>
      <c r="N92" s="266"/>
      <c r="O92" s="244"/>
      <c r="P92" s="244"/>
      <c r="Q92" s="244"/>
      <c r="R92" s="244"/>
      <c r="S92" s="244"/>
      <c r="T92" s="245"/>
      <c r="AR92" s="275"/>
      <c r="AT92" s="275"/>
      <c r="AU92" s="275"/>
      <c r="AY92" s="327"/>
      <c r="BE92" s="335"/>
      <c r="BF92" s="335"/>
      <c r="BG92" s="335"/>
      <c r="BH92" s="335"/>
      <c r="BI92" s="335"/>
      <c r="BJ92" s="327"/>
      <c r="BK92" s="335"/>
      <c r="BL92" s="327"/>
      <c r="BM92" s="275"/>
    </row>
    <row r="93" spans="1:65" s="595" customFormat="1" ht="12.75" customHeight="1" x14ac:dyDescent="0.2">
      <c r="A93" s="594"/>
      <c r="B93" s="419"/>
      <c r="C93" s="619" t="s">
        <v>111</v>
      </c>
      <c r="D93" s="619" t="s">
        <v>137</v>
      </c>
      <c r="E93" s="620" t="s">
        <v>543</v>
      </c>
      <c r="F93" s="621" t="s">
        <v>544</v>
      </c>
      <c r="G93" s="622" t="s">
        <v>105</v>
      </c>
      <c r="H93" s="623">
        <v>10</v>
      </c>
      <c r="I93" s="624">
        <v>0</v>
      </c>
      <c r="J93" s="624">
        <f>ROUND(I93*H93,2)</f>
        <v>0</v>
      </c>
      <c r="K93" s="622" t="s">
        <v>537</v>
      </c>
      <c r="L93" s="264"/>
      <c r="M93" s="265"/>
      <c r="N93" s="266"/>
      <c r="O93" s="244"/>
      <c r="P93" s="244"/>
      <c r="Q93" s="244"/>
      <c r="R93" s="244"/>
      <c r="S93" s="244"/>
      <c r="T93" s="245"/>
      <c r="AR93" s="275"/>
      <c r="AT93" s="275"/>
      <c r="AU93" s="275"/>
      <c r="AY93" s="327"/>
      <c r="BE93" s="335"/>
      <c r="BF93" s="335"/>
      <c r="BG93" s="335"/>
      <c r="BH93" s="335"/>
      <c r="BI93" s="335"/>
      <c r="BJ93" s="327"/>
      <c r="BK93" s="335"/>
      <c r="BL93" s="327"/>
      <c r="BM93" s="275"/>
    </row>
    <row r="94" spans="1:65" s="595" customFormat="1" ht="12.75" customHeight="1" x14ac:dyDescent="0.2">
      <c r="A94" s="594"/>
      <c r="B94" s="419"/>
      <c r="C94" s="594"/>
      <c r="D94" s="625" t="s">
        <v>538</v>
      </c>
      <c r="E94" s="594"/>
      <c r="F94" s="626" t="s">
        <v>544</v>
      </c>
      <c r="G94" s="594"/>
      <c r="H94" s="594"/>
      <c r="I94" s="594"/>
      <c r="J94" s="594"/>
      <c r="K94" s="598"/>
      <c r="L94" s="264"/>
      <c r="M94" s="265"/>
      <c r="N94" s="266"/>
      <c r="O94" s="244"/>
      <c r="P94" s="244"/>
      <c r="Q94" s="244"/>
      <c r="R94" s="244"/>
      <c r="S94" s="244"/>
      <c r="T94" s="245"/>
      <c r="AR94" s="275"/>
      <c r="AT94" s="275"/>
      <c r="AU94" s="275"/>
      <c r="AY94" s="327"/>
      <c r="BE94" s="335"/>
      <c r="BF94" s="335"/>
      <c r="BG94" s="335"/>
      <c r="BH94" s="335"/>
      <c r="BI94" s="335"/>
      <c r="BJ94" s="327"/>
      <c r="BK94" s="335"/>
      <c r="BL94" s="327"/>
      <c r="BM94" s="275"/>
    </row>
    <row r="95" spans="1:65" s="595" customFormat="1" ht="24" customHeight="1" x14ac:dyDescent="0.2">
      <c r="A95" s="594"/>
      <c r="B95" s="419"/>
      <c r="C95" s="627" t="s">
        <v>103</v>
      </c>
      <c r="D95" s="627" t="s">
        <v>105</v>
      </c>
      <c r="E95" s="628" t="s">
        <v>545</v>
      </c>
      <c r="F95" s="629" t="s">
        <v>546</v>
      </c>
      <c r="G95" s="630" t="s">
        <v>105</v>
      </c>
      <c r="H95" s="631">
        <v>10</v>
      </c>
      <c r="I95" s="632">
        <v>0</v>
      </c>
      <c r="J95" s="632">
        <f>ROUND(I95*H95,2)</f>
        <v>0</v>
      </c>
      <c r="K95" s="630" t="s">
        <v>537</v>
      </c>
      <c r="L95" s="264"/>
      <c r="M95" s="265" t="s">
        <v>1</v>
      </c>
      <c r="N95" s="266" t="s">
        <v>33</v>
      </c>
      <c r="O95" s="244">
        <v>0</v>
      </c>
      <c r="P95" s="244">
        <f t="shared" ref="P95:P101" si="0">O95*H95</f>
        <v>0</v>
      </c>
      <c r="Q95" s="244">
        <v>0</v>
      </c>
      <c r="R95" s="244">
        <f t="shared" ref="R95:R101" si="1">Q95*H95</f>
        <v>0</v>
      </c>
      <c r="S95" s="244">
        <v>0</v>
      </c>
      <c r="T95" s="245">
        <f t="shared" ref="T95:T101" si="2">S95*H95</f>
        <v>0</v>
      </c>
      <c r="AR95" s="275" t="s">
        <v>110</v>
      </c>
      <c r="AT95" s="275" t="s">
        <v>105</v>
      </c>
      <c r="AU95" s="275" t="s">
        <v>69</v>
      </c>
      <c r="AY95" s="327" t="s">
        <v>102</v>
      </c>
      <c r="BE95" s="335">
        <f t="shared" ref="BE95:BE101" si="3">IF(N95="základní",J95,0)</f>
        <v>0</v>
      </c>
      <c r="BF95" s="335">
        <f t="shared" ref="BF95:BF101" si="4">IF(N95="snížená",J95,0)</f>
        <v>0</v>
      </c>
      <c r="BG95" s="335">
        <f t="shared" ref="BG95:BG101" si="5">IF(N95="zákl. přenesená",J95,0)</f>
        <v>0</v>
      </c>
      <c r="BH95" s="335">
        <f t="shared" ref="BH95:BH101" si="6">IF(N95="sníž. přenesená",J95,0)</f>
        <v>0</v>
      </c>
      <c r="BI95" s="335">
        <f t="shared" ref="BI95:BI101" si="7">IF(N95="nulová",J95,0)</f>
        <v>0</v>
      </c>
      <c r="BJ95" s="327" t="s">
        <v>67</v>
      </c>
      <c r="BK95" s="335">
        <f t="shared" ref="BK95:BK101" si="8">ROUND(I95*H95,2)</f>
        <v>0</v>
      </c>
      <c r="BL95" s="327" t="s">
        <v>111</v>
      </c>
      <c r="BM95" s="275" t="s">
        <v>120</v>
      </c>
    </row>
    <row r="96" spans="1:65" s="595" customFormat="1" ht="14.25" customHeight="1" x14ac:dyDescent="0.2">
      <c r="A96" s="594"/>
      <c r="B96" s="419"/>
      <c r="C96" s="594"/>
      <c r="D96" s="625" t="s">
        <v>538</v>
      </c>
      <c r="E96" s="594"/>
      <c r="F96" s="626" t="s">
        <v>546</v>
      </c>
      <c r="G96" s="594"/>
      <c r="H96" s="594"/>
      <c r="I96" s="594"/>
      <c r="J96" s="594"/>
      <c r="K96" s="598"/>
      <c r="L96" s="264"/>
      <c r="M96" s="265"/>
      <c r="N96" s="266"/>
      <c r="O96" s="244"/>
      <c r="P96" s="244"/>
      <c r="Q96" s="244"/>
      <c r="R96" s="244"/>
      <c r="S96" s="244"/>
      <c r="T96" s="245"/>
      <c r="AR96" s="275"/>
      <c r="AT96" s="275"/>
      <c r="AU96" s="275"/>
      <c r="AY96" s="327"/>
      <c r="BE96" s="335"/>
      <c r="BF96" s="335"/>
      <c r="BG96" s="335"/>
      <c r="BH96" s="335"/>
      <c r="BI96" s="335"/>
      <c r="BJ96" s="327"/>
      <c r="BK96" s="335"/>
      <c r="BL96" s="327"/>
      <c r="BM96" s="275"/>
    </row>
    <row r="97" spans="1:65" s="595" customFormat="1" ht="14.25" customHeight="1" x14ac:dyDescent="0.2">
      <c r="A97" s="594"/>
      <c r="B97" s="419"/>
      <c r="C97" s="619" t="s">
        <v>117</v>
      </c>
      <c r="D97" s="619" t="s">
        <v>137</v>
      </c>
      <c r="E97" s="620" t="s">
        <v>547</v>
      </c>
      <c r="F97" s="621" t="s">
        <v>548</v>
      </c>
      <c r="G97" s="622" t="s">
        <v>227</v>
      </c>
      <c r="H97" s="623">
        <v>2</v>
      </c>
      <c r="I97" s="624">
        <v>0</v>
      </c>
      <c r="J97" s="624">
        <f>ROUND(I97*H97,2)</f>
        <v>0</v>
      </c>
      <c r="K97" s="622" t="s">
        <v>537</v>
      </c>
      <c r="L97" s="264"/>
      <c r="M97" s="265"/>
      <c r="N97" s="266"/>
      <c r="O97" s="244"/>
      <c r="P97" s="244"/>
      <c r="Q97" s="244"/>
      <c r="R97" s="244"/>
      <c r="S97" s="244"/>
      <c r="T97" s="245"/>
      <c r="AR97" s="275"/>
      <c r="AT97" s="275"/>
      <c r="AU97" s="275"/>
      <c r="AY97" s="327"/>
      <c r="BE97" s="335"/>
      <c r="BF97" s="335"/>
      <c r="BG97" s="335"/>
      <c r="BH97" s="335"/>
      <c r="BI97" s="335"/>
      <c r="BJ97" s="327"/>
      <c r="BK97" s="335"/>
      <c r="BL97" s="327"/>
      <c r="BM97" s="275"/>
    </row>
    <row r="98" spans="1:65" s="595" customFormat="1" ht="24" customHeight="1" x14ac:dyDescent="0.2">
      <c r="A98" s="594"/>
      <c r="B98" s="419"/>
      <c r="C98" s="594"/>
      <c r="D98" s="625" t="s">
        <v>538</v>
      </c>
      <c r="E98" s="594"/>
      <c r="F98" s="626" t="s">
        <v>548</v>
      </c>
      <c r="G98" s="594"/>
      <c r="H98" s="594"/>
      <c r="I98" s="594"/>
      <c r="J98" s="594"/>
      <c r="K98" s="598"/>
      <c r="L98" s="264"/>
      <c r="M98" s="265"/>
      <c r="N98" s="266"/>
      <c r="O98" s="244"/>
      <c r="P98" s="244"/>
      <c r="Q98" s="244"/>
      <c r="R98" s="244"/>
      <c r="S98" s="244"/>
      <c r="T98" s="245"/>
      <c r="AR98" s="275"/>
      <c r="AT98" s="275"/>
      <c r="AU98" s="275"/>
      <c r="AY98" s="327"/>
      <c r="BE98" s="335"/>
      <c r="BF98" s="335"/>
      <c r="BG98" s="335"/>
      <c r="BH98" s="335"/>
      <c r="BI98" s="335"/>
      <c r="BJ98" s="327"/>
      <c r="BK98" s="335"/>
      <c r="BL98" s="327"/>
      <c r="BM98" s="275"/>
    </row>
    <row r="99" spans="1:65" s="595" customFormat="1" ht="11.25" customHeight="1" x14ac:dyDescent="0.2">
      <c r="A99" s="594"/>
      <c r="B99" s="419"/>
      <c r="C99" s="619" t="s">
        <v>228</v>
      </c>
      <c r="D99" s="619" t="s">
        <v>137</v>
      </c>
      <c r="E99" s="620" t="s">
        <v>549</v>
      </c>
      <c r="F99" s="621" t="s">
        <v>550</v>
      </c>
      <c r="G99" s="622" t="s">
        <v>227</v>
      </c>
      <c r="H99" s="623">
        <v>2.1</v>
      </c>
      <c r="I99" s="624">
        <v>0</v>
      </c>
      <c r="J99" s="624">
        <f>ROUND(I99*H99,2)</f>
        <v>0</v>
      </c>
      <c r="K99" s="622" t="s">
        <v>537</v>
      </c>
      <c r="L99" s="264"/>
      <c r="M99" s="265"/>
      <c r="N99" s="266"/>
      <c r="O99" s="244"/>
      <c r="P99" s="244"/>
      <c r="Q99" s="244"/>
      <c r="R99" s="244"/>
      <c r="S99" s="244"/>
      <c r="T99" s="245"/>
      <c r="AR99" s="275"/>
      <c r="AT99" s="275"/>
      <c r="AU99" s="275"/>
      <c r="AY99" s="327"/>
      <c r="BE99" s="335"/>
      <c r="BF99" s="335"/>
      <c r="BG99" s="335"/>
      <c r="BH99" s="335"/>
      <c r="BI99" s="335"/>
      <c r="BJ99" s="327"/>
      <c r="BK99" s="335"/>
      <c r="BL99" s="327"/>
      <c r="BM99" s="275"/>
    </row>
    <row r="100" spans="1:65" s="595" customFormat="1" ht="12" customHeight="1" x14ac:dyDescent="0.2">
      <c r="A100" s="594"/>
      <c r="B100" s="419"/>
      <c r="C100" s="594"/>
      <c r="D100" s="625" t="s">
        <v>538</v>
      </c>
      <c r="E100" s="594"/>
      <c r="F100" s="626" t="s">
        <v>550</v>
      </c>
      <c r="G100" s="594"/>
      <c r="H100" s="594"/>
      <c r="I100" s="594"/>
      <c r="J100" s="594"/>
      <c r="K100" s="598"/>
      <c r="L100" s="264"/>
      <c r="M100" s="265"/>
      <c r="N100" s="266"/>
      <c r="O100" s="244"/>
      <c r="P100" s="244"/>
      <c r="Q100" s="244"/>
      <c r="R100" s="244"/>
      <c r="S100" s="244"/>
      <c r="T100" s="245"/>
      <c r="AR100" s="275"/>
      <c r="AT100" s="275"/>
      <c r="AU100" s="275"/>
      <c r="AY100" s="327"/>
      <c r="BE100" s="335"/>
      <c r="BF100" s="335"/>
      <c r="BG100" s="335"/>
      <c r="BH100" s="335"/>
      <c r="BI100" s="335"/>
      <c r="BJ100" s="327"/>
      <c r="BK100" s="335"/>
      <c r="BL100" s="327"/>
      <c r="BM100" s="275"/>
    </row>
    <row r="101" spans="1:65" s="595" customFormat="1" ht="24" customHeight="1" x14ac:dyDescent="0.2">
      <c r="A101" s="594"/>
      <c r="B101" s="419"/>
      <c r="C101" s="619" t="s">
        <v>110</v>
      </c>
      <c r="D101" s="619" t="s">
        <v>137</v>
      </c>
      <c r="E101" s="620" t="s">
        <v>551</v>
      </c>
      <c r="F101" s="621" t="s">
        <v>552</v>
      </c>
      <c r="G101" s="622" t="s">
        <v>225</v>
      </c>
      <c r="H101" s="623">
        <v>7</v>
      </c>
      <c r="I101" s="624">
        <v>0</v>
      </c>
      <c r="J101" s="624">
        <f>ROUND(I101*H101,2)</f>
        <v>0</v>
      </c>
      <c r="K101" s="622" t="s">
        <v>537</v>
      </c>
      <c r="L101" s="264"/>
      <c r="M101" s="265" t="s">
        <v>1</v>
      </c>
      <c r="N101" s="266" t="s">
        <v>33</v>
      </c>
      <c r="O101" s="244">
        <v>0</v>
      </c>
      <c r="P101" s="244">
        <f t="shared" si="0"/>
        <v>0</v>
      </c>
      <c r="Q101" s="244">
        <v>0</v>
      </c>
      <c r="R101" s="244">
        <f t="shared" si="1"/>
        <v>0</v>
      </c>
      <c r="S101" s="244">
        <v>0</v>
      </c>
      <c r="T101" s="245">
        <f t="shared" si="2"/>
        <v>0</v>
      </c>
      <c r="AR101" s="275" t="s">
        <v>110</v>
      </c>
      <c r="AT101" s="275" t="s">
        <v>105</v>
      </c>
      <c r="AU101" s="275" t="s">
        <v>69</v>
      </c>
      <c r="AY101" s="327" t="s">
        <v>102</v>
      </c>
      <c r="BE101" s="335">
        <f t="shared" si="3"/>
        <v>0</v>
      </c>
      <c r="BF101" s="335">
        <f t="shared" si="4"/>
        <v>0</v>
      </c>
      <c r="BG101" s="335">
        <f t="shared" si="5"/>
        <v>0</v>
      </c>
      <c r="BH101" s="335">
        <f t="shared" si="6"/>
        <v>0</v>
      </c>
      <c r="BI101" s="335">
        <f t="shared" si="7"/>
        <v>0</v>
      </c>
      <c r="BJ101" s="327" t="s">
        <v>67</v>
      </c>
      <c r="BK101" s="335">
        <f t="shared" si="8"/>
        <v>0</v>
      </c>
      <c r="BL101" s="327" t="s">
        <v>111</v>
      </c>
      <c r="BM101" s="275" t="s">
        <v>125</v>
      </c>
    </row>
    <row r="102" spans="1:65" s="595" customFormat="1" ht="24" customHeight="1" x14ac:dyDescent="0.2">
      <c r="A102" s="594"/>
      <c r="B102" s="419"/>
      <c r="C102" s="594"/>
      <c r="D102" s="625" t="s">
        <v>538</v>
      </c>
      <c r="E102" s="594"/>
      <c r="F102" s="626" t="s">
        <v>552</v>
      </c>
      <c r="G102" s="594"/>
      <c r="H102" s="594"/>
      <c r="I102" s="594"/>
      <c r="J102" s="594"/>
      <c r="K102" s="598"/>
      <c r="L102" s="264"/>
      <c r="M102" s="265" t="s">
        <v>1</v>
      </c>
      <c r="N102" s="266" t="s">
        <v>33</v>
      </c>
      <c r="O102" s="244">
        <v>0</v>
      </c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75" t="s">
        <v>110</v>
      </c>
      <c r="AT102" s="275" t="s">
        <v>105</v>
      </c>
      <c r="AU102" s="275" t="s">
        <v>69</v>
      </c>
      <c r="AY102" s="327" t="s">
        <v>102</v>
      </c>
      <c r="BE102" s="335">
        <f>IF(N102="základní",J102,0)</f>
        <v>0</v>
      </c>
      <c r="BF102" s="335">
        <f>IF(N102="snížená",J102,0)</f>
        <v>0</v>
      </c>
      <c r="BG102" s="335">
        <f>IF(N102="zákl. přenesená",J102,0)</f>
        <v>0</v>
      </c>
      <c r="BH102" s="335">
        <f>IF(N102="sníž. přenesená",J102,0)</f>
        <v>0</v>
      </c>
      <c r="BI102" s="335">
        <f>IF(N102="nulová",J102,0)</f>
        <v>0</v>
      </c>
      <c r="BJ102" s="327" t="s">
        <v>67</v>
      </c>
      <c r="BK102" s="335">
        <f>ROUND(I102*H102,2)</f>
        <v>0</v>
      </c>
      <c r="BL102" s="327" t="s">
        <v>111</v>
      </c>
      <c r="BM102" s="275" t="s">
        <v>131</v>
      </c>
    </row>
    <row r="103" spans="1:65" s="595" customFormat="1" ht="12" customHeight="1" x14ac:dyDescent="0.2">
      <c r="A103" s="594"/>
      <c r="B103" s="419"/>
      <c r="C103" s="627" t="s">
        <v>123</v>
      </c>
      <c r="D103" s="627" t="s">
        <v>105</v>
      </c>
      <c r="E103" s="628" t="s">
        <v>553</v>
      </c>
      <c r="F103" s="629" t="s">
        <v>554</v>
      </c>
      <c r="G103" s="630" t="s">
        <v>105</v>
      </c>
      <c r="H103" s="631">
        <v>250</v>
      </c>
      <c r="I103" s="632">
        <v>0</v>
      </c>
      <c r="J103" s="632">
        <f>ROUND(I103*H103,2)</f>
        <v>0</v>
      </c>
      <c r="K103" s="630" t="s">
        <v>537</v>
      </c>
      <c r="L103" s="264"/>
      <c r="M103" s="265"/>
      <c r="N103" s="266"/>
      <c r="O103" s="244"/>
      <c r="P103" s="244"/>
      <c r="Q103" s="244"/>
      <c r="R103" s="244"/>
      <c r="S103" s="244"/>
      <c r="T103" s="245"/>
      <c r="AR103" s="275"/>
      <c r="AT103" s="275"/>
      <c r="AU103" s="275"/>
      <c r="AY103" s="327"/>
      <c r="BE103" s="335"/>
      <c r="BF103" s="335"/>
      <c r="BG103" s="335"/>
      <c r="BH103" s="335"/>
      <c r="BI103" s="335"/>
      <c r="BJ103" s="327"/>
      <c r="BK103" s="335"/>
      <c r="BL103" s="327"/>
      <c r="BM103" s="275"/>
    </row>
    <row r="104" spans="1:65" s="595" customFormat="1" ht="12" customHeight="1" x14ac:dyDescent="0.2">
      <c r="A104" s="594"/>
      <c r="B104" s="419"/>
      <c r="C104" s="594"/>
      <c r="D104" s="625" t="s">
        <v>538</v>
      </c>
      <c r="E104" s="594"/>
      <c r="F104" s="626" t="s">
        <v>554</v>
      </c>
      <c r="G104" s="594"/>
      <c r="H104" s="594"/>
      <c r="I104" s="594"/>
      <c r="J104" s="594"/>
      <c r="K104" s="598"/>
      <c r="L104" s="264"/>
      <c r="M104" s="265"/>
      <c r="N104" s="266"/>
      <c r="O104" s="244"/>
      <c r="P104" s="244"/>
      <c r="Q104" s="244"/>
      <c r="R104" s="244"/>
      <c r="S104" s="244"/>
      <c r="T104" s="245"/>
      <c r="AR104" s="275"/>
      <c r="AT104" s="275"/>
      <c r="AU104" s="275"/>
      <c r="AY104" s="327"/>
      <c r="BE104" s="335"/>
      <c r="BF104" s="335"/>
      <c r="BG104" s="335"/>
      <c r="BH104" s="335"/>
      <c r="BI104" s="335"/>
      <c r="BJ104" s="327"/>
      <c r="BK104" s="335"/>
      <c r="BL104" s="327"/>
      <c r="BM104" s="275"/>
    </row>
    <row r="105" spans="1:65" s="595" customFormat="1" ht="27.75" customHeight="1" x14ac:dyDescent="0.2">
      <c r="A105" s="594"/>
      <c r="B105" s="419"/>
      <c r="C105" s="619" t="s">
        <v>119</v>
      </c>
      <c r="D105" s="619" t="s">
        <v>137</v>
      </c>
      <c r="E105" s="620" t="s">
        <v>555</v>
      </c>
      <c r="F105" s="621" t="s">
        <v>556</v>
      </c>
      <c r="G105" s="622" t="s">
        <v>105</v>
      </c>
      <c r="H105" s="623">
        <v>250</v>
      </c>
      <c r="I105" s="624">
        <v>0</v>
      </c>
      <c r="J105" s="624">
        <f>ROUND(I105*H105,2)</f>
        <v>0</v>
      </c>
      <c r="K105" s="622" t="s">
        <v>537</v>
      </c>
      <c r="L105" s="264"/>
      <c r="M105" s="265"/>
      <c r="N105" s="266"/>
      <c r="O105" s="244"/>
      <c r="P105" s="244"/>
      <c r="Q105" s="244"/>
      <c r="R105" s="244"/>
      <c r="S105" s="244"/>
      <c r="T105" s="245"/>
      <c r="V105" s="286"/>
      <c r="AR105" s="275"/>
      <c r="AT105" s="275"/>
      <c r="AU105" s="275"/>
      <c r="AY105" s="327"/>
      <c r="BE105" s="335"/>
      <c r="BF105" s="335"/>
      <c r="BG105" s="335"/>
      <c r="BH105" s="335"/>
      <c r="BI105" s="335"/>
      <c r="BJ105" s="327"/>
      <c r="BK105" s="335"/>
      <c r="BL105" s="327"/>
      <c r="BM105" s="275"/>
    </row>
    <row r="106" spans="1:65" s="595" customFormat="1" ht="18" customHeight="1" x14ac:dyDescent="0.2">
      <c r="A106" s="594"/>
      <c r="B106" s="419"/>
      <c r="C106" s="594"/>
      <c r="D106" s="625" t="s">
        <v>538</v>
      </c>
      <c r="E106" s="594"/>
      <c r="F106" s="626" t="s">
        <v>556</v>
      </c>
      <c r="G106" s="594"/>
      <c r="H106" s="594"/>
      <c r="I106" s="594"/>
      <c r="J106" s="594"/>
      <c r="K106" s="598"/>
      <c r="L106" s="264"/>
      <c r="M106" s="265"/>
      <c r="N106" s="266"/>
      <c r="O106" s="244"/>
      <c r="P106" s="244"/>
      <c r="Q106" s="244"/>
      <c r="R106" s="244"/>
      <c r="S106" s="244"/>
      <c r="T106" s="245"/>
      <c r="AR106" s="275"/>
      <c r="AT106" s="275"/>
      <c r="AU106" s="275"/>
      <c r="AY106" s="327"/>
      <c r="BE106" s="335"/>
      <c r="BF106" s="335"/>
      <c r="BG106" s="335"/>
      <c r="BH106" s="335"/>
      <c r="BI106" s="335"/>
      <c r="BJ106" s="327"/>
      <c r="BK106" s="335"/>
      <c r="BL106" s="327"/>
      <c r="BM106" s="275"/>
    </row>
    <row r="107" spans="1:65" s="595" customFormat="1" ht="23.25" customHeight="1" x14ac:dyDescent="0.2">
      <c r="A107" s="594"/>
      <c r="B107" s="419"/>
      <c r="C107" s="627" t="s">
        <v>230</v>
      </c>
      <c r="D107" s="627" t="s">
        <v>105</v>
      </c>
      <c r="E107" s="628" t="s">
        <v>557</v>
      </c>
      <c r="F107" s="629" t="s">
        <v>558</v>
      </c>
      <c r="G107" s="630" t="s">
        <v>105</v>
      </c>
      <c r="H107" s="631">
        <v>250</v>
      </c>
      <c r="I107" s="632">
        <v>0</v>
      </c>
      <c r="J107" s="632">
        <f>ROUND(I107*H107,2)</f>
        <v>0</v>
      </c>
      <c r="K107" s="630" t="s">
        <v>537</v>
      </c>
      <c r="L107" s="264"/>
      <c r="M107" s="265"/>
      <c r="N107" s="266"/>
      <c r="O107" s="244"/>
      <c r="P107" s="244"/>
      <c r="Q107" s="244"/>
      <c r="R107" s="244"/>
      <c r="S107" s="244"/>
      <c r="T107" s="245"/>
      <c r="AR107" s="275"/>
      <c r="AT107" s="275"/>
      <c r="AU107" s="275"/>
      <c r="AY107" s="327"/>
      <c r="BE107" s="335"/>
      <c r="BF107" s="335"/>
      <c r="BG107" s="335"/>
      <c r="BH107" s="335"/>
      <c r="BI107" s="335"/>
      <c r="BJ107" s="327"/>
      <c r="BK107" s="335"/>
      <c r="BL107" s="327"/>
      <c r="BM107" s="275"/>
    </row>
    <row r="108" spans="1:65" s="595" customFormat="1" ht="15.75" customHeight="1" x14ac:dyDescent="0.2">
      <c r="A108" s="594"/>
      <c r="B108" s="419"/>
      <c r="C108" s="594"/>
      <c r="D108" s="625" t="s">
        <v>538</v>
      </c>
      <c r="E108" s="594"/>
      <c r="F108" s="626" t="s">
        <v>558</v>
      </c>
      <c r="G108" s="594"/>
      <c r="H108" s="594"/>
      <c r="I108" s="594"/>
      <c r="J108" s="594"/>
      <c r="K108" s="598"/>
      <c r="L108" s="264"/>
      <c r="M108" s="265"/>
      <c r="N108" s="266"/>
      <c r="O108" s="244"/>
      <c r="P108" s="244"/>
      <c r="Q108" s="244"/>
      <c r="R108" s="244"/>
      <c r="S108" s="244"/>
      <c r="T108" s="245"/>
      <c r="AR108" s="275"/>
      <c r="AT108" s="275"/>
      <c r="AU108" s="275"/>
      <c r="AY108" s="327"/>
      <c r="BE108" s="335"/>
      <c r="BF108" s="335"/>
      <c r="BG108" s="335"/>
      <c r="BH108" s="335"/>
      <c r="BI108" s="335"/>
      <c r="BJ108" s="327"/>
      <c r="BK108" s="335"/>
      <c r="BL108" s="327"/>
      <c r="BM108" s="275"/>
    </row>
    <row r="109" spans="1:65" s="595" customFormat="1" ht="21" customHeight="1" x14ac:dyDescent="0.2">
      <c r="A109" s="594"/>
      <c r="B109" s="419"/>
      <c r="C109" s="619" t="s">
        <v>120</v>
      </c>
      <c r="D109" s="619" t="s">
        <v>137</v>
      </c>
      <c r="E109" s="620" t="s">
        <v>559</v>
      </c>
      <c r="F109" s="621" t="s">
        <v>560</v>
      </c>
      <c r="G109" s="622" t="s">
        <v>105</v>
      </c>
      <c r="H109" s="623">
        <v>250</v>
      </c>
      <c r="I109" s="624">
        <v>0</v>
      </c>
      <c r="J109" s="624">
        <f>ROUND(I109*H109,2)</f>
        <v>0</v>
      </c>
      <c r="K109" s="622" t="s">
        <v>537</v>
      </c>
      <c r="L109" s="264"/>
      <c r="M109" s="265"/>
      <c r="N109" s="266"/>
      <c r="O109" s="244"/>
      <c r="P109" s="244"/>
      <c r="Q109" s="244"/>
      <c r="R109" s="244"/>
      <c r="S109" s="244"/>
      <c r="T109" s="245"/>
      <c r="AR109" s="275"/>
      <c r="AT109" s="275"/>
      <c r="AU109" s="275"/>
      <c r="AY109" s="327"/>
      <c r="BE109" s="335"/>
      <c r="BF109" s="335"/>
      <c r="BG109" s="335"/>
      <c r="BH109" s="335"/>
      <c r="BI109" s="335"/>
      <c r="BJ109" s="327"/>
      <c r="BK109" s="335"/>
      <c r="BL109" s="327"/>
      <c r="BM109" s="275"/>
    </row>
    <row r="110" spans="1:65" s="595" customFormat="1" ht="15.75" customHeight="1" x14ac:dyDescent="0.2">
      <c r="A110" s="594"/>
      <c r="B110" s="419"/>
      <c r="C110" s="594"/>
      <c r="D110" s="625" t="s">
        <v>538</v>
      </c>
      <c r="E110" s="594"/>
      <c r="F110" s="626" t="s">
        <v>560</v>
      </c>
      <c r="G110" s="594"/>
      <c r="H110" s="594"/>
      <c r="I110" s="594"/>
      <c r="J110" s="594"/>
      <c r="K110" s="598"/>
      <c r="L110" s="264"/>
      <c r="M110" s="265"/>
      <c r="N110" s="266"/>
      <c r="O110" s="244"/>
      <c r="P110" s="244"/>
      <c r="Q110" s="244"/>
      <c r="R110" s="244"/>
      <c r="S110" s="244"/>
      <c r="T110" s="245"/>
      <c r="AR110" s="275"/>
      <c r="AT110" s="275"/>
      <c r="AU110" s="275"/>
      <c r="AY110" s="327"/>
      <c r="BE110" s="335"/>
      <c r="BF110" s="335"/>
      <c r="BG110" s="335"/>
      <c r="BH110" s="335"/>
      <c r="BI110" s="335"/>
      <c r="BJ110" s="327"/>
      <c r="BK110" s="335"/>
      <c r="BL110" s="327"/>
      <c r="BM110" s="275"/>
    </row>
    <row r="111" spans="1:65" s="595" customFormat="1" ht="15.75" customHeight="1" x14ac:dyDescent="0.2">
      <c r="A111" s="594"/>
      <c r="B111" s="419"/>
      <c r="C111" s="619" t="s">
        <v>231</v>
      </c>
      <c r="D111" s="619" t="s">
        <v>137</v>
      </c>
      <c r="E111" s="620" t="s">
        <v>561</v>
      </c>
      <c r="F111" s="621" t="s">
        <v>562</v>
      </c>
      <c r="G111" s="622" t="s">
        <v>225</v>
      </c>
      <c r="H111" s="623">
        <v>1</v>
      </c>
      <c r="I111" s="624">
        <v>0</v>
      </c>
      <c r="J111" s="624">
        <f>ROUND(I111*H111,2)</f>
        <v>0</v>
      </c>
      <c r="K111" s="622" t="s">
        <v>537</v>
      </c>
      <c r="L111" s="264"/>
      <c r="M111" s="265"/>
      <c r="N111" s="266"/>
      <c r="O111" s="244"/>
      <c r="P111" s="244"/>
      <c r="Q111" s="244"/>
      <c r="R111" s="244"/>
      <c r="S111" s="244"/>
      <c r="T111" s="245"/>
      <c r="AR111" s="275"/>
      <c r="AT111" s="275"/>
      <c r="AU111" s="275"/>
      <c r="AY111" s="327"/>
      <c r="BE111" s="335"/>
      <c r="BF111" s="335"/>
      <c r="BG111" s="335"/>
      <c r="BH111" s="335"/>
      <c r="BI111" s="335"/>
      <c r="BJ111" s="327"/>
      <c r="BK111" s="335"/>
      <c r="BL111" s="327"/>
      <c r="BM111" s="275"/>
    </row>
    <row r="112" spans="1:65" s="595" customFormat="1" ht="20.25" customHeight="1" x14ac:dyDescent="0.2">
      <c r="A112" s="594"/>
      <c r="B112" s="419"/>
      <c r="C112" s="594"/>
      <c r="D112" s="625" t="s">
        <v>538</v>
      </c>
      <c r="E112" s="594"/>
      <c r="F112" s="626" t="s">
        <v>562</v>
      </c>
      <c r="G112" s="594"/>
      <c r="H112" s="594"/>
      <c r="I112" s="594"/>
      <c r="J112" s="594"/>
      <c r="K112" s="598"/>
      <c r="L112" s="264"/>
      <c r="M112" s="265"/>
      <c r="N112" s="266"/>
      <c r="O112" s="244"/>
      <c r="P112" s="244"/>
      <c r="Q112" s="244"/>
      <c r="R112" s="244"/>
      <c r="S112" s="244"/>
      <c r="T112" s="245"/>
      <c r="AR112" s="275"/>
      <c r="AT112" s="275"/>
      <c r="AU112" s="275"/>
      <c r="AY112" s="327"/>
      <c r="BE112" s="335"/>
      <c r="BF112" s="335"/>
      <c r="BG112" s="335"/>
      <c r="BH112" s="335"/>
      <c r="BI112" s="335"/>
      <c r="BJ112" s="327"/>
      <c r="BK112" s="335"/>
      <c r="BL112" s="327"/>
      <c r="BM112" s="275"/>
    </row>
    <row r="113" spans="1:65" s="643" customFormat="1" ht="20.25" customHeight="1" x14ac:dyDescent="0.2">
      <c r="A113" s="665"/>
      <c r="B113" s="666"/>
      <c r="C113" s="665"/>
      <c r="D113" s="667" t="s">
        <v>61</v>
      </c>
      <c r="E113" s="667" t="s">
        <v>563</v>
      </c>
      <c r="F113" s="667" t="s">
        <v>564</v>
      </c>
      <c r="G113" s="665"/>
      <c r="H113" s="665"/>
      <c r="I113" s="665"/>
      <c r="J113" s="665">
        <f>SUM(J114:J127)</f>
        <v>0</v>
      </c>
      <c r="K113" s="954"/>
      <c r="L113" s="638"/>
      <c r="M113" s="639"/>
      <c r="N113" s="640"/>
      <c r="O113" s="641"/>
      <c r="P113" s="641"/>
      <c r="Q113" s="641"/>
      <c r="R113" s="641"/>
      <c r="S113" s="641"/>
      <c r="T113" s="642"/>
      <c r="AR113" s="644"/>
      <c r="AT113" s="644"/>
      <c r="AU113" s="644"/>
      <c r="AY113" s="644"/>
      <c r="BJ113" s="644"/>
      <c r="BL113" s="644"/>
      <c r="BM113" s="644"/>
    </row>
    <row r="114" spans="1:65" s="595" customFormat="1" ht="11.25" customHeight="1" x14ac:dyDescent="0.2">
      <c r="A114" s="594"/>
      <c r="B114" s="419"/>
      <c r="C114" s="627" t="s">
        <v>121</v>
      </c>
      <c r="D114" s="627" t="s">
        <v>105</v>
      </c>
      <c r="E114" s="628" t="s">
        <v>565</v>
      </c>
      <c r="F114" s="629" t="s">
        <v>566</v>
      </c>
      <c r="G114" s="630" t="s">
        <v>105</v>
      </c>
      <c r="H114" s="631">
        <v>340</v>
      </c>
      <c r="I114" s="632">
        <v>0</v>
      </c>
      <c r="J114" s="632">
        <f>ROUND(I114*H114,2)</f>
        <v>0</v>
      </c>
      <c r="K114" s="630" t="s">
        <v>537</v>
      </c>
      <c r="L114" s="264"/>
      <c r="M114" s="265"/>
      <c r="N114" s="266"/>
      <c r="O114" s="244"/>
      <c r="P114" s="244"/>
      <c r="Q114" s="244"/>
      <c r="R114" s="244"/>
      <c r="S114" s="244"/>
      <c r="T114" s="245"/>
      <c r="AR114" s="275"/>
      <c r="AT114" s="275"/>
      <c r="AU114" s="275"/>
      <c r="AY114" s="327"/>
      <c r="BE114" s="335"/>
      <c r="BF114" s="335"/>
      <c r="BG114" s="335"/>
      <c r="BH114" s="335"/>
      <c r="BI114" s="335"/>
      <c r="BJ114" s="327"/>
      <c r="BK114" s="335"/>
      <c r="BL114" s="327"/>
      <c r="BM114" s="275"/>
    </row>
    <row r="115" spans="1:65" s="595" customFormat="1" ht="24" customHeight="1" x14ac:dyDescent="0.2">
      <c r="A115" s="594"/>
      <c r="B115" s="419"/>
      <c r="C115" s="594"/>
      <c r="D115" s="625" t="s">
        <v>538</v>
      </c>
      <c r="E115" s="594"/>
      <c r="F115" s="626" t="s">
        <v>566</v>
      </c>
      <c r="G115" s="594"/>
      <c r="H115" s="594"/>
      <c r="I115" s="594"/>
      <c r="J115" s="594"/>
      <c r="K115" s="598"/>
      <c r="L115" s="348"/>
      <c r="M115" s="242" t="s">
        <v>1</v>
      </c>
      <c r="N115" s="243" t="s">
        <v>33</v>
      </c>
      <c r="O115" s="244">
        <v>0</v>
      </c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75" t="s">
        <v>111</v>
      </c>
      <c r="AT115" s="275" t="s">
        <v>137</v>
      </c>
      <c r="AU115" s="275" t="s">
        <v>69</v>
      </c>
      <c r="AY115" s="327" t="s">
        <v>102</v>
      </c>
      <c r="BE115" s="335">
        <f>IF(N115="základní",J115,0)</f>
        <v>0</v>
      </c>
      <c r="BF115" s="335">
        <f>IF(N115="snížená",J115,0)</f>
        <v>0</v>
      </c>
      <c r="BG115" s="335">
        <f>IF(N115="zákl. přenesená",J115,0)</f>
        <v>0</v>
      </c>
      <c r="BH115" s="335">
        <f>IF(N115="sníž. přenesená",J115,0)</f>
        <v>0</v>
      </c>
      <c r="BI115" s="335">
        <f>IF(N115="nulová",J115,0)</f>
        <v>0</v>
      </c>
      <c r="BJ115" s="327" t="s">
        <v>67</v>
      </c>
      <c r="BK115" s="335">
        <f>ROUND(I115*H115,2)</f>
        <v>0</v>
      </c>
      <c r="BL115" s="327" t="s">
        <v>111</v>
      </c>
      <c r="BM115" s="275" t="s">
        <v>140</v>
      </c>
    </row>
    <row r="116" spans="1:65" s="595" customFormat="1" ht="24" x14ac:dyDescent="0.2">
      <c r="A116" s="594"/>
      <c r="B116" s="419"/>
      <c r="C116" s="619" t="s">
        <v>8</v>
      </c>
      <c r="D116" s="619" t="s">
        <v>137</v>
      </c>
      <c r="E116" s="620" t="s">
        <v>567</v>
      </c>
      <c r="F116" s="621" t="s">
        <v>568</v>
      </c>
      <c r="G116" s="622" t="s">
        <v>105</v>
      </c>
      <c r="H116" s="623">
        <v>340</v>
      </c>
      <c r="I116" s="624">
        <v>0</v>
      </c>
      <c r="J116" s="624">
        <f>ROUND(I116*H116,2)</f>
        <v>0</v>
      </c>
      <c r="K116" s="622" t="s">
        <v>537</v>
      </c>
      <c r="L116" s="348"/>
      <c r="M116" s="249"/>
      <c r="N116" s="352"/>
      <c r="O116" s="352"/>
      <c r="P116" s="352"/>
      <c r="Q116" s="352"/>
      <c r="R116" s="352"/>
      <c r="S116" s="352"/>
      <c r="T116" s="329"/>
      <c r="AT116" s="327" t="s">
        <v>141</v>
      </c>
      <c r="AU116" s="327" t="s">
        <v>69</v>
      </c>
    </row>
    <row r="117" spans="1:65" s="595" customFormat="1" ht="19.5" x14ac:dyDescent="0.2">
      <c r="A117" s="594"/>
      <c r="B117" s="419"/>
      <c r="C117" s="594"/>
      <c r="D117" s="625" t="s">
        <v>538</v>
      </c>
      <c r="E117" s="594"/>
      <c r="F117" s="626" t="s">
        <v>568</v>
      </c>
      <c r="G117" s="594"/>
      <c r="H117" s="594"/>
      <c r="I117" s="594"/>
      <c r="J117" s="594"/>
      <c r="K117" s="598"/>
      <c r="L117" s="348"/>
      <c r="M117" s="249"/>
      <c r="N117" s="352"/>
      <c r="O117" s="352"/>
      <c r="P117" s="352"/>
      <c r="Q117" s="352"/>
      <c r="R117" s="352"/>
      <c r="S117" s="352"/>
      <c r="T117" s="329"/>
      <c r="AT117" s="327"/>
      <c r="AU117" s="327"/>
    </row>
    <row r="118" spans="1:65" s="595" customFormat="1" ht="24" customHeight="1" x14ac:dyDescent="0.2">
      <c r="A118" s="594"/>
      <c r="B118" s="419"/>
      <c r="C118" s="619" t="s">
        <v>122</v>
      </c>
      <c r="D118" s="619" t="s">
        <v>137</v>
      </c>
      <c r="E118" s="620" t="s">
        <v>569</v>
      </c>
      <c r="F118" s="621" t="s">
        <v>570</v>
      </c>
      <c r="G118" s="622" t="s">
        <v>225</v>
      </c>
      <c r="H118" s="623">
        <v>14</v>
      </c>
      <c r="I118" s="624">
        <v>0</v>
      </c>
      <c r="J118" s="624">
        <f>ROUND(I118*H118,2)</f>
        <v>0</v>
      </c>
      <c r="K118" s="622" t="s">
        <v>537</v>
      </c>
      <c r="L118" s="348"/>
      <c r="M118" s="242" t="s">
        <v>1</v>
      </c>
      <c r="N118" s="243" t="s">
        <v>33</v>
      </c>
      <c r="O118" s="244">
        <v>0</v>
      </c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75" t="s">
        <v>111</v>
      </c>
      <c r="AT118" s="275" t="s">
        <v>137</v>
      </c>
      <c r="AU118" s="275" t="s">
        <v>69</v>
      </c>
      <c r="AY118" s="327" t="s">
        <v>102</v>
      </c>
      <c r="BE118" s="335">
        <f>IF(N118="základní",J118,0)</f>
        <v>0</v>
      </c>
      <c r="BF118" s="335">
        <f>IF(N118="snížená",J118,0)</f>
        <v>0</v>
      </c>
      <c r="BG118" s="335">
        <f>IF(N118="zákl. přenesená",J118,0)</f>
        <v>0</v>
      </c>
      <c r="BH118" s="335">
        <f>IF(N118="sníž. přenesená",J118,0)</f>
        <v>0</v>
      </c>
      <c r="BI118" s="335">
        <f>IF(N118="nulová",J118,0)</f>
        <v>0</v>
      </c>
      <c r="BJ118" s="327" t="s">
        <v>67</v>
      </c>
      <c r="BK118" s="335">
        <f>ROUND(I118*H118,2)</f>
        <v>0</v>
      </c>
      <c r="BL118" s="327" t="s">
        <v>111</v>
      </c>
      <c r="BM118" s="275" t="s">
        <v>147</v>
      </c>
    </row>
    <row r="119" spans="1:65" s="188" customFormat="1" ht="29.25" x14ac:dyDescent="0.2">
      <c r="A119" s="594"/>
      <c r="B119" s="419"/>
      <c r="C119" s="594"/>
      <c r="D119" s="625" t="s">
        <v>538</v>
      </c>
      <c r="E119" s="594"/>
      <c r="F119" s="626" t="s">
        <v>571</v>
      </c>
      <c r="G119" s="594"/>
      <c r="H119" s="594"/>
      <c r="I119" s="594"/>
      <c r="J119" s="594"/>
      <c r="K119" s="598"/>
      <c r="L119" s="252"/>
      <c r="M119" s="254"/>
      <c r="N119" s="255"/>
      <c r="O119" s="255"/>
      <c r="P119" s="255"/>
      <c r="Q119" s="255"/>
      <c r="R119" s="255"/>
      <c r="S119" s="255"/>
      <c r="T119" s="256"/>
      <c r="AT119" s="253" t="s">
        <v>112</v>
      </c>
      <c r="AU119" s="253" t="s">
        <v>69</v>
      </c>
      <c r="AV119" s="188" t="s">
        <v>69</v>
      </c>
      <c r="AW119" s="188" t="s">
        <v>25</v>
      </c>
      <c r="AX119" s="188" t="s">
        <v>13</v>
      </c>
      <c r="AY119" s="253" t="s">
        <v>102</v>
      </c>
    </row>
    <row r="120" spans="1:65" s="189" customFormat="1" ht="12" x14ac:dyDescent="0.2">
      <c r="A120" s="594"/>
      <c r="B120" s="419"/>
      <c r="C120" s="627" t="s">
        <v>232</v>
      </c>
      <c r="D120" s="627" t="s">
        <v>105</v>
      </c>
      <c r="E120" s="628" t="s">
        <v>572</v>
      </c>
      <c r="F120" s="629" t="s">
        <v>573</v>
      </c>
      <c r="G120" s="630" t="s">
        <v>574</v>
      </c>
      <c r="H120" s="631">
        <v>1</v>
      </c>
      <c r="I120" s="632">
        <v>0</v>
      </c>
      <c r="J120" s="632">
        <f>ROUND(I120*H120,2)</f>
        <v>0</v>
      </c>
      <c r="K120" s="630" t="s">
        <v>537</v>
      </c>
      <c r="L120" s="257"/>
      <c r="M120" s="260"/>
      <c r="N120" s="261"/>
      <c r="O120" s="261"/>
      <c r="P120" s="261"/>
      <c r="Q120" s="261"/>
      <c r="R120" s="261"/>
      <c r="S120" s="261"/>
      <c r="T120" s="262"/>
      <c r="AT120" s="258" t="s">
        <v>112</v>
      </c>
      <c r="AU120" s="258" t="s">
        <v>69</v>
      </c>
      <c r="AV120" s="189" t="s">
        <v>111</v>
      </c>
      <c r="AW120" s="189" t="s">
        <v>25</v>
      </c>
      <c r="AX120" s="189" t="s">
        <v>67</v>
      </c>
      <c r="AY120" s="258" t="s">
        <v>102</v>
      </c>
    </row>
    <row r="121" spans="1:65" s="595" customFormat="1" ht="24" customHeight="1" x14ac:dyDescent="0.2">
      <c r="A121" s="594"/>
      <c r="B121" s="419"/>
      <c r="C121" s="594"/>
      <c r="D121" s="625" t="s">
        <v>538</v>
      </c>
      <c r="E121" s="594"/>
      <c r="F121" s="626" t="s">
        <v>573</v>
      </c>
      <c r="G121" s="594"/>
      <c r="H121" s="594"/>
      <c r="I121" s="594"/>
      <c r="J121" s="594"/>
      <c r="K121" s="598"/>
      <c r="L121" s="348"/>
      <c r="M121" s="242" t="s">
        <v>1</v>
      </c>
      <c r="N121" s="243" t="s">
        <v>33</v>
      </c>
      <c r="O121" s="244">
        <v>0</v>
      </c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75" t="s">
        <v>111</v>
      </c>
      <c r="AT121" s="275" t="s">
        <v>137</v>
      </c>
      <c r="AU121" s="275" t="s">
        <v>69</v>
      </c>
      <c r="AY121" s="327" t="s">
        <v>102</v>
      </c>
      <c r="BE121" s="335">
        <f>IF(N121="základní",J121,0)</f>
        <v>0</v>
      </c>
      <c r="BF121" s="335">
        <f>IF(N121="snížená",J121,0)</f>
        <v>0</v>
      </c>
      <c r="BG121" s="335">
        <f>IF(N121="zákl. přenesená",J121,0)</f>
        <v>0</v>
      </c>
      <c r="BH121" s="335">
        <f>IF(N121="sníž. přenesená",J121,0)</f>
        <v>0</v>
      </c>
      <c r="BI121" s="335">
        <f>IF(N121="nulová",J121,0)</f>
        <v>0</v>
      </c>
      <c r="BJ121" s="327" t="s">
        <v>67</v>
      </c>
      <c r="BK121" s="335">
        <f>ROUND(I121*H121,2)</f>
        <v>0</v>
      </c>
      <c r="BL121" s="327" t="s">
        <v>111</v>
      </c>
      <c r="BM121" s="275" t="s">
        <v>147</v>
      </c>
    </row>
    <row r="122" spans="1:65" s="188" customFormat="1" ht="12" x14ac:dyDescent="0.2">
      <c r="A122" s="594"/>
      <c r="B122" s="419"/>
      <c r="C122" s="619" t="s">
        <v>124</v>
      </c>
      <c r="D122" s="619" t="s">
        <v>137</v>
      </c>
      <c r="E122" s="620" t="s">
        <v>575</v>
      </c>
      <c r="F122" s="621" t="s">
        <v>576</v>
      </c>
      <c r="G122" s="622" t="s">
        <v>225</v>
      </c>
      <c r="H122" s="623">
        <v>14</v>
      </c>
      <c r="I122" s="624">
        <v>0</v>
      </c>
      <c r="J122" s="624">
        <f>ROUND(I122*H122,2)</f>
        <v>0</v>
      </c>
      <c r="K122" s="622" t="s">
        <v>537</v>
      </c>
      <c r="L122" s="252"/>
      <c r="M122" s="254"/>
      <c r="N122" s="255"/>
      <c r="O122" s="255"/>
      <c r="P122" s="255"/>
      <c r="Q122" s="255"/>
      <c r="R122" s="255"/>
      <c r="S122" s="255"/>
      <c r="T122" s="256"/>
      <c r="AT122" s="253" t="s">
        <v>112</v>
      </c>
      <c r="AU122" s="253" t="s">
        <v>69</v>
      </c>
      <c r="AV122" s="188" t="s">
        <v>69</v>
      </c>
      <c r="AW122" s="188" t="s">
        <v>25</v>
      </c>
      <c r="AX122" s="188" t="s">
        <v>13</v>
      </c>
      <c r="AY122" s="253" t="s">
        <v>102</v>
      </c>
    </row>
    <row r="123" spans="1:65" s="189" customFormat="1" x14ac:dyDescent="0.2">
      <c r="A123" s="594"/>
      <c r="B123" s="419"/>
      <c r="C123" s="594"/>
      <c r="D123" s="625" t="s">
        <v>538</v>
      </c>
      <c r="E123" s="594"/>
      <c r="F123" s="626" t="s">
        <v>576</v>
      </c>
      <c r="G123" s="594"/>
      <c r="H123" s="594"/>
      <c r="I123" s="594"/>
      <c r="J123" s="594"/>
      <c r="K123" s="598"/>
      <c r="L123" s="257"/>
      <c r="M123" s="260"/>
      <c r="N123" s="261"/>
      <c r="O123" s="261"/>
      <c r="P123" s="261"/>
      <c r="Q123" s="261"/>
      <c r="R123" s="261"/>
      <c r="S123" s="261"/>
      <c r="T123" s="262"/>
      <c r="AT123" s="258" t="s">
        <v>112</v>
      </c>
      <c r="AU123" s="258" t="s">
        <v>69</v>
      </c>
      <c r="AV123" s="189" t="s">
        <v>111</v>
      </c>
      <c r="AW123" s="189" t="s">
        <v>25</v>
      </c>
      <c r="AX123" s="189" t="s">
        <v>67</v>
      </c>
      <c r="AY123" s="258" t="s">
        <v>102</v>
      </c>
    </row>
    <row r="124" spans="1:65" s="595" customFormat="1" ht="25.5" customHeight="1" x14ac:dyDescent="0.2">
      <c r="A124" s="594"/>
      <c r="B124" s="419"/>
      <c r="C124" s="627" t="s">
        <v>233</v>
      </c>
      <c r="D124" s="627" t="s">
        <v>105</v>
      </c>
      <c r="E124" s="628" t="s">
        <v>577</v>
      </c>
      <c r="F124" s="629" t="s">
        <v>578</v>
      </c>
      <c r="G124" s="630" t="s">
        <v>225</v>
      </c>
      <c r="H124" s="631">
        <v>7</v>
      </c>
      <c r="I124" s="632">
        <v>0</v>
      </c>
      <c r="J124" s="632">
        <f>ROUND(I124*H124,2)</f>
        <v>0</v>
      </c>
      <c r="K124" s="630" t="s">
        <v>537</v>
      </c>
      <c r="L124" s="348"/>
      <c r="M124" s="242"/>
      <c r="N124" s="243"/>
      <c r="O124" s="244"/>
      <c r="P124" s="244"/>
      <c r="Q124" s="244"/>
      <c r="R124" s="244"/>
      <c r="S124" s="244"/>
      <c r="T124" s="245"/>
      <c r="AR124" s="275"/>
      <c r="AT124" s="275"/>
      <c r="AU124" s="275"/>
      <c r="AY124" s="327"/>
      <c r="BE124" s="335"/>
      <c r="BF124" s="335"/>
      <c r="BG124" s="335"/>
      <c r="BH124" s="335"/>
      <c r="BI124" s="335"/>
      <c r="BJ124" s="327"/>
      <c r="BK124" s="335"/>
      <c r="BL124" s="327"/>
      <c r="BM124" s="275"/>
    </row>
    <row r="125" spans="1:65" s="595" customFormat="1" ht="13.5" customHeight="1" x14ac:dyDescent="0.2">
      <c r="A125" s="594"/>
      <c r="B125" s="419"/>
      <c r="C125" s="594"/>
      <c r="D125" s="625" t="s">
        <v>538</v>
      </c>
      <c r="E125" s="594"/>
      <c r="F125" s="626" t="s">
        <v>578</v>
      </c>
      <c r="G125" s="594"/>
      <c r="H125" s="594"/>
      <c r="I125" s="594"/>
      <c r="J125" s="594"/>
      <c r="K125" s="598"/>
      <c r="L125" s="348"/>
      <c r="M125" s="242"/>
      <c r="N125" s="243"/>
      <c r="O125" s="244"/>
      <c r="P125" s="244"/>
      <c r="Q125" s="244"/>
      <c r="R125" s="244"/>
      <c r="S125" s="244"/>
      <c r="T125" s="245"/>
      <c r="AR125" s="275"/>
      <c r="AT125" s="275"/>
      <c r="AU125" s="275"/>
      <c r="AY125" s="327"/>
      <c r="BE125" s="335"/>
      <c r="BF125" s="335"/>
      <c r="BG125" s="335"/>
      <c r="BH125" s="335"/>
      <c r="BI125" s="335"/>
      <c r="BJ125" s="327"/>
      <c r="BK125" s="335"/>
      <c r="BL125" s="327"/>
      <c r="BM125" s="275"/>
    </row>
    <row r="126" spans="1:65" s="595" customFormat="1" ht="12" customHeight="1" x14ac:dyDescent="0.2">
      <c r="A126" s="594"/>
      <c r="B126" s="419"/>
      <c r="C126" s="619" t="s">
        <v>125</v>
      </c>
      <c r="D126" s="619" t="s">
        <v>137</v>
      </c>
      <c r="E126" s="620" t="s">
        <v>579</v>
      </c>
      <c r="F126" s="621" t="s">
        <v>580</v>
      </c>
      <c r="G126" s="622" t="s">
        <v>105</v>
      </c>
      <c r="H126" s="623">
        <v>110</v>
      </c>
      <c r="I126" s="624">
        <v>0</v>
      </c>
      <c r="J126" s="624">
        <f>ROUND(I126*H126,2)</f>
        <v>0</v>
      </c>
      <c r="K126" s="622" t="s">
        <v>537</v>
      </c>
      <c r="L126" s="348"/>
      <c r="M126" s="166"/>
      <c r="N126" s="167"/>
      <c r="O126" s="168"/>
      <c r="P126" s="168"/>
      <c r="Q126" s="168"/>
      <c r="R126" s="168"/>
      <c r="S126" s="168"/>
      <c r="T126" s="169"/>
      <c r="AR126" s="327"/>
      <c r="AT126" s="327"/>
      <c r="AU126" s="327"/>
      <c r="AY126" s="327"/>
      <c r="BE126" s="335"/>
      <c r="BF126" s="335"/>
      <c r="BG126" s="335"/>
      <c r="BH126" s="335"/>
      <c r="BI126" s="335"/>
      <c r="BJ126" s="327"/>
      <c r="BK126" s="335"/>
      <c r="BL126" s="327"/>
      <c r="BM126" s="327"/>
    </row>
    <row r="127" spans="1:65" s="595" customFormat="1" ht="12" customHeight="1" x14ac:dyDescent="0.2">
      <c r="A127" s="594"/>
      <c r="B127" s="419"/>
      <c r="C127" s="594"/>
      <c r="D127" s="625" t="s">
        <v>538</v>
      </c>
      <c r="E127" s="594"/>
      <c r="F127" s="626" t="s">
        <v>581</v>
      </c>
      <c r="G127" s="594"/>
      <c r="H127" s="594"/>
      <c r="I127" s="594"/>
      <c r="J127" s="594"/>
      <c r="K127" s="598"/>
      <c r="L127" s="348"/>
      <c r="M127" s="166"/>
      <c r="N127" s="167"/>
      <c r="O127" s="168"/>
      <c r="P127" s="168"/>
      <c r="Q127" s="168"/>
      <c r="R127" s="168"/>
      <c r="S127" s="168"/>
      <c r="T127" s="169"/>
      <c r="AR127" s="327"/>
      <c r="AT127" s="327"/>
      <c r="AU127" s="327"/>
      <c r="AY127" s="327"/>
      <c r="BE127" s="335"/>
      <c r="BF127" s="335"/>
      <c r="BG127" s="335"/>
      <c r="BH127" s="335"/>
      <c r="BI127" s="335"/>
      <c r="BJ127" s="327"/>
      <c r="BK127" s="335"/>
      <c r="BL127" s="327"/>
      <c r="BM127" s="327"/>
    </row>
    <row r="128" spans="1:65" s="643" customFormat="1" ht="24" customHeight="1" x14ac:dyDescent="0.2">
      <c r="A128" s="665"/>
      <c r="B128" s="666"/>
      <c r="C128" s="665"/>
      <c r="D128" s="667" t="s">
        <v>61</v>
      </c>
      <c r="E128" s="667" t="s">
        <v>582</v>
      </c>
      <c r="F128" s="667" t="s">
        <v>583</v>
      </c>
      <c r="G128" s="665"/>
      <c r="H128" s="665"/>
      <c r="I128" s="665"/>
      <c r="J128" s="665">
        <f>SUM(J129:J149)</f>
        <v>0</v>
      </c>
      <c r="K128" s="954"/>
      <c r="L128" s="645"/>
      <c r="M128" s="646"/>
      <c r="N128" s="647"/>
      <c r="O128" s="641"/>
      <c r="P128" s="641"/>
      <c r="Q128" s="641"/>
      <c r="R128" s="641"/>
      <c r="S128" s="641"/>
      <c r="T128" s="642"/>
      <c r="AR128" s="644"/>
      <c r="AT128" s="644"/>
      <c r="AU128" s="644"/>
      <c r="AY128" s="644"/>
      <c r="BJ128" s="644"/>
      <c r="BL128" s="644"/>
      <c r="BM128" s="644"/>
    </row>
    <row r="129" spans="1:65" s="595" customFormat="1" ht="12" customHeight="1" x14ac:dyDescent="0.2">
      <c r="A129" s="594"/>
      <c r="B129" s="419"/>
      <c r="C129" s="627" t="s">
        <v>7</v>
      </c>
      <c r="D129" s="627" t="s">
        <v>105</v>
      </c>
      <c r="E129" s="628" t="s">
        <v>584</v>
      </c>
      <c r="F129" s="629" t="s">
        <v>585</v>
      </c>
      <c r="G129" s="630" t="s">
        <v>225</v>
      </c>
      <c r="H129" s="631">
        <v>2</v>
      </c>
      <c r="I129" s="632">
        <v>0</v>
      </c>
      <c r="J129" s="632">
        <f>ROUND(I129*H129,2)</f>
        <v>0</v>
      </c>
      <c r="K129" s="630" t="s">
        <v>537</v>
      </c>
      <c r="L129" s="348"/>
      <c r="M129" s="166"/>
      <c r="N129" s="167"/>
      <c r="O129" s="168"/>
      <c r="P129" s="168"/>
      <c r="Q129" s="168"/>
      <c r="R129" s="168"/>
      <c r="S129" s="168"/>
      <c r="T129" s="169"/>
      <c r="AR129" s="327"/>
      <c r="AT129" s="327"/>
      <c r="AU129" s="327"/>
      <c r="AY129" s="327"/>
      <c r="BE129" s="335"/>
      <c r="BF129" s="335"/>
      <c r="BG129" s="335"/>
      <c r="BH129" s="335"/>
      <c r="BI129" s="335"/>
      <c r="BJ129" s="327"/>
      <c r="BK129" s="335"/>
      <c r="BL129" s="327"/>
      <c r="BM129" s="327"/>
    </row>
    <row r="130" spans="1:65" s="595" customFormat="1" ht="25.5" customHeight="1" x14ac:dyDescent="0.2">
      <c r="A130" s="594"/>
      <c r="B130" s="419"/>
      <c r="C130" s="594"/>
      <c r="D130" s="625" t="s">
        <v>538</v>
      </c>
      <c r="E130" s="594"/>
      <c r="F130" s="626" t="s">
        <v>586</v>
      </c>
      <c r="G130" s="594"/>
      <c r="H130" s="594"/>
      <c r="I130" s="594"/>
      <c r="J130" s="594"/>
      <c r="K130" s="598"/>
      <c r="L130" s="348"/>
      <c r="M130" s="242" t="s">
        <v>1</v>
      </c>
      <c r="N130" s="243" t="s">
        <v>33</v>
      </c>
      <c r="O130" s="244">
        <v>0</v>
      </c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75" t="s">
        <v>111</v>
      </c>
      <c r="AT130" s="275" t="s">
        <v>137</v>
      </c>
      <c r="AU130" s="275" t="s">
        <v>69</v>
      </c>
      <c r="AY130" s="327" t="s">
        <v>102</v>
      </c>
      <c r="BE130" s="335">
        <f>IF(N130="základní",J130,0)</f>
        <v>0</v>
      </c>
      <c r="BF130" s="335">
        <f>IF(N130="snížená",J130,0)</f>
        <v>0</v>
      </c>
      <c r="BG130" s="335">
        <f>IF(N130="zákl. přenesená",J130,0)</f>
        <v>0</v>
      </c>
      <c r="BH130" s="335">
        <f>IF(N130="sníž. přenesená",J130,0)</f>
        <v>0</v>
      </c>
      <c r="BI130" s="335">
        <f>IF(N130="nulová",J130,0)</f>
        <v>0</v>
      </c>
      <c r="BJ130" s="327" t="s">
        <v>67</v>
      </c>
      <c r="BK130" s="335">
        <f>ROUND(I130*H130,2)</f>
        <v>0</v>
      </c>
      <c r="BL130" s="327" t="s">
        <v>111</v>
      </c>
      <c r="BM130" s="275" t="s">
        <v>148</v>
      </c>
    </row>
    <row r="131" spans="1:65" s="595" customFormat="1" ht="12" customHeight="1" x14ac:dyDescent="0.2">
      <c r="A131" s="594"/>
      <c r="B131" s="419"/>
      <c r="C131" s="619" t="s">
        <v>126</v>
      </c>
      <c r="D131" s="619" t="s">
        <v>137</v>
      </c>
      <c r="E131" s="620" t="s">
        <v>587</v>
      </c>
      <c r="F131" s="621" t="s">
        <v>588</v>
      </c>
      <c r="G131" s="622" t="s">
        <v>225</v>
      </c>
      <c r="H131" s="623">
        <v>2</v>
      </c>
      <c r="I131" s="624">
        <v>0</v>
      </c>
      <c r="J131" s="624">
        <f>ROUND(I131*H131,2)</f>
        <v>0</v>
      </c>
      <c r="K131" s="622" t="s">
        <v>537</v>
      </c>
      <c r="L131" s="348"/>
      <c r="M131" s="166"/>
      <c r="N131" s="167"/>
      <c r="O131" s="168"/>
      <c r="P131" s="168"/>
      <c r="Q131" s="168"/>
      <c r="R131" s="168"/>
      <c r="S131" s="168"/>
      <c r="T131" s="169"/>
      <c r="AR131" s="327"/>
      <c r="AT131" s="327"/>
      <c r="AU131" s="327"/>
      <c r="AY131" s="327"/>
      <c r="BE131" s="335"/>
      <c r="BF131" s="335"/>
      <c r="BG131" s="335"/>
      <c r="BH131" s="335"/>
      <c r="BI131" s="335"/>
      <c r="BJ131" s="327"/>
      <c r="BK131" s="335"/>
      <c r="BL131" s="327"/>
      <c r="BM131" s="327"/>
    </row>
    <row r="132" spans="1:65" s="595" customFormat="1" ht="12" customHeight="1" x14ac:dyDescent="0.2">
      <c r="A132" s="594"/>
      <c r="B132" s="419"/>
      <c r="C132" s="594"/>
      <c r="D132" s="625" t="s">
        <v>538</v>
      </c>
      <c r="E132" s="594"/>
      <c r="F132" s="626" t="s">
        <v>588</v>
      </c>
      <c r="G132" s="594"/>
      <c r="H132" s="594"/>
      <c r="I132" s="594"/>
      <c r="J132" s="594"/>
      <c r="K132" s="598"/>
      <c r="L132" s="348"/>
      <c r="M132" s="166"/>
      <c r="N132" s="167"/>
      <c r="O132" s="168"/>
      <c r="P132" s="168"/>
      <c r="Q132" s="168"/>
      <c r="R132" s="168"/>
      <c r="S132" s="168"/>
      <c r="T132" s="169"/>
      <c r="AR132" s="327"/>
      <c r="AT132" s="327"/>
      <c r="AU132" s="327"/>
      <c r="AY132" s="327"/>
      <c r="BE132" s="335"/>
      <c r="BF132" s="335"/>
      <c r="BG132" s="335"/>
      <c r="BH132" s="335"/>
      <c r="BI132" s="335"/>
      <c r="BJ132" s="327"/>
      <c r="BK132" s="335"/>
      <c r="BL132" s="327"/>
      <c r="BM132" s="327"/>
    </row>
    <row r="133" spans="1:65" s="595" customFormat="1" ht="24" customHeight="1" x14ac:dyDescent="0.2">
      <c r="A133" s="594"/>
      <c r="B133" s="419"/>
      <c r="C133" s="627" t="s">
        <v>234</v>
      </c>
      <c r="D133" s="627" t="s">
        <v>105</v>
      </c>
      <c r="E133" s="628" t="s">
        <v>589</v>
      </c>
      <c r="F133" s="629" t="s">
        <v>590</v>
      </c>
      <c r="G133" s="630" t="s">
        <v>225</v>
      </c>
      <c r="H133" s="631">
        <v>5</v>
      </c>
      <c r="I133" s="632">
        <v>0</v>
      </c>
      <c r="J133" s="632">
        <f>ROUND(I133*H133,2)</f>
        <v>0</v>
      </c>
      <c r="K133" s="630" t="s">
        <v>537</v>
      </c>
      <c r="L133" s="348"/>
      <c r="M133" s="242" t="s">
        <v>1</v>
      </c>
      <c r="N133" s="243" t="s">
        <v>33</v>
      </c>
      <c r="O133" s="244">
        <v>0</v>
      </c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75" t="s">
        <v>111</v>
      </c>
      <c r="AT133" s="275" t="s">
        <v>137</v>
      </c>
      <c r="AU133" s="275" t="s">
        <v>69</v>
      </c>
      <c r="AY133" s="327" t="s">
        <v>102</v>
      </c>
      <c r="BE133" s="335">
        <f>IF(N133="základní",J133,0)</f>
        <v>0</v>
      </c>
      <c r="BF133" s="335">
        <f>IF(N133="snížená",J133,0)</f>
        <v>0</v>
      </c>
      <c r="BG133" s="335">
        <f>IF(N133="zákl. přenesená",J133,0)</f>
        <v>0</v>
      </c>
      <c r="BH133" s="335">
        <f>IF(N133="sníž. přenesená",J133,0)</f>
        <v>0</v>
      </c>
      <c r="BI133" s="335">
        <f>IF(N133="nulová",J133,0)</f>
        <v>0</v>
      </c>
      <c r="BJ133" s="327" t="s">
        <v>67</v>
      </c>
      <c r="BK133" s="335">
        <f>ROUND(I133*H133,2)</f>
        <v>0</v>
      </c>
      <c r="BL133" s="327" t="s">
        <v>111</v>
      </c>
      <c r="BM133" s="275" t="s">
        <v>151</v>
      </c>
    </row>
    <row r="134" spans="1:65" s="595" customFormat="1" ht="13.5" customHeight="1" x14ac:dyDescent="0.2">
      <c r="A134" s="594"/>
      <c r="B134" s="419"/>
      <c r="C134" s="594"/>
      <c r="D134" s="625" t="s">
        <v>538</v>
      </c>
      <c r="E134" s="594"/>
      <c r="F134" s="626" t="s">
        <v>591</v>
      </c>
      <c r="G134" s="594"/>
      <c r="H134" s="594"/>
      <c r="I134" s="594"/>
      <c r="J134" s="594"/>
      <c r="K134" s="598"/>
      <c r="L134" s="348"/>
      <c r="M134" s="242"/>
      <c r="N134" s="243"/>
      <c r="O134" s="244"/>
      <c r="P134" s="244"/>
      <c r="Q134" s="244"/>
      <c r="R134" s="244"/>
      <c r="S134" s="244"/>
      <c r="T134" s="245"/>
      <c r="AR134" s="275"/>
      <c r="AT134" s="275"/>
      <c r="AU134" s="275"/>
      <c r="AY134" s="327"/>
      <c r="BE134" s="335"/>
      <c r="BF134" s="335"/>
      <c r="BG134" s="335"/>
      <c r="BH134" s="335"/>
      <c r="BI134" s="335"/>
      <c r="BJ134" s="327"/>
      <c r="BK134" s="335"/>
      <c r="BL134" s="327"/>
      <c r="BM134" s="275"/>
    </row>
    <row r="135" spans="1:65" s="595" customFormat="1" ht="42.75" customHeight="1" x14ac:dyDescent="0.2">
      <c r="A135" s="594"/>
      <c r="B135" s="419"/>
      <c r="C135" s="619" t="s">
        <v>127</v>
      </c>
      <c r="D135" s="619" t="s">
        <v>137</v>
      </c>
      <c r="E135" s="620" t="s">
        <v>592</v>
      </c>
      <c r="F135" s="621" t="s">
        <v>593</v>
      </c>
      <c r="G135" s="622" t="s">
        <v>225</v>
      </c>
      <c r="H135" s="623">
        <v>5</v>
      </c>
      <c r="I135" s="624">
        <v>0</v>
      </c>
      <c r="J135" s="624">
        <f>ROUND(I135*H135,2)</f>
        <v>0</v>
      </c>
      <c r="K135" s="622" t="s">
        <v>537</v>
      </c>
      <c r="L135" s="348"/>
      <c r="M135" s="242"/>
      <c r="N135" s="243"/>
      <c r="O135" s="244"/>
      <c r="P135" s="244"/>
      <c r="Q135" s="244"/>
      <c r="R135" s="244"/>
      <c r="S135" s="244"/>
      <c r="T135" s="245"/>
      <c r="AR135" s="275"/>
      <c r="AT135" s="275"/>
      <c r="AU135" s="275"/>
      <c r="AY135" s="327"/>
      <c r="BE135" s="335"/>
      <c r="BF135" s="335"/>
      <c r="BG135" s="335"/>
      <c r="BH135" s="335"/>
      <c r="BI135" s="335"/>
      <c r="BJ135" s="327"/>
      <c r="BK135" s="335"/>
      <c r="BL135" s="327"/>
      <c r="BM135" s="275"/>
    </row>
    <row r="136" spans="1:65" s="595" customFormat="1" ht="28.5" customHeight="1" x14ac:dyDescent="0.2">
      <c r="A136" s="594"/>
      <c r="B136" s="419"/>
      <c r="C136" s="594"/>
      <c r="D136" s="625" t="s">
        <v>538</v>
      </c>
      <c r="E136" s="594"/>
      <c r="F136" s="626" t="s">
        <v>593</v>
      </c>
      <c r="G136" s="594"/>
      <c r="H136" s="594"/>
      <c r="I136" s="594"/>
      <c r="J136" s="594"/>
      <c r="K136" s="598"/>
      <c r="L136" s="348"/>
      <c r="M136" s="242" t="s">
        <v>1</v>
      </c>
      <c r="N136" s="243" t="s">
        <v>33</v>
      </c>
      <c r="O136" s="244">
        <v>0</v>
      </c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75" t="s">
        <v>111</v>
      </c>
      <c r="AT136" s="275" t="s">
        <v>137</v>
      </c>
      <c r="AU136" s="275" t="s">
        <v>69</v>
      </c>
      <c r="AY136" s="327" t="s">
        <v>102</v>
      </c>
      <c r="BE136" s="335">
        <f>IF(N136="základní",J136,0)</f>
        <v>0</v>
      </c>
      <c r="BF136" s="335">
        <f>IF(N136="snížená",J136,0)</f>
        <v>0</v>
      </c>
      <c r="BG136" s="335">
        <f>IF(N136="zákl. přenesená",J136,0)</f>
        <v>0</v>
      </c>
      <c r="BH136" s="335">
        <f>IF(N136="sníž. přenesená",J136,0)</f>
        <v>0</v>
      </c>
      <c r="BI136" s="335">
        <f>IF(N136="nulová",J136,0)</f>
        <v>0</v>
      </c>
      <c r="BJ136" s="327" t="s">
        <v>67</v>
      </c>
      <c r="BK136" s="335">
        <f>ROUND(I136*H136,2)</f>
        <v>0</v>
      </c>
      <c r="BL136" s="327" t="s">
        <v>111</v>
      </c>
      <c r="BM136" s="275" t="s">
        <v>151</v>
      </c>
    </row>
    <row r="137" spans="1:65" s="595" customFormat="1" ht="35.25" customHeight="1" x14ac:dyDescent="0.2">
      <c r="A137" s="594"/>
      <c r="B137" s="419"/>
      <c r="C137" s="627" t="s">
        <v>235</v>
      </c>
      <c r="D137" s="627" t="s">
        <v>105</v>
      </c>
      <c r="E137" s="628" t="s">
        <v>594</v>
      </c>
      <c r="F137" s="629" t="s">
        <v>595</v>
      </c>
      <c r="G137" s="630" t="s">
        <v>225</v>
      </c>
      <c r="H137" s="631">
        <v>10</v>
      </c>
      <c r="I137" s="632">
        <v>0</v>
      </c>
      <c r="J137" s="632">
        <f>ROUND(I137*H137,2)</f>
        <v>0</v>
      </c>
      <c r="K137" s="630" t="s">
        <v>537</v>
      </c>
      <c r="L137" s="348"/>
      <c r="M137" s="242"/>
      <c r="N137" s="243"/>
      <c r="O137" s="244"/>
      <c r="P137" s="244"/>
      <c r="Q137" s="244"/>
      <c r="R137" s="244"/>
      <c r="S137" s="244"/>
      <c r="T137" s="245"/>
      <c r="AR137" s="275"/>
      <c r="AT137" s="275"/>
      <c r="AU137" s="275"/>
      <c r="AY137" s="327"/>
      <c r="BE137" s="335"/>
      <c r="BF137" s="335"/>
      <c r="BG137" s="335"/>
      <c r="BH137" s="335"/>
      <c r="BI137" s="335"/>
      <c r="BJ137" s="327"/>
      <c r="BK137" s="335"/>
      <c r="BL137" s="327"/>
      <c r="BM137" s="275"/>
    </row>
    <row r="138" spans="1:65" s="595" customFormat="1" ht="13.5" customHeight="1" x14ac:dyDescent="0.2">
      <c r="A138" s="594"/>
      <c r="B138" s="419"/>
      <c r="C138" s="594"/>
      <c r="D138" s="625" t="s">
        <v>538</v>
      </c>
      <c r="E138" s="594"/>
      <c r="F138" s="626" t="s">
        <v>596</v>
      </c>
      <c r="G138" s="594"/>
      <c r="H138" s="594"/>
      <c r="I138" s="594"/>
      <c r="J138" s="594"/>
      <c r="K138" s="598"/>
      <c r="L138" s="348"/>
      <c r="M138" s="242"/>
      <c r="N138" s="243"/>
      <c r="O138" s="244"/>
      <c r="P138" s="244"/>
      <c r="Q138" s="244"/>
      <c r="R138" s="244"/>
      <c r="S138" s="244"/>
      <c r="T138" s="245"/>
      <c r="AR138" s="275"/>
      <c r="AT138" s="275"/>
      <c r="AU138" s="275"/>
      <c r="AY138" s="327"/>
      <c r="BE138" s="335"/>
      <c r="BF138" s="335"/>
      <c r="BG138" s="335"/>
      <c r="BH138" s="335"/>
      <c r="BI138" s="335"/>
      <c r="BJ138" s="327"/>
      <c r="BK138" s="335"/>
      <c r="BL138" s="327"/>
      <c r="BM138" s="275"/>
    </row>
    <row r="139" spans="1:65" s="595" customFormat="1" ht="24" customHeight="1" x14ac:dyDescent="0.2">
      <c r="A139" s="594"/>
      <c r="B139" s="419"/>
      <c r="C139" s="619" t="s">
        <v>128</v>
      </c>
      <c r="D139" s="619" t="s">
        <v>137</v>
      </c>
      <c r="E139" s="620" t="s">
        <v>597</v>
      </c>
      <c r="F139" s="621" t="s">
        <v>598</v>
      </c>
      <c r="G139" s="622" t="s">
        <v>225</v>
      </c>
      <c r="H139" s="623">
        <v>10</v>
      </c>
      <c r="I139" s="624">
        <v>0</v>
      </c>
      <c r="J139" s="624">
        <f>ROUND(I139*H139,2)</f>
        <v>0</v>
      </c>
      <c r="K139" s="622" t="s">
        <v>537</v>
      </c>
      <c r="L139" s="348"/>
      <c r="M139" s="242" t="s">
        <v>1</v>
      </c>
      <c r="N139" s="243" t="s">
        <v>33</v>
      </c>
      <c r="O139" s="244">
        <v>0</v>
      </c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75" t="s">
        <v>111</v>
      </c>
      <c r="AT139" s="275" t="s">
        <v>137</v>
      </c>
      <c r="AU139" s="275" t="s">
        <v>69</v>
      </c>
      <c r="AY139" s="327" t="s">
        <v>102</v>
      </c>
      <c r="BE139" s="335">
        <f>IF(N139="základní",J139,0)</f>
        <v>0</v>
      </c>
      <c r="BF139" s="335">
        <f>IF(N139="snížená",J139,0)</f>
        <v>0</v>
      </c>
      <c r="BG139" s="335">
        <f>IF(N139="zákl. přenesená",J139,0)</f>
        <v>0</v>
      </c>
      <c r="BH139" s="335">
        <f>IF(N139="sníž. přenesená",J139,0)</f>
        <v>0</v>
      </c>
      <c r="BI139" s="335">
        <f>IF(N139="nulová",J139,0)</f>
        <v>0</v>
      </c>
      <c r="BJ139" s="327" t="s">
        <v>67</v>
      </c>
      <c r="BK139" s="335">
        <f>ROUND(I139*H139,2)</f>
        <v>0</v>
      </c>
      <c r="BL139" s="327" t="s">
        <v>111</v>
      </c>
      <c r="BM139" s="275" t="s">
        <v>153</v>
      </c>
    </row>
    <row r="140" spans="1:65" s="187" customFormat="1" ht="19.5" x14ac:dyDescent="0.2">
      <c r="A140" s="594"/>
      <c r="B140" s="419"/>
      <c r="C140" s="594"/>
      <c r="D140" s="625" t="s">
        <v>538</v>
      </c>
      <c r="E140" s="594"/>
      <c r="F140" s="626" t="s">
        <v>598</v>
      </c>
      <c r="G140" s="594"/>
      <c r="H140" s="594"/>
      <c r="I140" s="594"/>
      <c r="J140" s="594"/>
      <c r="K140" s="598"/>
      <c r="L140" s="101"/>
      <c r="M140" s="103"/>
      <c r="N140" s="104"/>
      <c r="O140" s="104"/>
      <c r="P140" s="104"/>
      <c r="Q140" s="104"/>
      <c r="R140" s="104"/>
      <c r="S140" s="104"/>
      <c r="T140" s="105"/>
      <c r="AT140" s="250" t="s">
        <v>112</v>
      </c>
      <c r="AU140" s="250" t="s">
        <v>69</v>
      </c>
      <c r="AV140" s="187" t="s">
        <v>67</v>
      </c>
      <c r="AW140" s="187" t="s">
        <v>25</v>
      </c>
      <c r="AX140" s="187" t="s">
        <v>13</v>
      </c>
      <c r="AY140" s="250" t="s">
        <v>102</v>
      </c>
    </row>
    <row r="141" spans="1:65" s="188" customFormat="1" ht="12" x14ac:dyDescent="0.2">
      <c r="A141" s="594"/>
      <c r="B141" s="419"/>
      <c r="C141" s="627" t="s">
        <v>237</v>
      </c>
      <c r="D141" s="627" t="s">
        <v>105</v>
      </c>
      <c r="E141" s="628" t="s">
        <v>599</v>
      </c>
      <c r="F141" s="629" t="s">
        <v>600</v>
      </c>
      <c r="G141" s="630" t="s">
        <v>225</v>
      </c>
      <c r="H141" s="631">
        <v>3</v>
      </c>
      <c r="I141" s="632">
        <v>0</v>
      </c>
      <c r="J141" s="632">
        <f>ROUND(I141*H141,2)</f>
        <v>0</v>
      </c>
      <c r="K141" s="630" t="s">
        <v>537</v>
      </c>
      <c r="L141" s="252"/>
      <c r="M141" s="254"/>
      <c r="N141" s="255"/>
      <c r="O141" s="255"/>
      <c r="P141" s="255"/>
      <c r="Q141" s="255"/>
      <c r="R141" s="255"/>
      <c r="S141" s="255"/>
      <c r="T141" s="256"/>
      <c r="AT141" s="253" t="s">
        <v>112</v>
      </c>
      <c r="AU141" s="253" t="s">
        <v>69</v>
      </c>
      <c r="AV141" s="188" t="s">
        <v>69</v>
      </c>
      <c r="AW141" s="188" t="s">
        <v>25</v>
      </c>
      <c r="AX141" s="188" t="s">
        <v>13</v>
      </c>
      <c r="AY141" s="253" t="s">
        <v>102</v>
      </c>
    </row>
    <row r="142" spans="1:65" s="189" customFormat="1" x14ac:dyDescent="0.2">
      <c r="A142" s="594"/>
      <c r="B142" s="419"/>
      <c r="C142" s="594"/>
      <c r="D142" s="625" t="s">
        <v>538</v>
      </c>
      <c r="E142" s="594"/>
      <c r="F142" s="626" t="s">
        <v>600</v>
      </c>
      <c r="G142" s="594"/>
      <c r="H142" s="594"/>
      <c r="I142" s="594"/>
      <c r="J142" s="594"/>
      <c r="K142" s="598"/>
      <c r="L142" s="257"/>
      <c r="M142" s="260"/>
      <c r="N142" s="261"/>
      <c r="O142" s="261"/>
      <c r="P142" s="261"/>
      <c r="Q142" s="261"/>
      <c r="R142" s="261"/>
      <c r="S142" s="261"/>
      <c r="T142" s="262"/>
      <c r="AT142" s="258" t="s">
        <v>112</v>
      </c>
      <c r="AU142" s="258" t="s">
        <v>69</v>
      </c>
      <c r="AV142" s="189" t="s">
        <v>111</v>
      </c>
      <c r="AW142" s="189" t="s">
        <v>25</v>
      </c>
      <c r="AX142" s="189" t="s">
        <v>67</v>
      </c>
      <c r="AY142" s="258" t="s">
        <v>102</v>
      </c>
    </row>
    <row r="143" spans="1:65" s="595" customFormat="1" ht="24" customHeight="1" x14ac:dyDescent="0.2">
      <c r="A143" s="594"/>
      <c r="B143" s="419"/>
      <c r="C143" s="619" t="s">
        <v>131</v>
      </c>
      <c r="D143" s="619" t="s">
        <v>137</v>
      </c>
      <c r="E143" s="620" t="s">
        <v>601</v>
      </c>
      <c r="F143" s="621" t="s">
        <v>602</v>
      </c>
      <c r="G143" s="622" t="s">
        <v>225</v>
      </c>
      <c r="H143" s="623">
        <v>3</v>
      </c>
      <c r="I143" s="624">
        <v>0</v>
      </c>
      <c r="J143" s="624">
        <f>ROUND(I143*H143,2)</f>
        <v>0</v>
      </c>
      <c r="K143" s="622" t="s">
        <v>537</v>
      </c>
      <c r="L143" s="348"/>
      <c r="M143" s="242" t="s">
        <v>1</v>
      </c>
      <c r="N143" s="243" t="s">
        <v>33</v>
      </c>
      <c r="O143" s="244">
        <v>0</v>
      </c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75" t="s">
        <v>111</v>
      </c>
      <c r="AT143" s="275" t="s">
        <v>137</v>
      </c>
      <c r="AU143" s="275" t="s">
        <v>69</v>
      </c>
      <c r="AY143" s="327" t="s">
        <v>102</v>
      </c>
      <c r="BE143" s="335">
        <f>IF(N143="základní",J143,0)</f>
        <v>0</v>
      </c>
      <c r="BF143" s="335">
        <f>IF(N143="snížená",J143,0)</f>
        <v>0</v>
      </c>
      <c r="BG143" s="335">
        <f>IF(N143="zákl. přenesená",J143,0)</f>
        <v>0</v>
      </c>
      <c r="BH143" s="335">
        <f>IF(N143="sníž. přenesená",J143,0)</f>
        <v>0</v>
      </c>
      <c r="BI143" s="335">
        <f>IF(N143="nulová",J143,0)</f>
        <v>0</v>
      </c>
      <c r="BJ143" s="327" t="s">
        <v>67</v>
      </c>
      <c r="BK143" s="335">
        <f>ROUND(I143*H143,2)</f>
        <v>0</v>
      </c>
      <c r="BL143" s="327" t="s">
        <v>111</v>
      </c>
      <c r="BM143" s="275" t="s">
        <v>153</v>
      </c>
    </row>
    <row r="144" spans="1:65" s="187" customFormat="1" ht="19.5" x14ac:dyDescent="0.2">
      <c r="A144" s="594"/>
      <c r="B144" s="419"/>
      <c r="C144" s="594"/>
      <c r="D144" s="625" t="s">
        <v>538</v>
      </c>
      <c r="E144" s="594"/>
      <c r="F144" s="626" t="s">
        <v>602</v>
      </c>
      <c r="G144" s="594"/>
      <c r="H144" s="594"/>
      <c r="I144" s="594"/>
      <c r="J144" s="594"/>
      <c r="K144" s="598"/>
      <c r="L144" s="101"/>
      <c r="M144" s="103"/>
      <c r="N144" s="104"/>
      <c r="O144" s="104"/>
      <c r="P144" s="104"/>
      <c r="Q144" s="104"/>
      <c r="R144" s="104"/>
      <c r="S144" s="104"/>
      <c r="T144" s="105"/>
      <c r="AT144" s="250" t="s">
        <v>112</v>
      </c>
      <c r="AU144" s="250" t="s">
        <v>69</v>
      </c>
      <c r="AV144" s="187" t="s">
        <v>67</v>
      </c>
      <c r="AW144" s="187" t="s">
        <v>25</v>
      </c>
      <c r="AX144" s="187" t="s">
        <v>13</v>
      </c>
      <c r="AY144" s="250" t="s">
        <v>102</v>
      </c>
    </row>
    <row r="145" spans="1:65" s="188" customFormat="1" ht="24" x14ac:dyDescent="0.2">
      <c r="A145" s="594"/>
      <c r="B145" s="419"/>
      <c r="C145" s="619" t="s">
        <v>238</v>
      </c>
      <c r="D145" s="619" t="s">
        <v>137</v>
      </c>
      <c r="E145" s="620" t="s">
        <v>603</v>
      </c>
      <c r="F145" s="621" t="s">
        <v>604</v>
      </c>
      <c r="G145" s="622" t="s">
        <v>225</v>
      </c>
      <c r="H145" s="623">
        <v>1</v>
      </c>
      <c r="I145" s="624">
        <v>0</v>
      </c>
      <c r="J145" s="624">
        <f>ROUND(I145*H145,2)</f>
        <v>0</v>
      </c>
      <c r="K145" s="622" t="s">
        <v>537</v>
      </c>
      <c r="L145" s="252"/>
      <c r="M145" s="254"/>
      <c r="N145" s="255"/>
      <c r="O145" s="255"/>
      <c r="P145" s="255"/>
      <c r="Q145" s="255"/>
      <c r="R145" s="255"/>
      <c r="S145" s="255"/>
      <c r="T145" s="256"/>
      <c r="AT145" s="253" t="s">
        <v>112</v>
      </c>
      <c r="AU145" s="253" t="s">
        <v>69</v>
      </c>
      <c r="AV145" s="188" t="s">
        <v>69</v>
      </c>
      <c r="AW145" s="188" t="s">
        <v>25</v>
      </c>
      <c r="AX145" s="188" t="s">
        <v>13</v>
      </c>
      <c r="AY145" s="253" t="s">
        <v>102</v>
      </c>
    </row>
    <row r="146" spans="1:65" s="189" customFormat="1" x14ac:dyDescent="0.2">
      <c r="A146" s="594"/>
      <c r="B146" s="419"/>
      <c r="C146" s="594"/>
      <c r="D146" s="625" t="s">
        <v>538</v>
      </c>
      <c r="E146" s="594"/>
      <c r="F146" s="626" t="s">
        <v>604</v>
      </c>
      <c r="G146" s="594"/>
      <c r="H146" s="594"/>
      <c r="I146" s="594"/>
      <c r="J146" s="594"/>
      <c r="K146" s="598"/>
      <c r="L146" s="257"/>
      <c r="M146" s="260"/>
      <c r="N146" s="261"/>
      <c r="O146" s="261"/>
      <c r="P146" s="261"/>
      <c r="Q146" s="261"/>
      <c r="R146" s="261"/>
      <c r="S146" s="261"/>
      <c r="T146" s="262"/>
      <c r="AT146" s="258" t="s">
        <v>112</v>
      </c>
      <c r="AU146" s="258" t="s">
        <v>69</v>
      </c>
      <c r="AV146" s="189" t="s">
        <v>111</v>
      </c>
      <c r="AW146" s="189" t="s">
        <v>25</v>
      </c>
      <c r="AX146" s="189" t="s">
        <v>67</v>
      </c>
      <c r="AY146" s="258" t="s">
        <v>102</v>
      </c>
    </row>
    <row r="147" spans="1:65" s="595" customFormat="1" ht="24" customHeight="1" x14ac:dyDescent="0.2">
      <c r="A147" s="594"/>
      <c r="B147" s="419"/>
      <c r="C147" s="619" t="s">
        <v>132</v>
      </c>
      <c r="D147" s="619" t="s">
        <v>137</v>
      </c>
      <c r="E147" s="620" t="s">
        <v>605</v>
      </c>
      <c r="F147" s="621" t="s">
        <v>606</v>
      </c>
      <c r="G147" s="622" t="s">
        <v>105</v>
      </c>
      <c r="H147" s="623">
        <v>80</v>
      </c>
      <c r="I147" s="624">
        <v>0</v>
      </c>
      <c r="J147" s="624">
        <f>ROUND(I147*H147,2)</f>
        <v>0</v>
      </c>
      <c r="K147" s="622" t="s">
        <v>537</v>
      </c>
      <c r="L147" s="348"/>
      <c r="M147" s="242" t="s">
        <v>1</v>
      </c>
      <c r="N147" s="243" t="s">
        <v>33</v>
      </c>
      <c r="O147" s="244">
        <v>0</v>
      </c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AR147" s="275" t="s">
        <v>111</v>
      </c>
      <c r="AT147" s="275" t="s">
        <v>137</v>
      </c>
      <c r="AU147" s="275" t="s">
        <v>69</v>
      </c>
      <c r="AY147" s="327" t="s">
        <v>102</v>
      </c>
      <c r="BE147" s="335">
        <f>IF(N147="základní",J147,0)</f>
        <v>0</v>
      </c>
      <c r="BF147" s="335">
        <f>IF(N147="snížená",J147,0)</f>
        <v>0</v>
      </c>
      <c r="BG147" s="335">
        <f>IF(N147="zákl. přenesená",J147,0)</f>
        <v>0</v>
      </c>
      <c r="BH147" s="335">
        <f>IF(N147="sníž. přenesená",J147,0)</f>
        <v>0</v>
      </c>
      <c r="BI147" s="335">
        <f>IF(N147="nulová",J147,0)</f>
        <v>0</v>
      </c>
      <c r="BJ147" s="327" t="s">
        <v>67</v>
      </c>
      <c r="BK147" s="335">
        <f>ROUND(I147*H147,2)</f>
        <v>0</v>
      </c>
      <c r="BL147" s="327" t="s">
        <v>111</v>
      </c>
      <c r="BM147" s="275" t="s">
        <v>157</v>
      </c>
    </row>
    <row r="148" spans="1:65" s="187" customFormat="1" x14ac:dyDescent="0.2">
      <c r="A148" s="594"/>
      <c r="B148" s="419"/>
      <c r="C148" s="594"/>
      <c r="D148" s="625" t="s">
        <v>538</v>
      </c>
      <c r="E148" s="594"/>
      <c r="F148" s="626" t="s">
        <v>606</v>
      </c>
      <c r="G148" s="594"/>
      <c r="H148" s="594"/>
      <c r="I148" s="594"/>
      <c r="J148" s="594"/>
      <c r="K148" s="598"/>
      <c r="L148" s="101"/>
      <c r="M148" s="103"/>
      <c r="N148" s="104"/>
      <c r="O148" s="104"/>
      <c r="P148" s="104"/>
      <c r="Q148" s="104"/>
      <c r="R148" s="104"/>
      <c r="S148" s="104"/>
      <c r="T148" s="105"/>
      <c r="AT148" s="250" t="s">
        <v>112</v>
      </c>
      <c r="AU148" s="250" t="s">
        <v>69</v>
      </c>
      <c r="AV148" s="187" t="s">
        <v>67</v>
      </c>
      <c r="AW148" s="187" t="s">
        <v>25</v>
      </c>
      <c r="AX148" s="187" t="s">
        <v>13</v>
      </c>
      <c r="AY148" s="250" t="s">
        <v>102</v>
      </c>
    </row>
    <row r="149" spans="1:65" s="188" customFormat="1" ht="24" x14ac:dyDescent="0.2">
      <c r="A149" s="594"/>
      <c r="B149" s="419"/>
      <c r="C149" s="619" t="s">
        <v>239</v>
      </c>
      <c r="D149" s="619" t="s">
        <v>137</v>
      </c>
      <c r="E149" s="620" t="s">
        <v>607</v>
      </c>
      <c r="F149" s="621" t="s">
        <v>608</v>
      </c>
      <c r="G149" s="622" t="s">
        <v>225</v>
      </c>
      <c r="H149" s="623">
        <v>6</v>
      </c>
      <c r="I149" s="624">
        <v>0</v>
      </c>
      <c r="J149" s="624">
        <f>ROUND(I149*H149,2)</f>
        <v>0</v>
      </c>
      <c r="K149" s="622" t="s">
        <v>537</v>
      </c>
      <c r="L149" s="252"/>
      <c r="M149" s="254"/>
      <c r="N149" s="255"/>
      <c r="O149" s="255"/>
      <c r="P149" s="255"/>
      <c r="Q149" s="255"/>
      <c r="R149" s="255"/>
      <c r="S149" s="255"/>
      <c r="T149" s="256"/>
      <c r="AT149" s="253" t="s">
        <v>112</v>
      </c>
      <c r="AU149" s="253" t="s">
        <v>69</v>
      </c>
      <c r="AV149" s="188" t="s">
        <v>69</v>
      </c>
      <c r="AW149" s="188" t="s">
        <v>25</v>
      </c>
      <c r="AX149" s="188" t="s">
        <v>13</v>
      </c>
      <c r="AY149" s="253" t="s">
        <v>102</v>
      </c>
    </row>
    <row r="150" spans="1:65" s="189" customFormat="1" x14ac:dyDescent="0.2">
      <c r="A150" s="594"/>
      <c r="B150" s="419"/>
      <c r="C150" s="594"/>
      <c r="D150" s="625" t="s">
        <v>538</v>
      </c>
      <c r="E150" s="594"/>
      <c r="F150" s="626" t="s">
        <v>608</v>
      </c>
      <c r="G150" s="594"/>
      <c r="H150" s="594"/>
      <c r="I150" s="594"/>
      <c r="J150" s="594"/>
      <c r="K150" s="598"/>
      <c r="L150" s="257"/>
      <c r="M150" s="260"/>
      <c r="N150" s="261"/>
      <c r="O150" s="261"/>
      <c r="P150" s="261"/>
      <c r="Q150" s="261"/>
      <c r="R150" s="261"/>
      <c r="S150" s="261"/>
      <c r="T150" s="262"/>
      <c r="AT150" s="258" t="s">
        <v>112</v>
      </c>
      <c r="AU150" s="258" t="s">
        <v>69</v>
      </c>
      <c r="AV150" s="189" t="s">
        <v>111</v>
      </c>
      <c r="AW150" s="189" t="s">
        <v>25</v>
      </c>
      <c r="AX150" s="189" t="s">
        <v>67</v>
      </c>
      <c r="AY150" s="258" t="s">
        <v>102</v>
      </c>
    </row>
    <row r="151" spans="1:65" s="652" customFormat="1" ht="21.75" customHeight="1" x14ac:dyDescent="0.2">
      <c r="A151" s="665"/>
      <c r="B151" s="666"/>
      <c r="C151" s="665"/>
      <c r="D151" s="667" t="s">
        <v>61</v>
      </c>
      <c r="E151" s="667" t="s">
        <v>609</v>
      </c>
      <c r="F151" s="667" t="s">
        <v>610</v>
      </c>
      <c r="G151" s="665"/>
      <c r="H151" s="665"/>
      <c r="I151" s="665"/>
      <c r="J151" s="665">
        <f>SUM(J152:J160)</f>
        <v>0</v>
      </c>
      <c r="K151" s="954"/>
      <c r="L151" s="648"/>
      <c r="M151" s="649"/>
      <c r="N151" s="650"/>
      <c r="O151" s="650"/>
      <c r="P151" s="650"/>
      <c r="Q151" s="650"/>
      <c r="R151" s="650"/>
      <c r="S151" s="650"/>
      <c r="T151" s="651"/>
      <c r="AT151" s="653" t="s">
        <v>112</v>
      </c>
      <c r="AU151" s="653" t="s">
        <v>69</v>
      </c>
      <c r="AV151" s="652" t="s">
        <v>67</v>
      </c>
      <c r="AW151" s="652" t="s">
        <v>25</v>
      </c>
      <c r="AX151" s="652" t="s">
        <v>13</v>
      </c>
      <c r="AY151" s="653" t="s">
        <v>102</v>
      </c>
    </row>
    <row r="152" spans="1:65" s="188" customFormat="1" ht="48" x14ac:dyDescent="0.2">
      <c r="A152" s="594"/>
      <c r="B152" s="419"/>
      <c r="C152" s="619" t="s">
        <v>134</v>
      </c>
      <c r="D152" s="619" t="s">
        <v>137</v>
      </c>
      <c r="E152" s="620" t="s">
        <v>611</v>
      </c>
      <c r="F152" s="621" t="s">
        <v>612</v>
      </c>
      <c r="G152" s="622" t="s">
        <v>225</v>
      </c>
      <c r="H152" s="623">
        <v>1</v>
      </c>
      <c r="I152" s="624">
        <v>0</v>
      </c>
      <c r="J152" s="624">
        <f>ROUND(I152*H152,2)</f>
        <v>0</v>
      </c>
      <c r="K152" s="622" t="s">
        <v>537</v>
      </c>
      <c r="L152" s="252"/>
      <c r="M152" s="254"/>
      <c r="N152" s="255"/>
      <c r="O152" s="255"/>
      <c r="P152" s="255"/>
      <c r="Q152" s="255"/>
      <c r="R152" s="255"/>
      <c r="S152" s="255"/>
      <c r="T152" s="256"/>
      <c r="AT152" s="253" t="s">
        <v>112</v>
      </c>
      <c r="AU152" s="253" t="s">
        <v>69</v>
      </c>
      <c r="AV152" s="188" t="s">
        <v>69</v>
      </c>
      <c r="AW152" s="188" t="s">
        <v>25</v>
      </c>
      <c r="AX152" s="188" t="s">
        <v>13</v>
      </c>
      <c r="AY152" s="253" t="s">
        <v>102</v>
      </c>
    </row>
    <row r="153" spans="1:65" s="189" customFormat="1" ht="39" x14ac:dyDescent="0.2">
      <c r="A153" s="594"/>
      <c r="B153" s="419"/>
      <c r="C153" s="594"/>
      <c r="D153" s="625" t="s">
        <v>538</v>
      </c>
      <c r="E153" s="594"/>
      <c r="F153" s="626" t="s">
        <v>613</v>
      </c>
      <c r="G153" s="594"/>
      <c r="H153" s="594"/>
      <c r="I153" s="594"/>
      <c r="J153" s="594"/>
      <c r="K153" s="598"/>
      <c r="L153" s="257"/>
      <c r="M153" s="261"/>
      <c r="N153" s="261"/>
      <c r="O153" s="261"/>
      <c r="P153" s="261"/>
      <c r="Q153" s="261"/>
      <c r="R153" s="261"/>
      <c r="S153" s="261"/>
      <c r="T153" s="262"/>
      <c r="AT153" s="258" t="s">
        <v>112</v>
      </c>
      <c r="AU153" s="258" t="s">
        <v>69</v>
      </c>
      <c r="AV153" s="189" t="s">
        <v>111</v>
      </c>
      <c r="AW153" s="189" t="s">
        <v>25</v>
      </c>
      <c r="AX153" s="189" t="s">
        <v>67</v>
      </c>
      <c r="AY153" s="258" t="s">
        <v>102</v>
      </c>
    </row>
    <row r="154" spans="1:65" s="595" customFormat="1" ht="24" customHeight="1" x14ac:dyDescent="0.2">
      <c r="A154" s="594"/>
      <c r="B154" s="419"/>
      <c r="C154" s="619" t="s">
        <v>240</v>
      </c>
      <c r="D154" s="619" t="s">
        <v>137</v>
      </c>
      <c r="E154" s="620" t="s">
        <v>614</v>
      </c>
      <c r="F154" s="621" t="s">
        <v>615</v>
      </c>
      <c r="G154" s="622" t="s">
        <v>225</v>
      </c>
      <c r="H154" s="623">
        <v>1</v>
      </c>
      <c r="I154" s="624">
        <v>0</v>
      </c>
      <c r="J154" s="624">
        <f>ROUND(I154*H154,2)</f>
        <v>0</v>
      </c>
      <c r="K154" s="955" t="s">
        <v>537</v>
      </c>
      <c r="L154" s="352"/>
      <c r="M154" s="143" t="s">
        <v>1</v>
      </c>
      <c r="N154" s="243" t="s">
        <v>33</v>
      </c>
      <c r="O154" s="244">
        <v>0</v>
      </c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75" t="s">
        <v>111</v>
      </c>
      <c r="AT154" s="275" t="s">
        <v>137</v>
      </c>
      <c r="AU154" s="275" t="s">
        <v>69</v>
      </c>
      <c r="AY154" s="327" t="s">
        <v>102</v>
      </c>
      <c r="BE154" s="335">
        <f>IF(N154="základní",J154,0)</f>
        <v>0</v>
      </c>
      <c r="BF154" s="335">
        <f>IF(N154="snížená",J154,0)</f>
        <v>0</v>
      </c>
      <c r="BG154" s="335">
        <f>IF(N154="zákl. přenesená",J154,0)</f>
        <v>0</v>
      </c>
      <c r="BH154" s="335">
        <f>IF(N154="sníž. přenesená",J154,0)</f>
        <v>0</v>
      </c>
      <c r="BI154" s="335">
        <f>IF(N154="nulová",J154,0)</f>
        <v>0</v>
      </c>
      <c r="BJ154" s="327" t="s">
        <v>67</v>
      </c>
      <c r="BK154" s="335">
        <f>ROUND(I154*H154,2)</f>
        <v>0</v>
      </c>
      <c r="BL154" s="327" t="s">
        <v>111</v>
      </c>
      <c r="BM154" s="275" t="s">
        <v>161</v>
      </c>
    </row>
    <row r="155" spans="1:65" ht="19.5" x14ac:dyDescent="0.2">
      <c r="B155" s="419"/>
      <c r="C155" s="590"/>
      <c r="D155" s="633" t="s">
        <v>538</v>
      </c>
      <c r="E155" s="590"/>
      <c r="F155" s="634" t="s">
        <v>615</v>
      </c>
      <c r="G155" s="590"/>
      <c r="H155" s="590"/>
      <c r="I155" s="590"/>
      <c r="J155" s="590"/>
      <c r="K155" s="939"/>
      <c r="L155" s="590"/>
      <c r="M155" s="590"/>
      <c r="N155" s="590"/>
    </row>
    <row r="156" spans="1:65" ht="12" x14ac:dyDescent="0.2">
      <c r="B156" s="419"/>
      <c r="C156" s="619" t="s">
        <v>135</v>
      </c>
      <c r="D156" s="619" t="s">
        <v>137</v>
      </c>
      <c r="E156" s="620" t="s">
        <v>616</v>
      </c>
      <c r="F156" s="621" t="s">
        <v>617</v>
      </c>
      <c r="G156" s="622" t="s">
        <v>236</v>
      </c>
      <c r="H156" s="623">
        <v>15</v>
      </c>
      <c r="I156" s="624">
        <v>0</v>
      </c>
      <c r="J156" s="624">
        <f>ROUND(I156*H156,2)</f>
        <v>0</v>
      </c>
      <c r="K156" s="955" t="s">
        <v>537</v>
      </c>
      <c r="L156" s="590"/>
      <c r="M156" s="590"/>
      <c r="N156" s="590"/>
    </row>
    <row r="157" spans="1:65" x14ac:dyDescent="0.2">
      <c r="B157" s="419"/>
      <c r="C157" s="590"/>
      <c r="D157" s="633" t="s">
        <v>538</v>
      </c>
      <c r="E157" s="590"/>
      <c r="F157" s="634" t="s">
        <v>617</v>
      </c>
      <c r="G157" s="590"/>
      <c r="H157" s="590"/>
      <c r="I157" s="590"/>
      <c r="J157" s="590"/>
      <c r="K157" s="939"/>
      <c r="L157" s="590"/>
      <c r="M157" s="590"/>
      <c r="N157" s="590"/>
    </row>
    <row r="158" spans="1:65" ht="12" x14ac:dyDescent="0.2">
      <c r="B158" s="419"/>
      <c r="C158" s="619" t="s">
        <v>241</v>
      </c>
      <c r="D158" s="619" t="s">
        <v>137</v>
      </c>
      <c r="E158" s="620" t="s">
        <v>618</v>
      </c>
      <c r="F158" s="621" t="s">
        <v>619</v>
      </c>
      <c r="G158" s="622" t="s">
        <v>236</v>
      </c>
      <c r="H158" s="623">
        <v>4</v>
      </c>
      <c r="I158" s="624">
        <v>0</v>
      </c>
      <c r="J158" s="624">
        <f>ROUND(I158*H158,2)</f>
        <v>0</v>
      </c>
      <c r="K158" s="955" t="s">
        <v>537</v>
      </c>
      <c r="L158" s="590"/>
      <c r="M158" s="590"/>
      <c r="N158" s="590"/>
    </row>
    <row r="159" spans="1:65" x14ac:dyDescent="0.2">
      <c r="B159" s="419"/>
      <c r="C159" s="590"/>
      <c r="D159" s="633" t="s">
        <v>538</v>
      </c>
      <c r="E159" s="590"/>
      <c r="F159" s="634" t="s">
        <v>619</v>
      </c>
      <c r="G159" s="590"/>
      <c r="H159" s="590"/>
      <c r="I159" s="590"/>
      <c r="J159" s="590"/>
      <c r="K159" s="939"/>
      <c r="L159" s="590"/>
      <c r="M159" s="590"/>
      <c r="N159" s="590"/>
    </row>
    <row r="160" spans="1:65" ht="12" x14ac:dyDescent="0.2">
      <c r="B160" s="419"/>
      <c r="C160" s="619" t="s">
        <v>136</v>
      </c>
      <c r="D160" s="619" t="s">
        <v>137</v>
      </c>
      <c r="E160" s="620" t="s">
        <v>620</v>
      </c>
      <c r="F160" s="621" t="s">
        <v>621</v>
      </c>
      <c r="G160" s="622" t="s">
        <v>225</v>
      </c>
      <c r="H160" s="623">
        <v>1</v>
      </c>
      <c r="I160" s="624">
        <v>0</v>
      </c>
      <c r="J160" s="624">
        <f>ROUND(I160*H160,2)</f>
        <v>0</v>
      </c>
      <c r="K160" s="955" t="s">
        <v>537</v>
      </c>
      <c r="L160" s="590"/>
      <c r="M160" s="590"/>
      <c r="N160" s="590"/>
    </row>
    <row r="161" spans="2:14" x14ac:dyDescent="0.2">
      <c r="B161" s="446"/>
      <c r="C161" s="447"/>
      <c r="D161" s="635" t="s">
        <v>538</v>
      </c>
      <c r="E161" s="447"/>
      <c r="F161" s="636" t="s">
        <v>621</v>
      </c>
      <c r="G161" s="447"/>
      <c r="H161" s="447"/>
      <c r="I161" s="447"/>
      <c r="J161" s="447"/>
      <c r="K161" s="942"/>
      <c r="L161" s="590"/>
      <c r="M161" s="590"/>
      <c r="N161" s="590"/>
    </row>
    <row r="162" spans="2:14" x14ac:dyDescent="0.2">
      <c r="L162" s="590"/>
      <c r="M162" s="590"/>
      <c r="N162" s="590"/>
    </row>
    <row r="163" spans="2:14" x14ac:dyDescent="0.2">
      <c r="L163" s="590"/>
      <c r="M163" s="590"/>
      <c r="N163" s="590"/>
    </row>
  </sheetData>
  <mergeCells count="9">
    <mergeCell ref="E51:H51"/>
    <mergeCell ref="E74:H74"/>
    <mergeCell ref="E76:H76"/>
    <mergeCell ref="L2:V2"/>
    <mergeCell ref="E7:H7"/>
    <mergeCell ref="E9:H9"/>
    <mergeCell ref="E18:H18"/>
    <mergeCell ref="E27:H27"/>
    <mergeCell ref="E49:H49"/>
  </mergeCells>
  <conditionalFormatting sqref="E87">
    <cfRule type="expression" dxfId="5" priority="6">
      <formula>E87=""</formula>
    </cfRule>
  </conditionalFormatting>
  <conditionalFormatting sqref="F87">
    <cfRule type="expression" dxfId="4" priority="5">
      <formula>IF(F87="Název položky","Vyznačit",IF(F87="","Vyznačit",""))="Vyznačit"</formula>
    </cfRule>
  </conditionalFormatting>
  <conditionalFormatting sqref="I87">
    <cfRule type="expression" dxfId="3" priority="4">
      <formula>I87=""</formula>
    </cfRule>
  </conditionalFormatting>
  <conditionalFormatting sqref="G87">
    <cfRule type="expression" dxfId="2" priority="3">
      <formula>G87=""</formula>
    </cfRule>
  </conditionalFormatting>
  <conditionalFormatting sqref="H87">
    <cfRule type="expression" dxfId="1" priority="2">
      <formula>H87=""</formula>
    </cfRule>
  </conditionalFormatting>
  <conditionalFormatting sqref="F88">
    <cfRule type="expression" dxfId="0" priority="1">
      <formula>IF(F88="Název položky","Vyznačit",IF(F88="","Vyznačit",""))="Vyznačit"</formula>
    </cfRule>
  </conditionalFormatting>
  <pageMargins left="0.7" right="0.7" top="0.78740157499999996" bottom="0.78740157499999996" header="0.3" footer="0.3"/>
  <pageSetup paperSize="9" scale="82" orientation="landscape" horizontalDpi="4294967293" r:id="rId1"/>
  <rowBreaks count="4" manualBreakCount="4">
    <brk id="42" max="16383" man="1"/>
    <brk id="68" max="16383" man="1"/>
    <brk id="104" max="10" man="1"/>
    <brk id="136" max="16383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20</vt:i4>
      </vt:variant>
    </vt:vector>
  </HeadingPairs>
  <TitlesOfParts>
    <vt:vector size="33" baseType="lpstr">
      <vt:lpstr>Rekapitulace zakázky</vt:lpstr>
      <vt:lpstr>PS 01-11-01 Úpravy zab zař.</vt:lpstr>
      <vt:lpstr>SO 101 - Železniční ...</vt:lpstr>
      <vt:lpstr>SO 102 - Železniční spodek</vt:lpstr>
      <vt:lpstr>SO 103 Kab šachta 14</vt:lpstr>
      <vt:lpstr>SO 104 Úprava nástupiště</vt:lpstr>
      <vt:lpstr>SO 104 URS</vt:lpstr>
      <vt:lpstr>SO 105 TV</vt:lpstr>
      <vt:lpstr>SO 106 Osvětlení</vt:lpstr>
      <vt:lpstr>SO 107 EOV</vt:lpstr>
      <vt:lpstr>SO 108 Ukolejnění</vt:lpstr>
      <vt:lpstr>SO 109 kab šachta Š 15</vt:lpstr>
      <vt:lpstr>VRN - VRN </vt:lpstr>
      <vt:lpstr>'Rekapitulace zakázky'!Názvy_tisku</vt:lpstr>
      <vt:lpstr>'SO 101 - Železniční ...'!Názvy_tisku</vt:lpstr>
      <vt:lpstr>'SO 102 - Železniční spodek'!Názvy_tisku</vt:lpstr>
      <vt:lpstr>'SO 103 Kab šachta 14'!Názvy_tisku</vt:lpstr>
      <vt:lpstr>'SO 104 Úprava nástupiště'!Názvy_tisku</vt:lpstr>
      <vt:lpstr>'SO 108 Ukolejnění'!Názvy_tisku</vt:lpstr>
      <vt:lpstr>'VRN - VRN '!Názvy_tisku</vt:lpstr>
      <vt:lpstr>'PS 01-11-01 Úpravy zab zař.'!Oblast_tisku</vt:lpstr>
      <vt:lpstr>'Rekapitulace zakázky'!Oblast_tisku</vt:lpstr>
      <vt:lpstr>'SO 101 - Železniční ...'!Oblast_tisku</vt:lpstr>
      <vt:lpstr>'SO 102 - Železniční spodek'!Oblast_tisku</vt:lpstr>
      <vt:lpstr>'SO 103 Kab šachta 14'!Oblast_tisku</vt:lpstr>
      <vt:lpstr>'SO 104 Úprava nástupiště'!Oblast_tisku</vt:lpstr>
      <vt:lpstr>'SO 104 URS'!Oblast_tisku</vt:lpstr>
      <vt:lpstr>'SO 105 TV'!Oblast_tisku</vt:lpstr>
      <vt:lpstr>'SO 106 Osvětlení'!Oblast_tisku</vt:lpstr>
      <vt:lpstr>'SO 107 EOV'!Oblast_tisku</vt:lpstr>
      <vt:lpstr>'SO 108 Ukolejnění'!Oblast_tisku</vt:lpstr>
      <vt:lpstr>'SO 109 kab šachta Š 15'!Oblast_tisku</vt:lpstr>
      <vt:lpstr>'VRN - VRN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</dc:creator>
  <cp:lastModifiedBy>Kazda Jan, Ing.</cp:lastModifiedBy>
  <cp:lastPrinted>2020-08-03T08:32:25Z</cp:lastPrinted>
  <dcterms:created xsi:type="dcterms:W3CDTF">2019-07-09T07:00:40Z</dcterms:created>
  <dcterms:modified xsi:type="dcterms:W3CDTF">2021-01-11T11:41:49Z</dcterms:modified>
</cp:coreProperties>
</file>