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0\64020XXX Oprava mostu v km 52,960 v úseku Dolní Bousov – Libuň\"/>
    </mc:Choice>
  </mc:AlternateContent>
  <bookViews>
    <workbookView xWindow="0" yWindow="0" windowWidth="28800" windowHeight="12345" activeTab="3"/>
  </bookViews>
  <sheets>
    <sheet name="Rekapitulace zakázky" sheetId="1" r:id="rId1"/>
    <sheet name="SO 101 - Oprava mostu" sheetId="2" r:id="rId2"/>
    <sheet name="SO 202 - Železniční svršek" sheetId="3" r:id="rId3"/>
    <sheet name="VRN - Vedlejší rozpočtové..." sheetId="4" r:id="rId4"/>
    <sheet name="Seznam figur" sheetId="5" r:id="rId5"/>
  </sheets>
  <definedNames>
    <definedName name="_xlnm._FilterDatabase" localSheetId="1" hidden="1">'SO 101 - Oprava mostu'!$C$130:$K$403</definedName>
    <definedName name="_xlnm._FilterDatabase" localSheetId="2" hidden="1">'SO 202 - Železniční svršek'!$C$118:$K$225</definedName>
    <definedName name="_xlnm._FilterDatabase" localSheetId="3" hidden="1">'VRN - Vedlejší rozpočtové...'!$C$125:$K$159</definedName>
    <definedName name="_xlnm.Print_Titles" localSheetId="0">'Rekapitulace zakázky'!$92:$92</definedName>
    <definedName name="_xlnm.Print_Titles" localSheetId="4">'Seznam figur'!$9:$9</definedName>
    <definedName name="_xlnm.Print_Titles" localSheetId="1">'SO 101 - Oprava mostu'!$130:$130</definedName>
    <definedName name="_xlnm.Print_Titles" localSheetId="2">'SO 202 - Železniční svršek'!$118:$118</definedName>
    <definedName name="_xlnm.Print_Titles" localSheetId="3">'VRN - Vedlejší rozpočtové...'!$125:$125</definedName>
    <definedName name="_xlnm.Print_Area" localSheetId="0">'Rekapitulace zakázky'!$D$4:$AO$76,'Rekapitulace zakázky'!$C$82:$AQ$98</definedName>
    <definedName name="_xlnm.Print_Area" localSheetId="4">'Seznam figur'!$C$4:$G$15</definedName>
    <definedName name="_xlnm.Print_Area" localSheetId="1">'SO 101 - Oprava mostu'!$C$4:$J$76,'SO 101 - Oprava mostu'!$C$82:$J$112,'SO 101 - Oprava mostu'!$C$118:$K$403</definedName>
    <definedName name="_xlnm.Print_Area" localSheetId="2">'SO 202 - Železniční svršek'!$C$4:$J$76,'SO 202 - Železniční svršek'!$C$82:$J$100,'SO 202 - Železniční svršek'!$C$106:$K$225</definedName>
    <definedName name="_xlnm.Print_Area" localSheetId="3">'VRN - Vedlejší rozpočtové...'!$C$4:$J$76,'VRN - Vedlejší rozpočtové...'!$C$82:$J$107,'VRN - Vedlejší rozpočtové...'!$C$113:$K$159</definedName>
  </definedNames>
  <calcPr calcId="162913"/>
</workbook>
</file>

<file path=xl/calcChain.xml><?xml version="1.0" encoding="utf-8"?>
<calcChain xmlns="http://schemas.openxmlformats.org/spreadsheetml/2006/main">
  <c r="D7" i="5" l="1"/>
  <c r="J37" i="4"/>
  <c r="J36" i="4"/>
  <c r="AY97" i="1"/>
  <c r="J35" i="4"/>
  <c r="AX97" i="1" s="1"/>
  <c r="BI159" i="4"/>
  <c r="BH159" i="4"/>
  <c r="BG159" i="4"/>
  <c r="BF159" i="4"/>
  <c r="T159" i="4"/>
  <c r="T158" i="4"/>
  <c r="R159" i="4"/>
  <c r="R158" i="4" s="1"/>
  <c r="P159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T137" i="4"/>
  <c r="T136" i="4"/>
  <c r="R138" i="4"/>
  <c r="R137" i="4"/>
  <c r="R136" i="4"/>
  <c r="P138" i="4"/>
  <c r="P137" i="4" s="1"/>
  <c r="P136" i="4" s="1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J123" i="4"/>
  <c r="J122" i="4"/>
  <c r="F122" i="4"/>
  <c r="F120" i="4"/>
  <c r="E118" i="4"/>
  <c r="J92" i="4"/>
  <c r="J91" i="4"/>
  <c r="F91" i="4"/>
  <c r="F89" i="4"/>
  <c r="E87" i="4"/>
  <c r="J18" i="4"/>
  <c r="E18" i="4"/>
  <c r="F92" i="4"/>
  <c r="J17" i="4"/>
  <c r="J12" i="4"/>
  <c r="J89" i="4" s="1"/>
  <c r="E7" i="4"/>
  <c r="E85" i="4" s="1"/>
  <c r="J37" i="3"/>
  <c r="J36" i="3"/>
  <c r="AY96" i="1"/>
  <c r="J35" i="3"/>
  <c r="AX96" i="1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J116" i="3"/>
  <c r="J115" i="3"/>
  <c r="F115" i="3"/>
  <c r="F113" i="3"/>
  <c r="E111" i="3"/>
  <c r="J92" i="3"/>
  <c r="J91" i="3"/>
  <c r="F91" i="3"/>
  <c r="F89" i="3"/>
  <c r="E87" i="3"/>
  <c r="J18" i="3"/>
  <c r="E18" i="3"/>
  <c r="F116" i="3" s="1"/>
  <c r="J17" i="3"/>
  <c r="J12" i="3"/>
  <c r="J89" i="3" s="1"/>
  <c r="E7" i="3"/>
  <c r="E109" i="3" s="1"/>
  <c r="J392" i="2"/>
  <c r="J37" i="2"/>
  <c r="J36" i="2"/>
  <c r="AY95" i="1" s="1"/>
  <c r="J35" i="2"/>
  <c r="AX95" i="1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T394" i="2" s="1"/>
  <c r="R395" i="2"/>
  <c r="R394" i="2" s="1"/>
  <c r="P395" i="2"/>
  <c r="P394" i="2" s="1"/>
  <c r="J108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T225" i="2"/>
  <c r="R226" i="2"/>
  <c r="R225" i="2"/>
  <c r="P226" i="2"/>
  <c r="P225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T176" i="2"/>
  <c r="R177" i="2"/>
  <c r="R176" i="2"/>
  <c r="P177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E18" i="2"/>
  <c r="F92" i="2"/>
  <c r="J17" i="2"/>
  <c r="J12" i="2"/>
  <c r="J125" i="2" s="1"/>
  <c r="E7" i="2"/>
  <c r="E121" i="2" s="1"/>
  <c r="L90" i="1"/>
  <c r="AM90" i="1"/>
  <c r="AM89" i="1"/>
  <c r="L89" i="1"/>
  <c r="AM87" i="1"/>
  <c r="L87" i="1"/>
  <c r="L85" i="1"/>
  <c r="L84" i="1"/>
  <c r="J153" i="4"/>
  <c r="BK149" i="4"/>
  <c r="BK147" i="4"/>
  <c r="J144" i="4"/>
  <c r="BK143" i="4"/>
  <c r="J138" i="4"/>
  <c r="J129" i="4"/>
  <c r="J218" i="3"/>
  <c r="J216" i="3"/>
  <c r="J212" i="3"/>
  <c r="J201" i="3"/>
  <c r="BK198" i="3"/>
  <c r="J192" i="3"/>
  <c r="BK185" i="3"/>
  <c r="BK182" i="3"/>
  <c r="J178" i="3"/>
  <c r="BK173" i="3"/>
  <c r="BK172" i="3"/>
  <c r="BK171" i="3"/>
  <c r="BK170" i="3"/>
  <c r="J169" i="3"/>
  <c r="BK167" i="3"/>
  <c r="BK165" i="3"/>
  <c r="BK159" i="3"/>
  <c r="BK158" i="3"/>
  <c r="J157" i="3"/>
  <c r="J153" i="3"/>
  <c r="J151" i="3"/>
  <c r="J142" i="3"/>
  <c r="J159" i="4"/>
  <c r="J155" i="4"/>
  <c r="BK153" i="4"/>
  <c r="BK148" i="4"/>
  <c r="J147" i="4"/>
  <c r="J146" i="4"/>
  <c r="BK142" i="4"/>
  <c r="BK138" i="4"/>
  <c r="J131" i="4"/>
  <c r="BK224" i="3"/>
  <c r="J224" i="3"/>
  <c r="J222" i="3"/>
  <c r="J220" i="3"/>
  <c r="BK218" i="3"/>
  <c r="BK216" i="3"/>
  <c r="J209" i="3"/>
  <c r="J195" i="3"/>
  <c r="J189" i="3"/>
  <c r="BK187" i="3"/>
  <c r="J182" i="3"/>
  <c r="BK181" i="3"/>
  <c r="J170" i="3"/>
  <c r="J162" i="3"/>
  <c r="BK153" i="3"/>
  <c r="BK151" i="3"/>
  <c r="BK149" i="3"/>
  <c r="BK145" i="3"/>
  <c r="J143" i="3"/>
  <c r="BK136" i="3"/>
  <c r="J135" i="3"/>
  <c r="BK124" i="3"/>
  <c r="J122" i="3"/>
  <c r="BK403" i="2"/>
  <c r="BK402" i="2"/>
  <c r="J401" i="2"/>
  <c r="J400" i="2"/>
  <c r="BK398" i="2"/>
  <c r="J395" i="2"/>
  <c r="BK391" i="2"/>
  <c r="BK389" i="2"/>
  <c r="BK388" i="2"/>
  <c r="J386" i="2"/>
  <c r="J382" i="2"/>
  <c r="BK379" i="2"/>
  <c r="BK376" i="2"/>
  <c r="J374" i="2"/>
  <c r="BK373" i="2"/>
  <c r="J371" i="2"/>
  <c r="BK369" i="2"/>
  <c r="J368" i="2"/>
  <c r="J365" i="2"/>
  <c r="J362" i="2"/>
  <c r="BK355" i="2"/>
  <c r="BK352" i="2"/>
  <c r="BK345" i="2"/>
  <c r="J343" i="2"/>
  <c r="J341" i="2"/>
  <c r="J338" i="2"/>
  <c r="BK336" i="2"/>
  <c r="BK333" i="2"/>
  <c r="J331" i="2"/>
  <c r="J329" i="2"/>
  <c r="BK327" i="2"/>
  <c r="BK320" i="2"/>
  <c r="J309" i="2"/>
  <c r="BK306" i="2"/>
  <c r="BK300" i="2"/>
  <c r="BK293" i="2"/>
  <c r="J289" i="2"/>
  <c r="J285" i="2"/>
  <c r="BK283" i="2"/>
  <c r="BK277" i="2"/>
  <c r="J276" i="2"/>
  <c r="BK273" i="2"/>
  <c r="BK270" i="2"/>
  <c r="BK269" i="2"/>
  <c r="J269" i="2"/>
  <c r="J267" i="2"/>
  <c r="J265" i="2"/>
  <c r="J264" i="2"/>
  <c r="BK258" i="2"/>
  <c r="J252" i="2"/>
  <c r="J248" i="2"/>
  <c r="J245" i="2"/>
  <c r="BK242" i="2"/>
  <c r="J240" i="2"/>
  <c r="BK239" i="2"/>
  <c r="J238" i="2"/>
  <c r="J237" i="2"/>
  <c r="BK236" i="2"/>
  <c r="J233" i="2"/>
  <c r="J232" i="2"/>
  <c r="BK231" i="2"/>
  <c r="BK226" i="2"/>
  <c r="BK222" i="2"/>
  <c r="J221" i="2"/>
  <c r="J218" i="2"/>
  <c r="BK215" i="2"/>
  <c r="J213" i="2"/>
  <c r="J212" i="2"/>
  <c r="BK211" i="2"/>
  <c r="BK204" i="2"/>
  <c r="BK197" i="2"/>
  <c r="BK191" i="2"/>
  <c r="J188" i="2"/>
  <c r="BK185" i="2"/>
  <c r="BK182" i="2"/>
  <c r="J177" i="2"/>
  <c r="J175" i="2"/>
  <c r="J174" i="2"/>
  <c r="BK171" i="2"/>
  <c r="BK168" i="2"/>
  <c r="BK164" i="2"/>
  <c r="BK162" i="2"/>
  <c r="J159" i="2"/>
  <c r="J147" i="2"/>
  <c r="BK145" i="2"/>
  <c r="J141" i="2"/>
  <c r="J139" i="2"/>
  <c r="BK136" i="2"/>
  <c r="J134" i="2"/>
  <c r="J157" i="4"/>
  <c r="J151" i="4"/>
  <c r="J149" i="4"/>
  <c r="BK144" i="4"/>
  <c r="J143" i="4"/>
  <c r="J142" i="4"/>
  <c r="J134" i="4"/>
  <c r="J214" i="3"/>
  <c r="BK212" i="3"/>
  <c r="J206" i="3"/>
  <c r="J198" i="3"/>
  <c r="BK189" i="3"/>
  <c r="J185" i="3"/>
  <c r="J184" i="3"/>
  <c r="J181" i="3"/>
  <c r="J175" i="3"/>
  <c r="BK169" i="3"/>
  <c r="BK168" i="3"/>
  <c r="J167" i="3"/>
  <c r="J165" i="3"/>
  <c r="BK164" i="3"/>
  <c r="BK162" i="3"/>
  <c r="BK160" i="3"/>
  <c r="J159" i="3"/>
  <c r="BK157" i="3"/>
  <c r="J155" i="3"/>
  <c r="J154" i="3"/>
  <c r="BK152" i="3"/>
  <c r="J149" i="3"/>
  <c r="BK147" i="3"/>
  <c r="BK143" i="3"/>
  <c r="BK142" i="3"/>
  <c r="BK140" i="3"/>
  <c r="J138" i="3"/>
  <c r="BK135" i="3"/>
  <c r="BK132" i="3"/>
  <c r="BK130" i="3"/>
  <c r="J125" i="3"/>
  <c r="J403" i="2"/>
  <c r="J402" i="2"/>
  <c r="BK401" i="2"/>
  <c r="BK400" i="2"/>
  <c r="J398" i="2"/>
  <c r="J388" i="2"/>
  <c r="J384" i="2"/>
  <c r="J377" i="2"/>
  <c r="J376" i="2"/>
  <c r="BK362" i="2"/>
  <c r="BK358" i="2"/>
  <c r="BK356" i="2"/>
  <c r="J355" i="2"/>
  <c r="J350" i="2"/>
  <c r="J348" i="2"/>
  <c r="J345" i="2"/>
  <c r="BK341" i="2"/>
  <c r="J336" i="2"/>
  <c r="J334" i="2"/>
  <c r="J333" i="2"/>
  <c r="BK329" i="2"/>
  <c r="J321" i="2"/>
  <c r="J313" i="2"/>
  <c r="J306" i="2"/>
  <c r="J303" i="2"/>
  <c r="BK297" i="2"/>
  <c r="J293" i="2"/>
  <c r="J290" i="2"/>
  <c r="BK289" i="2"/>
  <c r="BK288" i="2"/>
  <c r="J280" i="2"/>
  <c r="J270" i="2"/>
  <c r="BK267" i="2"/>
  <c r="BK264" i="2"/>
  <c r="J262" i="2"/>
  <c r="J259" i="2"/>
  <c r="J255" i="2"/>
  <c r="BK252" i="2"/>
  <c r="J250" i="2"/>
  <c r="BK248" i="2"/>
  <c r="BK241" i="2"/>
  <c r="BK238" i="2"/>
  <c r="J236" i="2"/>
  <c r="BK232" i="2"/>
  <c r="J226" i="2"/>
  <c r="BK221" i="2"/>
  <c r="BK218" i="2"/>
  <c r="J214" i="2"/>
  <c r="BK212" i="2"/>
  <c r="BK210" i="2"/>
  <c r="J204" i="2"/>
  <c r="J201" i="2"/>
  <c r="BK195" i="2"/>
  <c r="J191" i="2"/>
  <c r="J182" i="2"/>
  <c r="J181" i="2"/>
  <c r="BK174" i="2"/>
  <c r="J171" i="2"/>
  <c r="J162" i="2"/>
  <c r="BK156" i="2"/>
  <c r="J154" i="2"/>
  <c r="BK152" i="2"/>
  <c r="BK150" i="2"/>
  <c r="J148" i="2"/>
  <c r="BK147" i="2"/>
  <c r="BK144" i="2"/>
  <c r="BK139" i="2"/>
  <c r="BK134" i="2"/>
  <c r="BK159" i="4"/>
  <c r="BK157" i="4"/>
  <c r="BK155" i="4"/>
  <c r="BK151" i="4"/>
  <c r="J148" i="4"/>
  <c r="BK146" i="4"/>
  <c r="BK134" i="4"/>
  <c r="BK131" i="4"/>
  <c r="BK129" i="4"/>
  <c r="BK222" i="3"/>
  <c r="BK220" i="3"/>
  <c r="BK214" i="3"/>
  <c r="BK209" i="3"/>
  <c r="BK206" i="3"/>
  <c r="BK201" i="3"/>
  <c r="BK195" i="3"/>
  <c r="BK192" i="3"/>
  <c r="J187" i="3"/>
  <c r="BK184" i="3"/>
  <c r="BK178" i="3"/>
  <c r="BK175" i="3"/>
  <c r="J173" i="3"/>
  <c r="J172" i="3"/>
  <c r="J171" i="3"/>
  <c r="J168" i="3"/>
  <c r="J164" i="3"/>
  <c r="J160" i="3"/>
  <c r="J158" i="3"/>
  <c r="BK155" i="3"/>
  <c r="BK154" i="3"/>
  <c r="J152" i="3"/>
  <c r="J147" i="3"/>
  <c r="J145" i="3"/>
  <c r="J140" i="3"/>
  <c r="BK138" i="3"/>
  <c r="J136" i="3"/>
  <c r="J132" i="3"/>
  <c r="J130" i="3"/>
  <c r="BK125" i="3"/>
  <c r="J124" i="3"/>
  <c r="BK122" i="3"/>
  <c r="BK395" i="2"/>
  <c r="J391" i="2"/>
  <c r="BK390" i="2"/>
  <c r="J390" i="2"/>
  <c r="J389" i="2"/>
  <c r="BK386" i="2"/>
  <c r="BK384" i="2"/>
  <c r="BK382" i="2"/>
  <c r="J379" i="2"/>
  <c r="BK377" i="2"/>
  <c r="BK374" i="2"/>
  <c r="J373" i="2"/>
  <c r="BK371" i="2"/>
  <c r="J369" i="2"/>
  <c r="BK368" i="2"/>
  <c r="BK365" i="2"/>
  <c r="J358" i="2"/>
  <c r="J356" i="2"/>
  <c r="J352" i="2"/>
  <c r="BK350" i="2"/>
  <c r="BK348" i="2"/>
  <c r="BK343" i="2"/>
  <c r="BK338" i="2"/>
  <c r="BK334" i="2"/>
  <c r="BK331" i="2"/>
  <c r="J327" i="2"/>
  <c r="BK321" i="2"/>
  <c r="J320" i="2"/>
  <c r="BK313" i="2"/>
  <c r="BK309" i="2"/>
  <c r="BK303" i="2"/>
  <c r="J300" i="2"/>
  <c r="J297" i="2"/>
  <c r="BK290" i="2"/>
  <c r="J288" i="2"/>
  <c r="BK285" i="2"/>
  <c r="J283" i="2"/>
  <c r="BK280" i="2"/>
  <c r="J277" i="2"/>
  <c r="BK276" i="2"/>
  <c r="J273" i="2"/>
  <c r="BK265" i="2"/>
  <c r="BK262" i="2"/>
  <c r="BK259" i="2"/>
  <c r="J258" i="2"/>
  <c r="BK255" i="2"/>
  <c r="BK250" i="2"/>
  <c r="BK245" i="2"/>
  <c r="J242" i="2"/>
  <c r="J241" i="2"/>
  <c r="BK240" i="2"/>
  <c r="J239" i="2"/>
  <c r="BK237" i="2"/>
  <c r="BK233" i="2"/>
  <c r="J231" i="2"/>
  <c r="J222" i="2"/>
  <c r="J215" i="2"/>
  <c r="BK214" i="2"/>
  <c r="BK213" i="2"/>
  <c r="J211" i="2"/>
  <c r="J210" i="2"/>
  <c r="BK201" i="2"/>
  <c r="J197" i="2"/>
  <c r="J195" i="2"/>
  <c r="BK188" i="2"/>
  <c r="J185" i="2"/>
  <c r="BK181" i="2"/>
  <c r="BK177" i="2"/>
  <c r="BK175" i="2"/>
  <c r="J168" i="2"/>
  <c r="J164" i="2"/>
  <c r="BK159" i="2"/>
  <c r="J156" i="2"/>
  <c r="BK154" i="2"/>
  <c r="J152" i="2"/>
  <c r="J150" i="2"/>
  <c r="BK148" i="2"/>
  <c r="J145" i="2"/>
  <c r="J144" i="2"/>
  <c r="BK141" i="2"/>
  <c r="J136" i="2"/>
  <c r="AS94" i="1"/>
  <c r="P133" i="2" l="1"/>
  <c r="R180" i="2"/>
  <c r="BK230" i="2"/>
  <c r="J230" i="2"/>
  <c r="J103" i="2" s="1"/>
  <c r="P230" i="2"/>
  <c r="BK335" i="2"/>
  <c r="J335" i="2"/>
  <c r="J104" i="2" s="1"/>
  <c r="T335" i="2"/>
  <c r="R354" i="2"/>
  <c r="P361" i="2"/>
  <c r="P360" i="2" s="1"/>
  <c r="T397" i="2"/>
  <c r="T393" i="2"/>
  <c r="R121" i="3"/>
  <c r="R120" i="3" s="1"/>
  <c r="T180" i="3"/>
  <c r="BK128" i="4"/>
  <c r="J128" i="4"/>
  <c r="J98" i="4" s="1"/>
  <c r="P128" i="4"/>
  <c r="P127" i="4"/>
  <c r="R128" i="4"/>
  <c r="R127" i="4" s="1"/>
  <c r="T128" i="4"/>
  <c r="T127" i="4"/>
  <c r="BK141" i="4"/>
  <c r="J141" i="4" s="1"/>
  <c r="J102" i="4" s="1"/>
  <c r="P141" i="4"/>
  <c r="R141" i="4"/>
  <c r="T141" i="4"/>
  <c r="BK145" i="4"/>
  <c r="J145" i="4"/>
  <c r="J103" i="4"/>
  <c r="P145" i="4"/>
  <c r="P135" i="4" s="1"/>
  <c r="R145" i="4"/>
  <c r="T145" i="4"/>
  <c r="BK150" i="4"/>
  <c r="J150" i="4"/>
  <c r="J104" i="4" s="1"/>
  <c r="P150" i="4"/>
  <c r="R150" i="4"/>
  <c r="R135" i="4" s="1"/>
  <c r="T150" i="4"/>
  <c r="T135" i="4" s="1"/>
  <c r="BK154" i="4"/>
  <c r="J154" i="4"/>
  <c r="J105" i="4"/>
  <c r="BK133" i="2"/>
  <c r="T133" i="2"/>
  <c r="P180" i="2"/>
  <c r="BK187" i="2"/>
  <c r="J187" i="2"/>
  <c r="J101" i="2" s="1"/>
  <c r="R187" i="2"/>
  <c r="T230" i="2"/>
  <c r="P335" i="2"/>
  <c r="BK354" i="2"/>
  <c r="J354" i="2"/>
  <c r="J105" i="2"/>
  <c r="BK361" i="2"/>
  <c r="BK360" i="2" s="1"/>
  <c r="J360" i="2" s="1"/>
  <c r="J106" i="2" s="1"/>
  <c r="R361" i="2"/>
  <c r="R360" i="2" s="1"/>
  <c r="P397" i="2"/>
  <c r="P393" i="2"/>
  <c r="T121" i="3"/>
  <c r="T120" i="3" s="1"/>
  <c r="T119" i="3" s="1"/>
  <c r="P180" i="3"/>
  <c r="R154" i="4"/>
  <c r="R133" i="2"/>
  <c r="BK180" i="2"/>
  <c r="J180" i="2"/>
  <c r="J100" i="2"/>
  <c r="T180" i="2"/>
  <c r="P187" i="2"/>
  <c r="T187" i="2"/>
  <c r="R230" i="2"/>
  <c r="R335" i="2"/>
  <c r="P354" i="2"/>
  <c r="T354" i="2"/>
  <c r="T361" i="2"/>
  <c r="T360" i="2" s="1"/>
  <c r="BK397" i="2"/>
  <c r="J397" i="2"/>
  <c r="J111" i="2"/>
  <c r="R397" i="2"/>
  <c r="R393" i="2"/>
  <c r="BK121" i="3"/>
  <c r="J121" i="3" s="1"/>
  <c r="J98" i="3" s="1"/>
  <c r="BK180" i="3"/>
  <c r="J180" i="3"/>
  <c r="J99" i="3"/>
  <c r="P154" i="4"/>
  <c r="P121" i="3"/>
  <c r="P120" i="3" s="1"/>
  <c r="P119" i="3" s="1"/>
  <c r="AU96" i="1" s="1"/>
  <c r="R180" i="3"/>
  <c r="T154" i="4"/>
  <c r="E85" i="2"/>
  <c r="J89" i="2"/>
  <c r="F128" i="2"/>
  <c r="BE134" i="2"/>
  <c r="BE139" i="2"/>
  <c r="BE152" i="2"/>
  <c r="BE162" i="2"/>
  <c r="BE174" i="2"/>
  <c r="BE182" i="2"/>
  <c r="BE197" i="2"/>
  <c r="BE213" i="2"/>
  <c r="BE215" i="2"/>
  <c r="BE221" i="2"/>
  <c r="BE226" i="2"/>
  <c r="BE232" i="2"/>
  <c r="BE236" i="2"/>
  <c r="BE239" i="2"/>
  <c r="BE248" i="2"/>
  <c r="BE267" i="2"/>
  <c r="BE277" i="2"/>
  <c r="BE283" i="2"/>
  <c r="BE300" i="2"/>
  <c r="BE306" i="2"/>
  <c r="BE309" i="2"/>
  <c r="BE329" i="2"/>
  <c r="BE333" i="2"/>
  <c r="BE336" i="2"/>
  <c r="BE341" i="2"/>
  <c r="BE348" i="2"/>
  <c r="BE352" i="2"/>
  <c r="BE358" i="2"/>
  <c r="BE362" i="2"/>
  <c r="BE369" i="2"/>
  <c r="BE373" i="2"/>
  <c r="BE376" i="2"/>
  <c r="BE379" i="2"/>
  <c r="BE382" i="2"/>
  <c r="BE384" i="2"/>
  <c r="BE388" i="2"/>
  <c r="BE389" i="2"/>
  <c r="BE391" i="2"/>
  <c r="BK176" i="2"/>
  <c r="J176" i="2"/>
  <c r="J99" i="2"/>
  <c r="E85" i="3"/>
  <c r="BE124" i="3"/>
  <c r="BE132" i="3"/>
  <c r="BE135" i="3"/>
  <c r="BE157" i="3"/>
  <c r="BE159" i="3"/>
  <c r="BE164" i="3"/>
  <c r="BE168" i="3"/>
  <c r="BE178" i="3"/>
  <c r="BE181" i="3"/>
  <c r="BE185" i="3"/>
  <c r="BE218" i="3"/>
  <c r="E116" i="4"/>
  <c r="BE142" i="4"/>
  <c r="BE144" i="4"/>
  <c r="BE148" i="4"/>
  <c r="BE153" i="4"/>
  <c r="BK137" i="4"/>
  <c r="J137" i="4"/>
  <c r="J101" i="4"/>
  <c r="BE136" i="2"/>
  <c r="BE141" i="2"/>
  <c r="BE145" i="2"/>
  <c r="BE147" i="2"/>
  <c r="BE148" i="2"/>
  <c r="BE154" i="2"/>
  <c r="BE171" i="2"/>
  <c r="BE175" i="2"/>
  <c r="BE188" i="2"/>
  <c r="BE191" i="2"/>
  <c r="BE204" i="2"/>
  <c r="BE211" i="2"/>
  <c r="BE222" i="2"/>
  <c r="BE231" i="2"/>
  <c r="BE233" i="2"/>
  <c r="BE237" i="2"/>
  <c r="BE240" i="2"/>
  <c r="BE242" i="2"/>
  <c r="BE250" i="2"/>
  <c r="BE258" i="2"/>
  <c r="BE262" i="2"/>
  <c r="BE265" i="2"/>
  <c r="BE269" i="2"/>
  <c r="BE270" i="2"/>
  <c r="BE273" i="2"/>
  <c r="BE285" i="2"/>
  <c r="BE288" i="2"/>
  <c r="BE293" i="2"/>
  <c r="BE320" i="2"/>
  <c r="BE327" i="2"/>
  <c r="BE334" i="2"/>
  <c r="BE338" i="2"/>
  <c r="BE343" i="2"/>
  <c r="BE345" i="2"/>
  <c r="BE355" i="2"/>
  <c r="BE356" i="2"/>
  <c r="BE365" i="2"/>
  <c r="BE390" i="2"/>
  <c r="BE395" i="2"/>
  <c r="BE398" i="2"/>
  <c r="BE401" i="2"/>
  <c r="BE403" i="2"/>
  <c r="BK225" i="2"/>
  <c r="J225" i="2"/>
  <c r="J102" i="2"/>
  <c r="BK394" i="2"/>
  <c r="J394" i="2"/>
  <c r="J110" i="2"/>
  <c r="J113" i="3"/>
  <c r="BE125" i="3"/>
  <c r="BE130" i="3"/>
  <c r="BE138" i="3"/>
  <c r="BE140" i="3"/>
  <c r="BE147" i="3"/>
  <c r="BE151" i="3"/>
  <c r="BE169" i="3"/>
  <c r="BE172" i="3"/>
  <c r="BE182" i="3"/>
  <c r="BE184" i="3"/>
  <c r="BE192" i="3"/>
  <c r="BE201" i="3"/>
  <c r="BE222" i="3"/>
  <c r="J120" i="4"/>
  <c r="F123" i="4"/>
  <c r="BE138" i="4"/>
  <c r="BE146" i="4"/>
  <c r="BE147" i="4"/>
  <c r="BE155" i="4"/>
  <c r="BE159" i="4"/>
  <c r="BE144" i="2"/>
  <c r="BE150" i="2"/>
  <c r="BE156" i="2"/>
  <c r="BE159" i="2"/>
  <c r="BE164" i="2"/>
  <c r="BE168" i="2"/>
  <c r="BE177" i="2"/>
  <c r="BE181" i="2"/>
  <c r="BE185" i="2"/>
  <c r="BE195" i="2"/>
  <c r="BE201" i="2"/>
  <c r="BE210" i="2"/>
  <c r="BE212" i="2"/>
  <c r="BE214" i="2"/>
  <c r="BE218" i="2"/>
  <c r="BE238" i="2"/>
  <c r="BE241" i="2"/>
  <c r="BE245" i="2"/>
  <c r="BE252" i="2"/>
  <c r="BE255" i="2"/>
  <c r="BE259" i="2"/>
  <c r="BE264" i="2"/>
  <c r="BE276" i="2"/>
  <c r="BE280" i="2"/>
  <c r="BE289" i="2"/>
  <c r="BE290" i="2"/>
  <c r="BE297" i="2"/>
  <c r="BE303" i="2"/>
  <c r="BE313" i="2"/>
  <c r="BE321" i="2"/>
  <c r="BE331" i="2"/>
  <c r="BE350" i="2"/>
  <c r="BE368" i="2"/>
  <c r="BE371" i="2"/>
  <c r="BE374" i="2"/>
  <c r="BE377" i="2"/>
  <c r="BE386" i="2"/>
  <c r="BE400" i="2"/>
  <c r="BE402" i="2"/>
  <c r="F92" i="3"/>
  <c r="BE122" i="3"/>
  <c r="BE136" i="3"/>
  <c r="BE142" i="3"/>
  <c r="BE149" i="3"/>
  <c r="BE152" i="3"/>
  <c r="BE158" i="3"/>
  <c r="BE160" i="3"/>
  <c r="BE162" i="3"/>
  <c r="BE165" i="3"/>
  <c r="BE167" i="3"/>
  <c r="BE170" i="3"/>
  <c r="BE171" i="3"/>
  <c r="BE173" i="3"/>
  <c r="BE189" i="3"/>
  <c r="BE195" i="3"/>
  <c r="BE198" i="3"/>
  <c r="BE209" i="3"/>
  <c r="BE212" i="3"/>
  <c r="BE220" i="3"/>
  <c r="BE224" i="3"/>
  <c r="BE134" i="4"/>
  <c r="BE143" i="4"/>
  <c r="BE143" i="3"/>
  <c r="BE145" i="3"/>
  <c r="BE153" i="3"/>
  <c r="BE154" i="3"/>
  <c r="BE155" i="3"/>
  <c r="BE175" i="3"/>
  <c r="BE187" i="3"/>
  <c r="BE206" i="3"/>
  <c r="BE214" i="3"/>
  <c r="BE216" i="3"/>
  <c r="BE129" i="4"/>
  <c r="BE131" i="4"/>
  <c r="BE149" i="4"/>
  <c r="BE151" i="4"/>
  <c r="BE157" i="4"/>
  <c r="BK158" i="4"/>
  <c r="J158" i="4"/>
  <c r="J106" i="4"/>
  <c r="F34" i="2"/>
  <c r="BA95" i="1" s="1"/>
  <c r="J34" i="4"/>
  <c r="AW97" i="1"/>
  <c r="J34" i="2"/>
  <c r="AW95" i="1" s="1"/>
  <c r="F37" i="3"/>
  <c r="BD96" i="1" s="1"/>
  <c r="F34" i="4"/>
  <c r="BA97" i="1" s="1"/>
  <c r="F37" i="4"/>
  <c r="BD97" i="1"/>
  <c r="F36" i="2"/>
  <c r="BC95" i="1" s="1"/>
  <c r="F36" i="3"/>
  <c r="BC96" i="1" s="1"/>
  <c r="F37" i="2"/>
  <c r="BD95" i="1" s="1"/>
  <c r="F34" i="3"/>
  <c r="BA96" i="1" s="1"/>
  <c r="F35" i="2"/>
  <c r="BB95" i="1" s="1"/>
  <c r="J34" i="3"/>
  <c r="AW96" i="1" s="1"/>
  <c r="F35" i="4"/>
  <c r="BB97" i="1" s="1"/>
  <c r="F35" i="3"/>
  <c r="BB96" i="1" s="1"/>
  <c r="F36" i="4"/>
  <c r="BC97" i="1" s="1"/>
  <c r="T132" i="2" l="1"/>
  <c r="T131" i="2"/>
  <c r="BK132" i="2"/>
  <c r="J132" i="2"/>
  <c r="J97" i="2"/>
  <c r="T126" i="4"/>
  <c r="R126" i="4"/>
  <c r="P126" i="4"/>
  <c r="AU97" i="1"/>
  <c r="R119" i="3"/>
  <c r="P132" i="2"/>
  <c r="P131" i="2"/>
  <c r="AU95" i="1"/>
  <c r="R132" i="2"/>
  <c r="R131" i="2" s="1"/>
  <c r="J133" i="2"/>
  <c r="J98" i="2"/>
  <c r="J361" i="2"/>
  <c r="J107" i="2" s="1"/>
  <c r="BK127" i="4"/>
  <c r="J127" i="4"/>
  <c r="J97" i="4"/>
  <c r="BK136" i="4"/>
  <c r="J136" i="4"/>
  <c r="J100" i="4"/>
  <c r="BK393" i="2"/>
  <c r="J393" i="2" s="1"/>
  <c r="J109" i="2" s="1"/>
  <c r="BK120" i="3"/>
  <c r="BK119" i="3"/>
  <c r="J119" i="3" s="1"/>
  <c r="J30" i="3" s="1"/>
  <c r="AG96" i="1" s="1"/>
  <c r="J33" i="4"/>
  <c r="AV97" i="1" s="1"/>
  <c r="AT97" i="1" s="1"/>
  <c r="F33" i="4"/>
  <c r="AZ97" i="1"/>
  <c r="BB94" i="1"/>
  <c r="W31" i="1"/>
  <c r="J33" i="3"/>
  <c r="AV96" i="1" s="1"/>
  <c r="AT96" i="1" s="1"/>
  <c r="BD94" i="1"/>
  <c r="W33" i="1"/>
  <c r="BA94" i="1"/>
  <c r="W30" i="1" s="1"/>
  <c r="BC94" i="1"/>
  <c r="W32" i="1" s="1"/>
  <c r="J33" i="2"/>
  <c r="AV95" i="1" s="1"/>
  <c r="AT95" i="1" s="1"/>
  <c r="F33" i="3"/>
  <c r="AZ96" i="1" s="1"/>
  <c r="F33" i="2"/>
  <c r="AZ95" i="1"/>
  <c r="J39" i="3" l="1"/>
  <c r="BK131" i="2"/>
  <c r="J131" i="2"/>
  <c r="J96" i="2" s="1"/>
  <c r="BK135" i="4"/>
  <c r="J135" i="4"/>
  <c r="J99" i="4"/>
  <c r="J96" i="3"/>
  <c r="J120" i="3"/>
  <c r="J97" i="3" s="1"/>
  <c r="AN96" i="1"/>
  <c r="AU94" i="1"/>
  <c r="AX94" i="1"/>
  <c r="AY94" i="1"/>
  <c r="AW94" i="1"/>
  <c r="AK30" i="1" s="1"/>
  <c r="AZ94" i="1"/>
  <c r="W29" i="1"/>
  <c r="BK126" i="4" l="1"/>
  <c r="J126" i="4"/>
  <c r="J96" i="4"/>
  <c r="AV94" i="1"/>
  <c r="AK29" i="1" s="1"/>
  <c r="J30" i="2"/>
  <c r="AG95" i="1"/>
  <c r="AN95" i="1" s="1"/>
  <c r="J39" i="2" l="1"/>
  <c r="AT94" i="1"/>
  <c r="J30" i="4"/>
  <c r="AG97" i="1"/>
  <c r="AN97" i="1" s="1"/>
  <c r="J39" i="4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<sst xmlns="http://schemas.openxmlformats.org/spreadsheetml/2006/main" count="5108" uniqueCount="1021">
  <si>
    <t>Export Komplet</t>
  </si>
  <si>
    <t/>
  </si>
  <si>
    <t>2.0</t>
  </si>
  <si>
    <t>False</t>
  </si>
  <si>
    <t>{a0824d47-911e-4426-b2e1-17308210da7d}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</si>
  <si>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</si>
  <si>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</si>
  <si>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</si>
  <si>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</si>
  <si>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</si>
  <si>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</si>
  <si>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</si>
  <si>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</si>
  <si>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</si>
  <si>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</si>
  <si>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</si>
  <si>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</si>
  <si>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52,960 v úseku Dolní Bousov – Libuň</t>
  </si>
  <si>
    <t>KSO:</t>
  </si>
  <si>
    <t>CC-CZ:</t>
  </si>
  <si>
    <t>Místo:</t>
  </si>
  <si>
    <t xml:space="preserve"> </t>
  </si>
  <si>
    <t>Datum:</t>
  </si>
  <si>
    <t>Zadavatel:</t>
  </si>
  <si>
    <t>IČ:</t>
  </si>
  <si>
    <t>70994234</t>
  </si>
  <si>
    <t>Správa železnic, s.o.</t>
  </si>
  <si>
    <t>DIČ:</t>
  </si>
  <si>
    <t>CZ70994234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</si>
  <si>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</si>
  <si>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</si>
  <si>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</si>
  <si>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</si>
  <si>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</si>
  <si>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</si>
  <si>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</si>
  <si>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</si>
  <si>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</si>
  <si>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</si>
  <si>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</si>
  <si>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</si>
  <si>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</si>
  <si>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</si>
  <si>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</si>
  <si>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</si>
  <si>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</si>
  <si>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</si>
  <si>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</si>
  <si>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</si>
  <si>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</si>
  <si>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</si>
  <si>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</si>
  <si>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</si>
  <si>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</si>
  <si>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</si>
  <si>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</si>
  <si>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</si>
  <si>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</si>
  <si>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</si>
  <si>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</si>
  <si>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</si>
  <si>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</si>
  <si>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</si>
  <si>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</si>
  <si>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</si>
  <si>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</si>
  <si>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</si>
  <si>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</si>
  <si>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</si>
  <si>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</si>
  <si>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</si>
  <si>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</si>
  <si>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</si>
  <si>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</si>
  <si>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</si>
  <si>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</si>
  <si>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</si>
  <si>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</si>
  <si>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</si>
  <si>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</si>
  <si>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</si>
  <si>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</si>
  <si>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</si>
  <si>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</si>
  <si>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Oprava mostu</t>
  </si>
  <si>
    <t>STA</t>
  </si>
  <si>
    <t>1</t>
  </si>
  <si>
    <t>{3ae2d115-3153-426a-93c1-4923f98fd904}</t>
  </si>
  <si>
    <t>2</t>
  </si>
  <si>
    <t>SO 202</t>
  </si>
  <si>
    <t>Železniční svršek</t>
  </si>
  <si>
    <t>{1d2d1865-0125-410e-88e5-66ecb6a30a93}</t>
  </si>
  <si>
    <t>VRN</t>
  </si>
  <si>
    <t>Vedlejší rozpočtové náklady</t>
  </si>
  <si>
    <t>{73380806-4db1-4da8-8384-4ee360a70805}</t>
  </si>
  <si>
    <t>KRYCÍ LIST SOUPISU PRACÍ</t>
  </si>
  <si>
    <t>Objekt:</t>
  </si>
  <si>
    <t>SO 101 - Oprava mostu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</si>
  <si>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</si>
  <si>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</si>
  <si>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</si>
  <si>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</si>
  <si>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</si>
  <si>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</si>
  <si>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</si>
  <si>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</si>
  <si>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</si>
  <si>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</si>
  <si>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</si>
  <si>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</si>
  <si>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</si>
  <si>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</si>
  <si>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</si>
  <si>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</si>
  <si>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715 - Izolace proti chemickým vlivům</t>
  </si>
  <si>
    <t>M - Práce a dodávky M</t>
  </si>
  <si>
    <t xml:space="preserve">    21-M - Elektromontáže</t>
  </si>
  <si>
    <t xml:space="preserve">    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</si>
  <si>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</si>
  <si>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</si>
  <si>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</si>
  <si>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</si>
  <si>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</si>
  <si>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</si>
  <si>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</si>
  <si>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</si>
  <si>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</si>
  <si>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</si>
  <si>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</si>
  <si>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</si>
  <si>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</si>
  <si>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</si>
  <si>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</si>
  <si>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</si>
  <si>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</si>
  <si>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</si>
  <si>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</si>
  <si>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plochy do 500 m2 tl vrstvy do 200 mm strojně</t>
  </si>
  <si>
    <t>m2</t>
  </si>
  <si>
    <t>CS ÚRS 2021 01</t>
  </si>
  <si>
    <t>4</t>
  </si>
  <si>
    <t>-168270505</t>
  </si>
  <si>
    <t>VV</t>
  </si>
  <si>
    <t>60*5</t>
  </si>
  <si>
    <t>122252502</t>
  </si>
  <si>
    <t>Odkopávky a prokopávky nezapažené pro spodní stavbu železnic v hornině třídy těžitelnosti I, skupiny 3 objem do 1000 m3 strojně</t>
  </si>
  <si>
    <t>m3</t>
  </si>
  <si>
    <t>1738570580</t>
  </si>
  <si>
    <t>2*6*1,5*7</t>
  </si>
  <si>
    <t>Součet</t>
  </si>
  <si>
    <t>3</t>
  </si>
  <si>
    <t>122252508</t>
  </si>
  <si>
    <t>Příplatek k odkopávkám nezapaženým pro spodní stavbu železnic v hornině třídy těžitelnosti I, skupiny 3 za ztížení při rekonstrukci</t>
  </si>
  <si>
    <t>-1421337600</t>
  </si>
  <si>
    <t>151103101</t>
  </si>
  <si>
    <t>Zřízení příložného pažení a rozepření stěn kolejového lože do 20 m2 hl do 2 m</t>
  </si>
  <si>
    <t>-319911546</t>
  </si>
  <si>
    <t>P</t>
  </si>
  <si>
    <t>Poznámka k položce:_x000D_
pažení kolejového lože pro práce  před a po výluce</t>
  </si>
  <si>
    <t>(68*2)*2</t>
  </si>
  <si>
    <t>5</t>
  </si>
  <si>
    <t>151103111</t>
  </si>
  <si>
    <t>Odstranění příložného pažení a rozepření stěn kolejového lože do 20 m2 hl do 2 m</t>
  </si>
  <si>
    <t>-48219174</t>
  </si>
  <si>
    <t>6</t>
  </si>
  <si>
    <t>151712111</t>
  </si>
  <si>
    <t>Převázka ocelová zdvojená pro kotvení záporového pažení</t>
  </si>
  <si>
    <t>m</t>
  </si>
  <si>
    <t>-261906623</t>
  </si>
  <si>
    <t>2*68*0,5</t>
  </si>
  <si>
    <t>7</t>
  </si>
  <si>
    <t>151712121</t>
  </si>
  <si>
    <t>Odstranění ocelové převázky zdvojené pro kotvení záporového pažení</t>
  </si>
  <si>
    <t>1148522577</t>
  </si>
  <si>
    <t>8</t>
  </si>
  <si>
    <t>162751117</t>
  </si>
  <si>
    <t>Vodorovné přemístění do 10000 m výkopku/sypaniny z horniny třídy těžitelnosti I, skupiny 1 až 3</t>
  </si>
  <si>
    <t>1905336533</t>
  </si>
  <si>
    <t>"předpokládaná skládka Popovice u Jičína cca do 16,0 km" 126+300*0,1</t>
  </si>
  <si>
    <t>9</t>
  </si>
  <si>
    <t>162751119</t>
  </si>
  <si>
    <t>Příplatek k vodorovnému přemístění výkopku/sypaniny z horniny třídy těžitelnosti I, skupiny 1 až 3 ZKD 1000 m přes 10000 m</t>
  </si>
  <si>
    <t>-1350022939</t>
  </si>
  <si>
    <t>"předpokládaná skládka Popovice u Jičína cca do 16,0 km"156*6</t>
  </si>
  <si>
    <t>10</t>
  </si>
  <si>
    <t>171251201</t>
  </si>
  <si>
    <t>Uložení sypaniny na skládky nebo meziskládky</t>
  </si>
  <si>
    <t>538132945</t>
  </si>
  <si>
    <t>2*6*1,5*7+300*0,1</t>
  </si>
  <si>
    <t>11</t>
  </si>
  <si>
    <t>171201221</t>
  </si>
  <si>
    <t>Poplatek za uložení na skládce (skládkovné) zeminy a kamení kód odpadu 17 05 04</t>
  </si>
  <si>
    <t>t</t>
  </si>
  <si>
    <t>1955833712</t>
  </si>
  <si>
    <t>2*6*1,5*7*2</t>
  </si>
  <si>
    <t>12</t>
  </si>
  <si>
    <t>174111311</t>
  </si>
  <si>
    <t>Zásyp sypaninou se zhutněním přes 3 m3 pro spodní stavbu železnic</t>
  </si>
  <si>
    <t>276499993</t>
  </si>
  <si>
    <t>"zásyp štěrkortí 0-32A hutněnou po vrstvách na ID=0,95"   2*6*1,5*7</t>
  </si>
  <si>
    <t>13</t>
  </si>
  <si>
    <t>M</t>
  </si>
  <si>
    <t>58344169</t>
  </si>
  <si>
    <t>štěrkodrť frakce 0/32 OTP ČD</t>
  </si>
  <si>
    <t>755368762</t>
  </si>
  <si>
    <t>14</t>
  </si>
  <si>
    <t>167151101</t>
  </si>
  <si>
    <t>Nakládání výkopku z hornin třídy těžitelnosti I, skupiny 1 až 3 do 100 m3</t>
  </si>
  <si>
    <t>825803584</t>
  </si>
  <si>
    <t>126+300*0,1</t>
  </si>
  <si>
    <t>162251102</t>
  </si>
  <si>
    <t>Vodorovné přemístění do 50 m výkopku/sypaniny z horniny třídy těžitelnosti I, skupiny 1 až 3</t>
  </si>
  <si>
    <t>-1944964844</t>
  </si>
  <si>
    <t>Poznámka k položce:_x000D_
zemina z provizorní příjezdové komunikace, odvoz na mezideponii za  mostem, bude použita pro zpětný zásyp po dokončení stavby</t>
  </si>
  <si>
    <t>80</t>
  </si>
  <si>
    <t>16</t>
  </si>
  <si>
    <t>182251101</t>
  </si>
  <si>
    <t>Svahování násypů</t>
  </si>
  <si>
    <t>339772326</t>
  </si>
  <si>
    <t>150*2</t>
  </si>
  <si>
    <t>17</t>
  </si>
  <si>
    <t>181351103</t>
  </si>
  <si>
    <t>Rozprostření ornice tl vrstvy do 200 mm pl do 500 m2 v rovině nebo ve svahu do 1:5 strojně</t>
  </si>
  <si>
    <t>-1375705848</t>
  </si>
  <si>
    <t>18</t>
  </si>
  <si>
    <t>181411123</t>
  </si>
  <si>
    <t>Založení lučního trávníku výsevem plochy do 1000 m2 ve svahu do 1:1</t>
  </si>
  <si>
    <t>-231860784</t>
  </si>
  <si>
    <t>19</t>
  </si>
  <si>
    <t>00572474</t>
  </si>
  <si>
    <t>osivo směs travní krajinná-svahová</t>
  </si>
  <si>
    <t>kg</t>
  </si>
  <si>
    <t>-1160420278</t>
  </si>
  <si>
    <t>Zakládání</t>
  </si>
  <si>
    <t>20</t>
  </si>
  <si>
    <t>212795111</t>
  </si>
  <si>
    <t>Příčné odvodnění mostní opěry z plastových trub DN 160 včetně podkladního betonu, štěrkového obsypu</t>
  </si>
  <si>
    <t>-999343403</t>
  </si>
  <si>
    <t>"drenáž HDPE DN150"     2*7</t>
  </si>
  <si>
    <t>Svislé a kompletní konstrukce</t>
  </si>
  <si>
    <t>334121111</t>
  </si>
  <si>
    <t>Osazení prefabrikovaných opěr nebo pilířů z ŽB hmotnosti do 5 t</t>
  </si>
  <si>
    <t>kus</t>
  </si>
  <si>
    <t>-1624914538</t>
  </si>
  <si>
    <t>22</t>
  </si>
  <si>
    <t>59383644.R</t>
  </si>
  <si>
    <t>prefabrikáty mostních říms</t>
  </si>
  <si>
    <t>CS ÚRS 2021 01  R</t>
  </si>
  <si>
    <t>-1166119823</t>
  </si>
  <si>
    <t>Poznámka k položce:_x000D_
Poznámka k položce:2x
22 ks prefabrikátu říms 
hmotnost ks cca 1,5 t
vč. manipulačních závěsů ocel a rozměry dle projektové dokumentace</t>
  </si>
  <si>
    <t>"prefabrikáty mostních říms"    24,3</t>
  </si>
  <si>
    <t>23</t>
  </si>
  <si>
    <t>334214122</t>
  </si>
  <si>
    <t>Kotvení kamenného obkladového zdiva mostů tl do 350 mm ocelovými kotvami</t>
  </si>
  <si>
    <t>915737331</t>
  </si>
  <si>
    <t xml:space="preserve">Poznámka k položce:_x000D_
kotvení prefabrikovaných říms mostu vč. urovnání, zalití, podlepení </t>
  </si>
  <si>
    <t>Vodorovné konstrukce</t>
  </si>
  <si>
    <t>24</t>
  </si>
  <si>
    <t>429173112</t>
  </si>
  <si>
    <t>Přizvednutí a spuštění kcí hmotnosti přes 10 do 50 t</t>
  </si>
  <si>
    <t>-1633331336</t>
  </si>
  <si>
    <t>"Přizvednutí postupně, vždy 2 pole najednou, hmotnost 1 pole 4,8*15,0*2,5=180 t, celkem 3 manipulace, zvedáno max o 150 mm"  (4*180)*3</t>
  </si>
  <si>
    <t>25</t>
  </si>
  <si>
    <t>429172111</t>
  </si>
  <si>
    <t>Výroba ocelových prvků pro opravu mostů šroubovaných nebo svařovaných do 100 kg</t>
  </si>
  <si>
    <t>-281187011</t>
  </si>
  <si>
    <t>Poznámka k položce:_x000D_
Krycí plechy dilatačních spar v místě římsového prefabrikátu, včetně PKO</t>
  </si>
  <si>
    <t>208</t>
  </si>
  <si>
    <t>26</t>
  </si>
  <si>
    <t>429172211</t>
  </si>
  <si>
    <t>Montáž ocelových prvků pro opravu mostů šroubovaných nebo svařovaných do 100 kg</t>
  </si>
  <si>
    <t>-2125973758</t>
  </si>
  <si>
    <t>27</t>
  </si>
  <si>
    <t>429172111.1</t>
  </si>
  <si>
    <t>-916736257</t>
  </si>
  <si>
    <t>Poznámka k položce:_x000D_
Vodorovný plech P10*650*5000, krycí plech dilatační spáry, včetně navařené úpravy pro zajištění polohy plechu ve spáře, včetně PKO</t>
  </si>
  <si>
    <t>1300</t>
  </si>
  <si>
    <t>28</t>
  </si>
  <si>
    <t>429172211.1</t>
  </si>
  <si>
    <t>-1329290288</t>
  </si>
  <si>
    <t>29</t>
  </si>
  <si>
    <t>13530816</t>
  </si>
  <si>
    <t>ocel široká jakost S235JR 300x8mm</t>
  </si>
  <si>
    <t>953208322</t>
  </si>
  <si>
    <t>Poznámka k položce:_x000D_
ocel široká jakost S235 J2+N</t>
  </si>
  <si>
    <t>0,208</t>
  </si>
  <si>
    <t>1,300</t>
  </si>
  <si>
    <t>1,508*1,1 'Přepočtené koeficientem množství</t>
  </si>
  <si>
    <t>30</t>
  </si>
  <si>
    <t>428941122-D</t>
  </si>
  <si>
    <t>Demontáž -  mostního ložiska ocelového válečkového zatížení do 2500 kN</t>
  </si>
  <si>
    <t>-1991308508</t>
  </si>
  <si>
    <t>31</t>
  </si>
  <si>
    <t>428941123-D</t>
  </si>
  <si>
    <t>Demontáž -  mostního ložiska ocelového pevného zatížení do 2500 kN</t>
  </si>
  <si>
    <t>-1986924498</t>
  </si>
  <si>
    <t>32</t>
  </si>
  <si>
    <t>428386225.R</t>
  </si>
  <si>
    <t>Repase mostních ložisek</t>
  </si>
  <si>
    <t>-1665065096</t>
  </si>
  <si>
    <t>33</t>
  </si>
  <si>
    <t>428941122</t>
  </si>
  <si>
    <t>Osazení mostního ložiska ocelového válečkového zatížení do 2500 kN</t>
  </si>
  <si>
    <t>-438770579</t>
  </si>
  <si>
    <t>34</t>
  </si>
  <si>
    <t>428941123</t>
  </si>
  <si>
    <t>Osazení mostního ložiska ocelového pevného zatížení do 2500 kN</t>
  </si>
  <si>
    <t>237161183</t>
  </si>
  <si>
    <t>35</t>
  </si>
  <si>
    <t>451476121</t>
  </si>
  <si>
    <t>Podkladní vrstva plastbetonová tixotropní první vrstva tl 10 mm</t>
  </si>
  <si>
    <t>1261855794</t>
  </si>
  <si>
    <t>"pod ložiska a patky zábradlí"    2*4*4*0,5*0,5+2*(3+31+3)*0,2*0,2</t>
  </si>
  <si>
    <t>36</t>
  </si>
  <si>
    <t>457311118</t>
  </si>
  <si>
    <t>Vyrovnávací nebo spádový beton C 30/37 - XF1 včetně úpravy povrchu</t>
  </si>
  <si>
    <t>2008121210</t>
  </si>
  <si>
    <t>30,25</t>
  </si>
  <si>
    <t>37</t>
  </si>
  <si>
    <t>457311191</t>
  </si>
  <si>
    <t>Příplatek k vyrovnávacímu nebo spádovému betonu za rovinnost</t>
  </si>
  <si>
    <t>-1793922040</t>
  </si>
  <si>
    <t>38</t>
  </si>
  <si>
    <t>452368211</t>
  </si>
  <si>
    <t>Výztuž podkladních desek nebo bloků nebo pražců otevřený výkop ze svařovaných sítí Kari</t>
  </si>
  <si>
    <t>-74881478</t>
  </si>
  <si>
    <t>"spádový beton"       (2*2,1*60,5*4,44)*0,001</t>
  </si>
  <si>
    <t>Úpravy povrchů, podlahy a osazování výplní</t>
  </si>
  <si>
    <t>39</t>
  </si>
  <si>
    <t>628613221</t>
  </si>
  <si>
    <t>Protikorozní ochrana OK mostu I. tř.- základní a podkladní epoxidový, vrchní PU nátěr bez metalizace</t>
  </si>
  <si>
    <t>2075534734</t>
  </si>
  <si>
    <t>"Protikorozní ochrana OK mostu II.tř.- základní a podkladní epoxidový, vrchní PU nátěr bez metalizace"</t>
  </si>
  <si>
    <t>"celková plocha PKO zábradlí"  2*68*1,2</t>
  </si>
  <si>
    <t>Ostatní konstrukce a práce, bourání</t>
  </si>
  <si>
    <t>40</t>
  </si>
  <si>
    <t>911122112</t>
  </si>
  <si>
    <t>Výroba dílů ocelového zábradlí přes 50 kg při opravách mostů</t>
  </si>
  <si>
    <t>-1578280470</t>
  </si>
  <si>
    <t>41</t>
  </si>
  <si>
    <t>911122212</t>
  </si>
  <si>
    <t>Montáž dílů ocelového zábradlí přes 50 kg při opravách mostů</t>
  </si>
  <si>
    <t>-273449336</t>
  </si>
  <si>
    <t>42</t>
  </si>
  <si>
    <t>13010510.R</t>
  </si>
  <si>
    <t>Materiál zábradlí ocel jakosti S235JR</t>
  </si>
  <si>
    <t>286375599</t>
  </si>
  <si>
    <t>Poznámka k položce:_x000D_
4,76*1,03 'Přepočtené koeficientem množství</t>
  </si>
  <si>
    <t>4,76*1,03 'Přepočtené koeficientem množství</t>
  </si>
  <si>
    <t>43</t>
  </si>
  <si>
    <t>999990.R.2</t>
  </si>
  <si>
    <t>Výroba dílů odvodnění při opravách mostů</t>
  </si>
  <si>
    <t>-1273378147</t>
  </si>
  <si>
    <t>44</t>
  </si>
  <si>
    <t>999990.R.3</t>
  </si>
  <si>
    <t>Montáž dílů odvodnění při opravách mostů</t>
  </si>
  <si>
    <t>-1473189590</t>
  </si>
  <si>
    <t>45</t>
  </si>
  <si>
    <t>999990.R.1</t>
  </si>
  <si>
    <t>nerez 1/2 tr.  f150</t>
  </si>
  <si>
    <t>-1053653571</t>
  </si>
  <si>
    <t>46</t>
  </si>
  <si>
    <t>nerez tr.  f150</t>
  </si>
  <si>
    <t>683840627</t>
  </si>
  <si>
    <t>47</t>
  </si>
  <si>
    <t>HDPE tr.  f150</t>
  </si>
  <si>
    <t>858612625</t>
  </si>
  <si>
    <t>48</t>
  </si>
  <si>
    <t>927211121</t>
  </si>
  <si>
    <t>Montáž odvodnění koleje žlaby zakrytými betonovými deskami jednokolejná trať</t>
  </si>
  <si>
    <t>1493976338</t>
  </si>
  <si>
    <t>49</t>
  </si>
  <si>
    <t>931994102</t>
  </si>
  <si>
    <t>Těsnění dilatační spáry betonové konstrukce povrchovým těsnicím pásem</t>
  </si>
  <si>
    <t>511821053</t>
  </si>
  <si>
    <t>"podélné spáry mezi nosníky"    (6*0,025+1*0,05)*60,5</t>
  </si>
  <si>
    <t>50</t>
  </si>
  <si>
    <t>931994161</t>
  </si>
  <si>
    <t>Těsnění smrštitelných spár betonové konstrukce těsnicím pásem a polystyrenem</t>
  </si>
  <si>
    <t>-1504547278</t>
  </si>
  <si>
    <t>"příčné dilatační spáry"    5*7,0</t>
  </si>
  <si>
    <t>51</t>
  </si>
  <si>
    <t>938905311</t>
  </si>
  <si>
    <t>Údržba OK mostů - očistění, nátěr, namazání ložisek</t>
  </si>
  <si>
    <t>812569659</t>
  </si>
  <si>
    <t>52</t>
  </si>
  <si>
    <t>938905312</t>
  </si>
  <si>
    <t>Údržba OK mostů - vysekání obetonávky ložisek</t>
  </si>
  <si>
    <t>1427021610</t>
  </si>
  <si>
    <t>53</t>
  </si>
  <si>
    <t>943121111</t>
  </si>
  <si>
    <t>Montáž lešení prostorového trubkového těžkého bez podlah zatížení tř. 4 do 300 kg/m2 v do 20 m</t>
  </si>
  <si>
    <t>-507400053</t>
  </si>
  <si>
    <t>(68*8)*6</t>
  </si>
  <si>
    <t>54</t>
  </si>
  <si>
    <t>943121211</t>
  </si>
  <si>
    <t>Příplatek k lešení prostorovému trubkovému těžkému bez podlah tř.4 v 20 m za první a ZKD den použití</t>
  </si>
  <si>
    <t>-679955413</t>
  </si>
  <si>
    <t>"předpokládaná doba 8 týdnů"    3264*60</t>
  </si>
  <si>
    <t>55</t>
  </si>
  <si>
    <t>943121811</t>
  </si>
  <si>
    <t>Demontáž lešení prostorového trubkového těžkého bez podlah zatížení tř. 4 do 300 kg/m2 v do 20 m</t>
  </si>
  <si>
    <t>-516485523</t>
  </si>
  <si>
    <t>56</t>
  </si>
  <si>
    <t>946211111</t>
  </si>
  <si>
    <t>Montáž lešení zavěšeného trubkového na potrubních mostech zatížení tř. 1 do 75 kg/m2 v do 10 m</t>
  </si>
  <si>
    <t>1589581803</t>
  </si>
  <si>
    <t>Poznámka k položce:_x000D_
Ochraná konstrukce - ochrana okolí zabezpečení provozu pod mostem</t>
  </si>
  <si>
    <t>20*6</t>
  </si>
  <si>
    <t>57</t>
  </si>
  <si>
    <t>946211211</t>
  </si>
  <si>
    <t>Příplatek k lešení zavěšenému trubkovému na mostech 75 kg/m2 v 10 m za první a ZKD den použití</t>
  </si>
  <si>
    <t>654939489</t>
  </si>
  <si>
    <t>120*60</t>
  </si>
  <si>
    <t>58</t>
  </si>
  <si>
    <t>946211811</t>
  </si>
  <si>
    <t>Demontáž lešení zavěšeného trubkového na potrubních mostech zatížení tř. 1 do 75 kg/m2 v do 10 m</t>
  </si>
  <si>
    <t>-973915976</t>
  </si>
  <si>
    <t>59</t>
  </si>
  <si>
    <t>944611111</t>
  </si>
  <si>
    <t>Montáž ochranné plachty z textilie z umělých vláken</t>
  </si>
  <si>
    <t>-1086712433</t>
  </si>
  <si>
    <t>(20*6*2)</t>
  </si>
  <si>
    <t>60</t>
  </si>
  <si>
    <t>944611211</t>
  </si>
  <si>
    <t>Příplatek k ochranné plachtě za první a ZKD den použití</t>
  </si>
  <si>
    <t>945199286</t>
  </si>
  <si>
    <t>240*60</t>
  </si>
  <si>
    <t>61</t>
  </si>
  <si>
    <t>944611811</t>
  </si>
  <si>
    <t>Demontáž ochranné plachty z textilie z umělých vláken</t>
  </si>
  <si>
    <t>-735039143</t>
  </si>
  <si>
    <t>62</t>
  </si>
  <si>
    <t>949211111</t>
  </si>
  <si>
    <t>Montáž lešeňové podlahy s příčníky pro trubková lešení v do 10 m</t>
  </si>
  <si>
    <t>1483339346</t>
  </si>
  <si>
    <t>68*8</t>
  </si>
  <si>
    <t>63</t>
  </si>
  <si>
    <t>949211211</t>
  </si>
  <si>
    <t>Příplatek k lešeňové podlaze s příčníky pro trubková lešení za první a ZKD den použití</t>
  </si>
  <si>
    <t>-1329958076</t>
  </si>
  <si>
    <t>544*60</t>
  </si>
  <si>
    <t>64</t>
  </si>
  <si>
    <t>949211811</t>
  </si>
  <si>
    <t>Demontáž lešeňové podlahy s příčníky pro trubková lešení v do 10 m</t>
  </si>
  <si>
    <t>-812709596</t>
  </si>
  <si>
    <t>65</t>
  </si>
  <si>
    <t>948411121</t>
  </si>
  <si>
    <t>Zřízení podpěry dočasné kovové Pižmo výšky do 12 m</t>
  </si>
  <si>
    <t>-167445933</t>
  </si>
  <si>
    <t>"pro zvedání NK, předpoklad 1 měsíce"    12*1</t>
  </si>
  <si>
    <t>66</t>
  </si>
  <si>
    <t>948411221</t>
  </si>
  <si>
    <t>Odstranění podpěry dočasné kovové Pižmo výšky do 12 m</t>
  </si>
  <si>
    <t>589330269</t>
  </si>
  <si>
    <t>67</t>
  </si>
  <si>
    <t>948411921</t>
  </si>
  <si>
    <t>Měsíční nájemné podpěry dočasné kovové Pižmo výšky do 12 m</t>
  </si>
  <si>
    <t>789454193</t>
  </si>
  <si>
    <t>12*2</t>
  </si>
  <si>
    <t>68</t>
  </si>
  <si>
    <t>948421111</t>
  </si>
  <si>
    <t>Zřízení podpěrné konstrukce dočasné z ocelových nosníků I 50 délky do 12 m</t>
  </si>
  <si>
    <t>-160432989</t>
  </si>
  <si>
    <t>Poznámka k položce:_x000D_
podkladní nosníky pro zdvih konstrukce I 500 (141kg/m)</t>
  </si>
  <si>
    <t>(8*6)*0,141</t>
  </si>
  <si>
    <t>69</t>
  </si>
  <si>
    <t>948421211</t>
  </si>
  <si>
    <t>Odstranění podpěrné konstrukce dočasné z ocelových nosníků I 50 délky do 12 m</t>
  </si>
  <si>
    <t>-1271473015</t>
  </si>
  <si>
    <t>70</t>
  </si>
  <si>
    <t>948421291</t>
  </si>
  <si>
    <t>Měsíční nájemné podpěrné konstrukce dočasné z ocelových nosníků I 50 délky do 12 m</t>
  </si>
  <si>
    <t>-1259492009</t>
  </si>
  <si>
    <t>71</t>
  </si>
  <si>
    <t>945421110</t>
  </si>
  <si>
    <t>Hydraulická zvedací plošina na automobilovém podvozku výška zdvihu do 18 m včetně obsluhy</t>
  </si>
  <si>
    <t>hod</t>
  </si>
  <si>
    <t>272325112</t>
  </si>
  <si>
    <t>Poznámka k položce:_x000D_
pomocné zdvihací práce pro montáž -  Pyžmo</t>
  </si>
  <si>
    <t>10*8</t>
  </si>
  <si>
    <t>72</t>
  </si>
  <si>
    <t>961041211</t>
  </si>
  <si>
    <t>Bourání mostních základů z betonu prostého</t>
  </si>
  <si>
    <t>-35010621</t>
  </si>
  <si>
    <t>"odbourání spádového betonu, betonové ochrany izolace a podkladu pod odvodněním"   2*2,9*0,1*60,5+0,4*0,15*60,5</t>
  </si>
  <si>
    <t>"odbourání plentovacích zídek"  5*2*2,0*0,5*0,1</t>
  </si>
  <si>
    <t>73</t>
  </si>
  <si>
    <t>961041212.R</t>
  </si>
  <si>
    <t>Bourání prefabrikátů z betonu prostého</t>
  </si>
  <si>
    <t>210593215</t>
  </si>
  <si>
    <t>"odstranění krycích desek střední spáry"   0,04*60,5</t>
  </si>
  <si>
    <t>74</t>
  </si>
  <si>
    <t>963051111</t>
  </si>
  <si>
    <t>Bourání mostní nosné konstrukce z ŽB</t>
  </si>
  <si>
    <t>1409774611</t>
  </si>
  <si>
    <t>"římsy a části konzol"    (0,23*(0,35+0,22)+2*0,22)*68</t>
  </si>
  <si>
    <t>75</t>
  </si>
  <si>
    <t>977211115</t>
  </si>
  <si>
    <t>Řezání ŽB kcí hl do 680 mm stěnovou pilou do průměru výztuže 16 mm</t>
  </si>
  <si>
    <t>-1849316143</t>
  </si>
  <si>
    <t>"odřezání konzol"    2*68</t>
  </si>
  <si>
    <t>76</t>
  </si>
  <si>
    <t>966075141</t>
  </si>
  <si>
    <t>Odstranění kovového zábradlí vcelku</t>
  </si>
  <si>
    <t>-1191932504</t>
  </si>
  <si>
    <t>2*68</t>
  </si>
  <si>
    <t>77</t>
  </si>
  <si>
    <t>985111221</t>
  </si>
  <si>
    <t>Odsekání betonu líce kleneb a podhledů tl do 80 mm</t>
  </si>
  <si>
    <t>112670803</t>
  </si>
  <si>
    <t xml:space="preserve">"Mechanické dočištění pohledových betonových ploch, 35%   </t>
  </si>
  <si>
    <t>205,919</t>
  </si>
  <si>
    <t>78</t>
  </si>
  <si>
    <t>985121123</t>
  </si>
  <si>
    <t>Tryskání degradovaného betonu stěn a rubu kleneb vodou pod tlakem do 2500 barů</t>
  </si>
  <si>
    <t>395871375</t>
  </si>
  <si>
    <t>"NK pohledové plochy" ((4*15)*(6+0,7+0,7))+(8*5)</t>
  </si>
  <si>
    <t>"Úložné hlavice" 38* 3</t>
  </si>
  <si>
    <t>"Pílíře" 3,15*(2*(4+4,5+5))</t>
  </si>
  <si>
    <t>"úložné prahy + závěry + výběhy" (2*20)+(12*2)</t>
  </si>
  <si>
    <t>"pod izolaci"     5,1*60,5</t>
  </si>
  <si>
    <t>79</t>
  </si>
  <si>
    <t>985321211</t>
  </si>
  <si>
    <t>Ochranný nátěr výztuže na epoxidové bázi stěn, líce kleneb a podhledů 1 vrstva tl 1 mm</t>
  </si>
  <si>
    <t>-733228257</t>
  </si>
  <si>
    <t>985312121</t>
  </si>
  <si>
    <t>Stěrka k vyrovnání betonových ploch líce kleneb a podhledů tl 2 mm</t>
  </si>
  <si>
    <t>1469405452</t>
  </si>
  <si>
    <t>81</t>
  </si>
  <si>
    <t>985311211</t>
  </si>
  <si>
    <t>Reprofilace líce kleneb a podhledů cementovými sanačními maltami tl 10 mm</t>
  </si>
  <si>
    <t>1500469478</t>
  </si>
  <si>
    <t>747*0,25</t>
  </si>
  <si>
    <t>82</t>
  </si>
  <si>
    <t>985311212</t>
  </si>
  <si>
    <t>Reprofilace líce kleneb a podhledů cementovými sanačními maltami tl 20 mm</t>
  </si>
  <si>
    <t>-1803741250</t>
  </si>
  <si>
    <t>747*0,5</t>
  </si>
  <si>
    <t>83</t>
  </si>
  <si>
    <t>985311213</t>
  </si>
  <si>
    <t>Reprofilace líce kleneb a podhledů cementovými sanačními maltami tl 30 mm</t>
  </si>
  <si>
    <t>-1060018434</t>
  </si>
  <si>
    <t>84</t>
  </si>
  <si>
    <t>985323211</t>
  </si>
  <si>
    <t>Spojovací můstek reprofilovaného betonu na epoxidové bázi tl 1 mm</t>
  </si>
  <si>
    <t>157502037</t>
  </si>
  <si>
    <t>85</t>
  </si>
  <si>
    <t>985324112</t>
  </si>
  <si>
    <t>Impregnační gelový nátěr betonu dvojnásobný (OS-A)</t>
  </si>
  <si>
    <t>1231680293</t>
  </si>
  <si>
    <t>997</t>
  </si>
  <si>
    <t>Přesun sutě</t>
  </si>
  <si>
    <t>86</t>
  </si>
  <si>
    <t>997006512</t>
  </si>
  <si>
    <t>Vodorovná doprava suti s naložením a složením na skládku do 1 km</t>
  </si>
  <si>
    <t>-392079184</t>
  </si>
  <si>
    <t>342,848</t>
  </si>
  <si>
    <t>87</t>
  </si>
  <si>
    <t>997006519</t>
  </si>
  <si>
    <t>Příplatek k vodorovnému přemístění suti na skládku ZKD 1 km přes 1 km</t>
  </si>
  <si>
    <t>1851354623</t>
  </si>
  <si>
    <t>"skládka Popovice u Jičína, cca 16,0 km" 15*342,848</t>
  </si>
  <si>
    <t>88</t>
  </si>
  <si>
    <t>997013609</t>
  </si>
  <si>
    <t>Poplatek za uložení na skládce (skládkovné) stavebního odpadu ze směsí nebo oddělených frakcí betonu, cihel a keramických výrobků kód odpadu 17 01 07</t>
  </si>
  <si>
    <t>-705419995</t>
  </si>
  <si>
    <t>342,848-320,327-1,188-4,896</t>
  </si>
  <si>
    <t>89</t>
  </si>
  <si>
    <t>997013602</t>
  </si>
  <si>
    <t>Poplatek za uložení na skládce (skládkovné) stavebního odpadu železobetonového kód odpadu 17 01 01</t>
  </si>
  <si>
    <t>981538391</t>
  </si>
  <si>
    <t>320,327</t>
  </si>
  <si>
    <t>90</t>
  </si>
  <si>
    <t>997013645</t>
  </si>
  <si>
    <t>Poplatek za uložení na skládce (skládkovné) odpadu asfaltového bez dehtu kód odpadu 17 03 02</t>
  </si>
  <si>
    <t>170011338</t>
  </si>
  <si>
    <t>"odstraněná izolace"     0,297*4</t>
  </si>
  <si>
    <t>91</t>
  </si>
  <si>
    <t>997013843</t>
  </si>
  <si>
    <t>Poplatek za uložení na skládce (skládkovné) odpadu po otryskávání kód odpadu 120 116</t>
  </si>
  <si>
    <t>879308395</t>
  </si>
  <si>
    <t>163,2*30/1000</t>
  </si>
  <si>
    <t>92</t>
  </si>
  <si>
    <t>997211111</t>
  </si>
  <si>
    <t>Svislá doprava suti na v 3,5 m</t>
  </si>
  <si>
    <t>2110556403</t>
  </si>
  <si>
    <t>93</t>
  </si>
  <si>
    <t>997211119</t>
  </si>
  <si>
    <t>Příplatek ZKD 3,5 m výšky u svislé dopravy suti</t>
  </si>
  <si>
    <t>8602727</t>
  </si>
  <si>
    <t>342,848*2 'Přepočtené koeficientem množství</t>
  </si>
  <si>
    <t>998</t>
  </si>
  <si>
    <t>Přesun hmot</t>
  </si>
  <si>
    <t>94</t>
  </si>
  <si>
    <t>998212111</t>
  </si>
  <si>
    <t>Přesun hmot pro mosty zděné, monolitické betonové nebo ocelové v do 20 m</t>
  </si>
  <si>
    <t>-1331784206</t>
  </si>
  <si>
    <t>95</t>
  </si>
  <si>
    <t>939902111</t>
  </si>
  <si>
    <t>Práce motorovým vozíkem</t>
  </si>
  <si>
    <t>948742705</t>
  </si>
  <si>
    <t>20*5</t>
  </si>
  <si>
    <t>96</t>
  </si>
  <si>
    <t>423131191.R</t>
  </si>
  <si>
    <t>Silniční jeřáb</t>
  </si>
  <si>
    <t>den</t>
  </si>
  <si>
    <t>94582378</t>
  </si>
  <si>
    <t>Poznámka k položce:_x000D_
Poznámka k položce: Čtyřnápravový jeřáb kategorie 80-90t, výložník 50m. Ddemontáž stávajících říms a konzol
, montáž nových říms, pomocné zdvihací práce</t>
  </si>
  <si>
    <t>PSV</t>
  </si>
  <si>
    <t>Práce a dodávky PSV</t>
  </si>
  <si>
    <t>711</t>
  </si>
  <si>
    <t>Izolace proti vodě, vlhkosti a plynům</t>
  </si>
  <si>
    <t>97</t>
  </si>
  <si>
    <t>985121221</t>
  </si>
  <si>
    <t>Tryskání degradovaného betonu líce kleneb vodou pod tlakem do 300 barů</t>
  </si>
  <si>
    <t>2063806991</t>
  </si>
  <si>
    <t>Poznámka k položce:_x000D_
příprava podkladu, odstranění cementového šlemu</t>
  </si>
  <si>
    <t>435</t>
  </si>
  <si>
    <t>98</t>
  </si>
  <si>
    <t>711131811</t>
  </si>
  <si>
    <t>Odstranění izolace proti zemní vlhkosti vodorovné</t>
  </si>
  <si>
    <t>730810654</t>
  </si>
  <si>
    <t>"odstranění původní asfaltové izolace"    5,4*55,0</t>
  </si>
  <si>
    <t>99</t>
  </si>
  <si>
    <t>711341564</t>
  </si>
  <si>
    <t>Provedení hydroizolace mostovek pásy přitavením NAIP</t>
  </si>
  <si>
    <t>589371888</t>
  </si>
  <si>
    <t>100</t>
  </si>
  <si>
    <t>62857020.R</t>
  </si>
  <si>
    <t xml:space="preserve">pás těžký asfaltový, schválený systém SŽDC </t>
  </si>
  <si>
    <t>-2058980626</t>
  </si>
  <si>
    <t>84*1,15 "Přepočtené koeficientem množství</t>
  </si>
  <si>
    <t>101</t>
  </si>
  <si>
    <t>711491177</t>
  </si>
  <si>
    <t>Připevnění vodorovné izolace proti tlakové vodě nerezovou lištou</t>
  </si>
  <si>
    <t>-1018054578</t>
  </si>
  <si>
    <t>4*3</t>
  </si>
  <si>
    <t>102</t>
  </si>
  <si>
    <t>13756655.R</t>
  </si>
  <si>
    <t>pásnice nerezová 50/5 - (kotvení izolace)</t>
  </si>
  <si>
    <t>-950841793</t>
  </si>
  <si>
    <t>103</t>
  </si>
  <si>
    <t>59030055.R</t>
  </si>
  <si>
    <t>vrut nerezový se šestihrannou hlavou 8x60mm, včetně hmoždinky</t>
  </si>
  <si>
    <t>1986754879</t>
  </si>
  <si>
    <t>Poznámka k položce:_x000D_
včetně hmoždinky</t>
  </si>
  <si>
    <t>104</t>
  </si>
  <si>
    <t>711491272</t>
  </si>
  <si>
    <t>Provedení izolace proti tlakové vodě svislé z textilií vrstva ochranná</t>
  </si>
  <si>
    <t>971142406</t>
  </si>
  <si>
    <t>105</t>
  </si>
  <si>
    <t>69311085</t>
  </si>
  <si>
    <t>geotextilie netkaná separační, ochranná, filtrační, drenážní PP 800g/m2</t>
  </si>
  <si>
    <t>397270760</t>
  </si>
  <si>
    <t>84*1,05 "Přepočtené koeficientem množství</t>
  </si>
  <si>
    <t>106</t>
  </si>
  <si>
    <t>715171005.R</t>
  </si>
  <si>
    <t xml:space="preserve">Provedení izolace  nástřikem - schválený systém SŽDC </t>
  </si>
  <si>
    <t>1876195751</t>
  </si>
  <si>
    <t>"Bezešvá izolace"   7,2*60,5</t>
  </si>
  <si>
    <t>107</t>
  </si>
  <si>
    <t>711191101</t>
  </si>
  <si>
    <t>Provedení izolace proti zemní vlhkosti hydroizolační stěrkou vodorovné na betonu, 1 vrstva</t>
  </si>
  <si>
    <t>967621618</t>
  </si>
  <si>
    <t>5*60</t>
  </si>
  <si>
    <t>108</t>
  </si>
  <si>
    <t>711192101</t>
  </si>
  <si>
    <t>Provedení izolace proti zemní vlhkosti hydroizolační stěrkou svislé na betonu, 1 vrstva</t>
  </si>
  <si>
    <t>2025927276</t>
  </si>
  <si>
    <t>(0,5+0,5)*60</t>
  </si>
  <si>
    <t>109</t>
  </si>
  <si>
    <t>23531153</t>
  </si>
  <si>
    <t>hmota nátěrová epoxidová 2-složková penetrační na podklad z čerstvého betonu lité podlahy</t>
  </si>
  <si>
    <t>172615516</t>
  </si>
  <si>
    <t>360*0,3 'Přepočtené koeficientem množství</t>
  </si>
  <si>
    <t>110</t>
  </si>
  <si>
    <t>711191001</t>
  </si>
  <si>
    <t>Provedení adhezního můstku na vodorovné ploše</t>
  </si>
  <si>
    <t>-880433443</t>
  </si>
  <si>
    <t>111</t>
  </si>
  <si>
    <t>711191011</t>
  </si>
  <si>
    <t>Provedení adhezního můstku na svislé ploše</t>
  </si>
  <si>
    <t>-439036273</t>
  </si>
  <si>
    <t>112</t>
  </si>
  <si>
    <t>23531394</t>
  </si>
  <si>
    <t>hmota nátěrová PUR 2-složková elektricky vodivá lité podlahy</t>
  </si>
  <si>
    <t>-1793843673</t>
  </si>
  <si>
    <t>113</t>
  </si>
  <si>
    <t>998711201</t>
  </si>
  <si>
    <t>Přesun hmot procentní pro izolace proti vodě, vlhkosti a plynům v objektech v do 6 m</t>
  </si>
  <si>
    <t>%</t>
  </si>
  <si>
    <t>621903039</t>
  </si>
  <si>
    <t>715</t>
  </si>
  <si>
    <t>Izolace proti chemickým vlivům</t>
  </si>
  <si>
    <t>Práce a dodávky M</t>
  </si>
  <si>
    <t>21-M</t>
  </si>
  <si>
    <t>Elektromontáže</t>
  </si>
  <si>
    <t>114</t>
  </si>
  <si>
    <t>210051318</t>
  </si>
  <si>
    <t>Měření kabelového vedení</t>
  </si>
  <si>
    <t>-466102765</t>
  </si>
  <si>
    <t xml:space="preserve">Poznámka k položce:_x000D_
Měření kabelového vedení před a po opravě ČD-Telematika - DKV </t>
  </si>
  <si>
    <t>22-M</t>
  </si>
  <si>
    <t>Montáže oznam. a zabezp. zařízení</t>
  </si>
  <si>
    <t>115</t>
  </si>
  <si>
    <t>119001423</t>
  </si>
  <si>
    <t>Dočasné zajištění kabelů a kabelových tratí z více než 6 volně ložených kabelů</t>
  </si>
  <si>
    <t>1222627876</t>
  </si>
  <si>
    <t>"vyjmutí + vložení" 80+80</t>
  </si>
  <si>
    <t>116</t>
  </si>
  <si>
    <t>220260732-D</t>
  </si>
  <si>
    <t xml:space="preserve">Demontáž kabelového žlabu PVC </t>
  </si>
  <si>
    <t xml:space="preserve">CS ÚRS 2021 01 </t>
  </si>
  <si>
    <t>1322673767</t>
  </si>
  <si>
    <t>117</t>
  </si>
  <si>
    <t>220260732</t>
  </si>
  <si>
    <t>Montáž kabelového žlabu PVC</t>
  </si>
  <si>
    <t>541050911</t>
  </si>
  <si>
    <t>118</t>
  </si>
  <si>
    <t>34575138</t>
  </si>
  <si>
    <t>žlab kabelový s víkem PVC (120x100)</t>
  </si>
  <si>
    <t>256</t>
  </si>
  <si>
    <t>841414012</t>
  </si>
  <si>
    <t>119</t>
  </si>
  <si>
    <t>34575139</t>
  </si>
  <si>
    <t>spojka kabelového žlabu PVC (120x100)</t>
  </si>
  <si>
    <t>841387388</t>
  </si>
  <si>
    <t>SO 202 - Železniční svršek</t>
  </si>
  <si>
    <t xml:space="preserve">    5 - Komunikace pozemní</t>
  </si>
  <si>
    <t>OST - Ostatní</t>
  </si>
  <si>
    <t>Komunikace pozemní</t>
  </si>
  <si>
    <t>5905020020</t>
  </si>
  <si>
    <t>Oprava stezky strojně s odstraněním drnu a nánosu přes 10 cm do 20 cm</t>
  </si>
  <si>
    <t>Sborník UOŽI 01 2021</t>
  </si>
  <si>
    <t>98191955</t>
  </si>
  <si>
    <t>535,315*1,3</t>
  </si>
  <si>
    <t>5905050010</t>
  </si>
  <si>
    <t>Souvislá výměna KL se snesením KR koleje pražce dřevěné rozdělení "c"</t>
  </si>
  <si>
    <t>km</t>
  </si>
  <si>
    <t>1244085687</t>
  </si>
  <si>
    <t>5905105030</t>
  </si>
  <si>
    <t>Doplnění KL kamenivem souvisle strojně v koleji</t>
  </si>
  <si>
    <t>-987722559</t>
  </si>
  <si>
    <t>"štěrk na mostě - výzisk" 120</t>
  </si>
  <si>
    <t>"štěrk na mostě - nový" 90,6</t>
  </si>
  <si>
    <t>"šterk pro úpravu GPK" 136,2</t>
  </si>
  <si>
    <t>5955101000</t>
  </si>
  <si>
    <t>Kamenivo drcené štěrk frakce 31,5/63 třídy BI</t>
  </si>
  <si>
    <t>-69057959</t>
  </si>
  <si>
    <t>(90,6+136,2)*2,035</t>
  </si>
  <si>
    <t>5955101055</t>
  </si>
  <si>
    <t>Kamenivo drcené recyklované štěrk frakce 31,5/63 (výzisk ze stavby)</t>
  </si>
  <si>
    <t>-1844553763</t>
  </si>
  <si>
    <t>Poznámka k položce:_x000D_
NEOCEŇOVAT - dodávka SŽ s.o._x000D_
výzisk ze stavby</t>
  </si>
  <si>
    <t>120*2,035</t>
  </si>
  <si>
    <t>5906020120</t>
  </si>
  <si>
    <t>Souvislá výměna pražců v KL otevřeném i zapuštěném pražce betonové příčné vystrojené</t>
  </si>
  <si>
    <t>1734393358</t>
  </si>
  <si>
    <t>5956213040</t>
  </si>
  <si>
    <t>Pražec betonový příčný vystrojený  užitý SB6</t>
  </si>
  <si>
    <t>842292458</t>
  </si>
  <si>
    <t>Poznámka k položce:_x000D_
NEOCEŇOVAT - dodávka SŽ s.o._x000D_
608 ks pražců z deponie SŽ s.o.</t>
  </si>
  <si>
    <t>5958128010</t>
  </si>
  <si>
    <t>Komplety ŽS 4 (šroub RS 1, matice M 24, podložka Fe6, svěrka ŽS4)</t>
  </si>
  <si>
    <t>-351847905</t>
  </si>
  <si>
    <t>608,000*4</t>
  </si>
  <si>
    <t>5958158005</t>
  </si>
  <si>
    <t>Podložka pryžová pod patu kolejnice S49  183/126/6</t>
  </si>
  <si>
    <t>1475982640</t>
  </si>
  <si>
    <t>608*2</t>
  </si>
  <si>
    <t>5906125260</t>
  </si>
  <si>
    <t>Montáž kolejového roštu na úložišti pražce betonové nevystrojené tv. S49 rozdělení "c"</t>
  </si>
  <si>
    <t>-849615278</t>
  </si>
  <si>
    <t>5957201010</t>
  </si>
  <si>
    <t>Kolejnice užité tv. S49</t>
  </si>
  <si>
    <t>-1429667146</t>
  </si>
  <si>
    <t xml:space="preserve">Poznámka k položce:_x000D_
NEOCEŇOVAT - dodávka SŽ s.o._x000D_
výzisk ze stavby + cca 2x5m vložek (za vyřezané kolejnice)_x000D_
dopravu vložek zajišťuje investor_x000D_
201,4 m kolejnic </t>
  </si>
  <si>
    <t>68465505</t>
  </si>
  <si>
    <t>Poznámka k položce:_x000D_
NEOCEŇOVAT - dodávka SŽ s.o._x000D_
152 ks pražců z deponie SŽ s.o.</t>
  </si>
  <si>
    <t>1868515507</t>
  </si>
  <si>
    <t>152*4</t>
  </si>
  <si>
    <t>-1507860477</t>
  </si>
  <si>
    <t>152*2</t>
  </si>
  <si>
    <t>5906135070</t>
  </si>
  <si>
    <t>Demontáž kolejového roštu koleje na úložišti pražce dřevěné tv. S49 rozdělení "c"</t>
  </si>
  <si>
    <t>-538311952</t>
  </si>
  <si>
    <t>5907050120</t>
  </si>
  <si>
    <t>Dělení kolejnic kyslíkem tv. S49</t>
  </si>
  <si>
    <t>243881806</t>
  </si>
  <si>
    <t>5908005130</t>
  </si>
  <si>
    <t>Oprava kolejnicového styku demontáž spojky tv. S49</t>
  </si>
  <si>
    <t>259692334</t>
  </si>
  <si>
    <t>5908005230</t>
  </si>
  <si>
    <t>Oprava kolejnicového styku montáž spojky tv. S49</t>
  </si>
  <si>
    <t>-57333593</t>
  </si>
  <si>
    <t>5958201015</t>
  </si>
  <si>
    <t>Kolejnicová spojka užitá tv. S1 580 mm</t>
  </si>
  <si>
    <t>-858317701</t>
  </si>
  <si>
    <t xml:space="preserve">Poznámka k položce:_x000D_
NEOCEŇOVAT - dodávka SŽ s.o._x000D_
výzisk ze stavby_x000D_
4 ks spojek </t>
  </si>
  <si>
    <t>5958107000</t>
  </si>
  <si>
    <t>Šroub spojkový M24 x 120 mm</t>
  </si>
  <si>
    <t>482933452</t>
  </si>
  <si>
    <t>5958116000</t>
  </si>
  <si>
    <t>Matice M24</t>
  </si>
  <si>
    <t>-1401143894</t>
  </si>
  <si>
    <t>5958134040</t>
  </si>
  <si>
    <t>Součásti upevňovací kroužek pružný dvojitý Fe 6</t>
  </si>
  <si>
    <t>-2013744166</t>
  </si>
  <si>
    <t>5909032020</t>
  </si>
  <si>
    <t>Přesná úprava GPK koleje směrové a výškové uspořádání pražce betonové</t>
  </si>
  <si>
    <t>-1884657115</t>
  </si>
  <si>
    <t>0,454*2</t>
  </si>
  <si>
    <t>5910020030</t>
  </si>
  <si>
    <t>Svařování kolejnic termitem plný předehřev standardní spára svar sériový tv. S49</t>
  </si>
  <si>
    <t>svar</t>
  </si>
  <si>
    <t>1056184178</t>
  </si>
  <si>
    <t>((100/25 )*2)+2</t>
  </si>
  <si>
    <t>5912030040</t>
  </si>
  <si>
    <t>Demontáž návěstidla včetně sloupku a patky rychlostníku</t>
  </si>
  <si>
    <t>1020216070</t>
  </si>
  <si>
    <t>5912045040</t>
  </si>
  <si>
    <t>Montáž návěstidla včetně sloupku a patky rychlostníku</t>
  </si>
  <si>
    <t>2008661525</t>
  </si>
  <si>
    <t>Poznámka k položce:_x000D_
zpětná montáž stávajících rychlostníků</t>
  </si>
  <si>
    <t>5964161005</t>
  </si>
  <si>
    <t>Beton lehce zhutnitelný C 16/20;X0 F5 2 200 2 662</t>
  </si>
  <si>
    <t>-451628219</t>
  </si>
  <si>
    <t>5912060210</t>
  </si>
  <si>
    <t>Demontáž zajišťovací značky včetně sloupku a základu konzolové</t>
  </si>
  <si>
    <t>-2501732</t>
  </si>
  <si>
    <t>5912065210</t>
  </si>
  <si>
    <t>Montáž zajišťovací značky včetně sloupku a základu konzolové</t>
  </si>
  <si>
    <t>686965889</t>
  </si>
  <si>
    <t>5962119000</t>
  </si>
  <si>
    <t>Zajištění PPK sloupek zajišťovací značka</t>
  </si>
  <si>
    <t>-1814110571</t>
  </si>
  <si>
    <t>5962119010</t>
  </si>
  <si>
    <t>Zajištění PPK konzolová značka</t>
  </si>
  <si>
    <t>2047241445</t>
  </si>
  <si>
    <t>5962119020</t>
  </si>
  <si>
    <t>Zajištění PPK štítek konzolové a hřebové značky</t>
  </si>
  <si>
    <t>2062033264</t>
  </si>
  <si>
    <t>200160483</t>
  </si>
  <si>
    <t>18*0,3*0,3*1</t>
  </si>
  <si>
    <t>5999010010</t>
  </si>
  <si>
    <t>Vyjmutí a snesení konstrukcí nebo dílů hmotnosti do 10 t</t>
  </si>
  <si>
    <t>-1737601359</t>
  </si>
  <si>
    <t>Poznámka k položce:_x000D_
výjmutí kolejového roštu na mostě</t>
  </si>
  <si>
    <t>100,7*0,316</t>
  </si>
  <si>
    <t>5999015010</t>
  </si>
  <si>
    <t>Vložení konstrukcí nebo dílů hmotnosti do 10 t</t>
  </si>
  <si>
    <t>366691092</t>
  </si>
  <si>
    <t>100,7*0,598</t>
  </si>
  <si>
    <t>OST</t>
  </si>
  <si>
    <t>Ostatní</t>
  </si>
  <si>
    <t>7594105010</t>
  </si>
  <si>
    <t>Odpojení a zpětné připojení lan propojovacích jednoho stykového transformátoru</t>
  </si>
  <si>
    <t>512</t>
  </si>
  <si>
    <t>374766154</t>
  </si>
  <si>
    <t>7594105360</t>
  </si>
  <si>
    <t>Montáž lanového propojení stykového č.v. 70 301</t>
  </si>
  <si>
    <t>-248436617</t>
  </si>
  <si>
    <t>Poznámka k položce:_x000D_
Nové stykové propojky na kolejnici</t>
  </si>
  <si>
    <t>7594180010</t>
  </si>
  <si>
    <t>Souprava stykového bodu Souprava stykového bodu LA 2XFe20100)</t>
  </si>
  <si>
    <t>128</t>
  </si>
  <si>
    <t>270329666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</si>
  <si>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</si>
  <si>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</si>
  <si>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611091708</t>
  </si>
  <si>
    <t>Poznámka k položce:_x000D_
pryž. podl. na skládku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</si>
  <si>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</si>
  <si>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</si>
  <si>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726361611</t>
  </si>
  <si>
    <t>Poznámka k položce:_x000D_
nové pryž. podl. na stavbu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</si>
  <si>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</si>
  <si>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</si>
  <si>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-507017379</t>
  </si>
  <si>
    <t>Poznámka k položce:_x000D_
odvoz a zpětná doprava výzisku kolejového lože na deponii</t>
  </si>
  <si>
    <t>2*120*2,035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</si>
  <si>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</si>
  <si>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</si>
  <si>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763362712</t>
  </si>
  <si>
    <t>Poznámka k položce:_x000D_
beton na stavbu</t>
  </si>
  <si>
    <t>(1,62+0,18)*2,2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</si>
  <si>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</si>
  <si>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</si>
  <si>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-1781255953</t>
  </si>
  <si>
    <t>Poznámka k položce:_x000D_
Odvoz kolejového lože, z čištění banketových stezek a zajišťovacích značek na skládku</t>
  </si>
  <si>
    <t>58*1,808+535,315*1,3*0,2*1,8+29*0,17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</si>
  <si>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</si>
  <si>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</si>
  <si>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45007954</t>
  </si>
  <si>
    <t>Poznámka k položce:_x000D_
nový štěrk na stavbu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</si>
  <si>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</si>
  <si>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</si>
  <si>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-1062659972</t>
  </si>
  <si>
    <t xml:space="preserve">Poznámka k položce:_x000D_
doprava drobného kolejiva a zajišťovacích značek na stavbu, Doprava  pražců na místo stavby  </t>
  </si>
  <si>
    <t>"pražce SB6 760ks" 760*0,27</t>
  </si>
  <si>
    <t>2,991+0,748+18*0,17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</si>
  <si>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</si>
  <si>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</si>
  <si>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-717367286</t>
  </si>
  <si>
    <t>Poznámka k položce:_x000D_
Odvoz dř. pražců na skládku (Pce)</t>
  </si>
  <si>
    <t>(152+608)*0,08</t>
  </si>
  <si>
    <t>9902900100</t>
  </si>
  <si>
    <t>Naložení sypanin, drobného kusového materiálu, suti</t>
  </si>
  <si>
    <t>-968390968</t>
  </si>
  <si>
    <t>Poznámka k položce:_x000D_
vyzískané kolejové lože zpět na stavbu</t>
  </si>
  <si>
    <t>9903100100</t>
  </si>
  <si>
    <t>Přeprava mechanizace na místo prováděných prací o hmotnosti do 12 t přes 50 do 100 km</t>
  </si>
  <si>
    <t>1013762171</t>
  </si>
  <si>
    <t>Poznámka k položce:_x000D_
1 x panvágl</t>
  </si>
  <si>
    <t>9903200100</t>
  </si>
  <si>
    <t>Přeprava mechanizace na místo prováděných prací o hmotnosti přes 12 t přes 50 do 100 km</t>
  </si>
  <si>
    <t>192454934</t>
  </si>
  <si>
    <t>Poznámka k položce:_x000D_
2 x dvoucestné rypadlo</t>
  </si>
  <si>
    <t>9903200200</t>
  </si>
  <si>
    <t>Přeprava mechanizace na místo prováděných prací o hmotnosti přes 12 t do 200 km</t>
  </si>
  <si>
    <t>-920732384</t>
  </si>
  <si>
    <t>Poznámka k položce:_x000D_
1 x ASP_x000D_
1 x Loko + vozy</t>
  </si>
  <si>
    <t>9909000100</t>
  </si>
  <si>
    <t>Poplatek za uložení suti nebo hmot na oficiální skládku</t>
  </si>
  <si>
    <t>-527255888</t>
  </si>
  <si>
    <t>58*1,808+535,315*1,3*0,2*1,8</t>
  </si>
  <si>
    <t>9909000300</t>
  </si>
  <si>
    <t>Poplatek za likvidaci dřevěných kolejnicových podpor</t>
  </si>
  <si>
    <t>1941214447</t>
  </si>
  <si>
    <t>9909000400</t>
  </si>
  <si>
    <t>Poplatek za likvidaci plastových součástí</t>
  </si>
  <si>
    <t>-1463897173</t>
  </si>
  <si>
    <t>(152+608)*2*0,00018</t>
  </si>
  <si>
    <t>9909000500</t>
  </si>
  <si>
    <t>Poplatek uložení odpadu betonových prefabrikátů</t>
  </si>
  <si>
    <t>1447156092</t>
  </si>
  <si>
    <t>29*0,17</t>
  </si>
  <si>
    <t>VRN - Vedlejší rozpočtové náklady</t>
  </si>
  <si>
    <t xml:space="preserve">    VRN7 - Provozní vlivy</t>
  </si>
  <si>
    <t xml:space="preserve">      HZS - Hodinové zúčtovací sazby</t>
  </si>
  <si>
    <t xml:space="preserve">    VRN1 -  Průzkumné, geodetické a projektové práce</t>
  </si>
  <si>
    <t xml:space="preserve">    VRN3 - Zařízení staveniště</t>
  </si>
  <si>
    <t xml:space="preserve">    VRN4 -  Inženýrská činnost</t>
  </si>
  <si>
    <t xml:space="preserve">    VRN6 -  Územní vlivy</t>
  </si>
  <si>
    <t xml:space="preserve">    VRN8 -  Přesun stavebních kapacit</t>
  </si>
  <si>
    <t>460650141</t>
  </si>
  <si>
    <t>Zřízení provizorní příjezdové komunikace ze silničních panelů se štěrkovým ložem</t>
  </si>
  <si>
    <t>-1491158640</t>
  </si>
  <si>
    <t>A1</t>
  </si>
  <si>
    <t>300</t>
  </si>
  <si>
    <t>59381005</t>
  </si>
  <si>
    <t>panel silniční 3,00x1,50x0,215m</t>
  </si>
  <si>
    <t>-435093382</t>
  </si>
  <si>
    <t>Poznámka k položce:_x000D_
50% opotřebení - pronájem</t>
  </si>
  <si>
    <t>300/4,5</t>
  </si>
  <si>
    <t>928126112</t>
  </si>
  <si>
    <t>Odstranění panelu</t>
  </si>
  <si>
    <t>306466251</t>
  </si>
  <si>
    <t>VRN7</t>
  </si>
  <si>
    <t>Provozní vlivy</t>
  </si>
  <si>
    <t>HZS</t>
  </si>
  <si>
    <t>Hodinové zúčtovací sazby</t>
  </si>
  <si>
    <t>074103000</t>
  </si>
  <si>
    <t>Bezpečnostní hlídka</t>
  </si>
  <si>
    <t>1024</t>
  </si>
  <si>
    <t>-1463477530</t>
  </si>
  <si>
    <t>Poznámka k položce:_x000D_
20 dní před výlukou + 10 dní po výluce</t>
  </si>
  <si>
    <t>(3*10)*30</t>
  </si>
  <si>
    <t>VRN1</t>
  </si>
  <si>
    <t xml:space="preserve"> Průzkumné, geodetické a projektové práce</t>
  </si>
  <si>
    <t>012203000</t>
  </si>
  <si>
    <t>Geodetické práce při provádění stavby</t>
  </si>
  <si>
    <t>kpl</t>
  </si>
  <si>
    <t>958113855</t>
  </si>
  <si>
    <t>012303000</t>
  </si>
  <si>
    <t>Geodetické práce po výstavbě</t>
  </si>
  <si>
    <t>228213367</t>
  </si>
  <si>
    <t>013254000</t>
  </si>
  <si>
    <t>Dokumentace skutečného provedení stavby</t>
  </si>
  <si>
    <t>152147544</t>
  </si>
  <si>
    <t>VRN3</t>
  </si>
  <si>
    <t>Zařízení staveniště</t>
  </si>
  <si>
    <t>030001000</t>
  </si>
  <si>
    <t>113449114</t>
  </si>
  <si>
    <t>034002000</t>
  </si>
  <si>
    <t>Zabezpečení staveniště</t>
  </si>
  <si>
    <t>1375378154</t>
  </si>
  <si>
    <t>039002000</t>
  </si>
  <si>
    <t>Zrušení zařízení staveniště</t>
  </si>
  <si>
    <t>833977659</t>
  </si>
  <si>
    <t>039203000</t>
  </si>
  <si>
    <t>Úprava terénu po zrušení zařízení staveniště</t>
  </si>
  <si>
    <t>soubor</t>
  </si>
  <si>
    <t>1628789688</t>
  </si>
  <si>
    <t>VRN4</t>
  </si>
  <si>
    <t xml:space="preserve"> Inženýrská činnost</t>
  </si>
  <si>
    <t>040001000</t>
  </si>
  <si>
    <t>Inženýrská činnost</t>
  </si>
  <si>
    <t>855056185</t>
  </si>
  <si>
    <t>Poznámka k položce:_x000D_
Inženýring stavby</t>
  </si>
  <si>
    <t>043002000</t>
  </si>
  <si>
    <t>Zkoušky a ostatní měření</t>
  </si>
  <si>
    <t>-1451567044</t>
  </si>
  <si>
    <t>VRN6</t>
  </si>
  <si>
    <t xml:space="preserve"> Územní vlivy</t>
  </si>
  <si>
    <t>060001000</t>
  </si>
  <si>
    <t>Územní vlivy</t>
  </si>
  <si>
    <t>1561741443</t>
  </si>
  <si>
    <t>Poznámka k položce:_x000D_
DIO - zajištění provozu na pozemní komunikaci</t>
  </si>
  <si>
    <t>065002000</t>
  </si>
  <si>
    <t>Mimostaveništní doprava materiálů a mechanizace</t>
  </si>
  <si>
    <t>-1186998807</t>
  </si>
  <si>
    <t>VRN8</t>
  </si>
  <si>
    <t xml:space="preserve"> Přesun stavebních kapacit</t>
  </si>
  <si>
    <t>081002000</t>
  </si>
  <si>
    <t>Doprava zaměstnanců</t>
  </si>
  <si>
    <t>66173156</t>
  </si>
  <si>
    <t>SEZNAM FIGUR</t>
  </si>
  <si>
    <t>Výměra</t>
  </si>
  <si>
    <t xml:space="preserve"> SO 101</t>
  </si>
  <si>
    <t xml:space="preserve"> 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</si>
</sst>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i/>
      <sz val="9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7" xfId="0" applyFont="1" applyFill="1" applyBorder="1" applyAlignment="1" applyProtection="1">
      <alignment vertical="center"/>
    </xf>
    <xf numFmtId="0" fontId="22" fillId="5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3" borderId="14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167" fontId="22" fillId="0" borderId="22" xfId="0" applyNumberFormat="1" applyFont="1" applyFill="1" applyBorder="1" applyAlignment="1" applyProtection="1">
      <alignment vertical="center"/>
    </xf>
    <xf numFmtId="0" fontId="36" fillId="3" borderId="19" xfId="0" applyFont="1" applyFill="1" applyBorder="1" applyAlignment="1" applyProtection="1">
      <alignment horizontal="left" vertical="center"/>
    </xf>
    <xf numFmtId="0" fontId="3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0" borderId="22" xfId="0" applyNumberFormat="1" applyFont="1" applyFill="1" applyBorder="1" applyAlignment="1" applyProtection="1">
      <alignment vertical="center"/>
    </xf>
    <xf numFmtId="4" fontId="40" fillId="0" borderId="22" xfId="0" applyNumberFormat="1" applyFont="1" applyBorder="1" applyAlignment="1" applyProtection="1">
      <alignment vertical="center"/>
    </xf>
    <xf numFmtId="0" fontId="40" fillId="0" borderId="22" xfId="0" applyFont="1" applyFill="1" applyBorder="1" applyAlignment="1" applyProtection="1">
      <alignment horizontal="center" vertical="center"/>
    </xf>
    <xf numFmtId="49" fontId="40" fillId="0" borderId="22" xfId="0" applyNumberFormat="1" applyFont="1" applyFill="1" applyBorder="1" applyAlignment="1" applyProtection="1">
      <alignment horizontal="left" vertical="center" wrapText="1"/>
    </xf>
    <xf numFmtId="0" fontId="40" fillId="0" borderId="22" xfId="0" applyFont="1" applyFill="1" applyBorder="1" applyAlignment="1" applyProtection="1">
      <alignment horizontal="left" vertical="center" wrapText="1"/>
    </xf>
    <xf numFmtId="0" fontId="40" fillId="0" borderId="22" xfId="0" applyFont="1" applyFill="1" applyBorder="1" applyAlignment="1" applyProtection="1">
      <alignment horizontal="center" vertical="center" wrapText="1"/>
    </xf>
    <xf numFmtId="167" fontId="40" fillId="0" borderId="22" xfId="0" applyNumberFormat="1" applyFont="1" applyFill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3" borderId="19" xfId="0" applyFont="1" applyFill="1" applyBorder="1" applyAlignment="1" applyProtection="1">
      <alignment horizontal="left" vertical="center"/>
    </xf>
    <xf numFmtId="0" fontId="23" fillId="0" borderId="20" xfId="0" applyFont="1" applyBorder="1" applyAlignment="1" applyProtection="1">
      <alignment horizontal="center"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5" borderId="6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left"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right" vertical="center"/>
    </xf>
    <xf numFmtId="0" fontId="22" fillId="5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6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workbookViewId="0">
      <selection activeCell="L11" sqref="L11"/>
    </sheetView>
  </sheetViews>
  <sheetFormatPr defaultRowHeight="11.25"/>
  <cols>
    <col min="1" max="1" width="8.33203125" style="39" customWidth="1"/>
    <col min="2" max="2" width="1.6640625" style="39" customWidth="1"/>
    <col min="3" max="3" width="4.1640625" style="39" customWidth="1"/>
    <col min="4" max="33" width="2.6640625" style="39" customWidth="1"/>
    <col min="34" max="34" width="3.33203125" style="39" customWidth="1"/>
    <col min="35" max="35" width="31.6640625" style="39" customWidth="1"/>
    <col min="36" max="37" width="2.5" style="39" customWidth="1"/>
    <col min="38" max="38" width="8.33203125" style="39" customWidth="1"/>
    <col min="39" max="39" width="3.33203125" style="39" customWidth="1"/>
    <col min="40" max="40" width="13.33203125" style="39" customWidth="1"/>
    <col min="41" max="41" width="7.5" style="39" customWidth="1"/>
    <col min="42" max="42" width="4.1640625" style="39" customWidth="1"/>
    <col min="43" max="43" width="15.6640625" style="39" hidden="1" customWidth="1"/>
    <col min="44" max="44" width="13.6640625" style="39" customWidth="1"/>
    <col min="45" max="47" width="25.83203125" style="39" hidden="1" customWidth="1"/>
    <col min="48" max="49" width="21.6640625" style="39" hidden="1" customWidth="1"/>
    <col min="50" max="51" width="25" style="39" hidden="1" customWidth="1"/>
    <col min="52" max="52" width="21.6640625" style="39" hidden="1" customWidth="1"/>
    <col min="53" max="53" width="19.1640625" style="39" hidden="1" customWidth="1"/>
    <col min="54" max="54" width="25" style="39" hidden="1" customWidth="1"/>
    <col min="55" max="55" width="21.6640625" style="39" hidden="1" customWidth="1"/>
    <col min="56" max="56" width="19.1640625" style="39" hidden="1" customWidth="1"/>
    <col min="57" max="57" width="66.5" style="39" customWidth="1"/>
    <col min="58" max="70" width="9.33203125" style="39"/>
    <col min="71" max="91" width="9.33203125" style="39" hidden="1"/>
    <col min="92" max="16384" width="9.33203125" style="39"/>
  </cols>
  <sheetData>
    <row r="1" spans="1:74">
      <c r="A1" s="38" t="s">
        <v>0</v>
      </c>
      <c r="AZ1" s="38" t="s">
        <v>1</v>
      </c>
      <c r="BA1" s="38" t="s">
        <v>2</v>
      </c>
      <c r="BB1" s="38" t="s">
        <v>1</v>
      </c>
      <c r="BT1" s="38" t="s">
        <v>3</v>
      </c>
      <c r="BU1" s="38" t="s">
        <v>3</v>
      </c>
      <c r="BV1" s="38" t="s">
        <v>4</v>
      </c>
    </row>
    <row r="2" spans="1:74" ht="36.950000000000003" customHeight="1">
      <c r="AR2" s="246" t="s">
        <v>5</v>
      </c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40" t="s">
        <v>6</v>
      </c>
      <c r="BT2" s="40" t="s">
        <v>7</v>
      </c>
    </row>
    <row r="3" spans="1:74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3"/>
      <c r="BS3" s="40" t="s">
        <v>6</v>
      </c>
      <c r="BT3" s="40" t="s">
        <v>8</v>
      </c>
    </row>
    <row r="4" spans="1:74" ht="24.95" customHeight="1">
      <c r="B4" s="43"/>
      <c r="D4" s="44" t="s">
        <v>9</v>
      </c>
      <c r="AR4" s="43"/>
      <c r="AS4" s="45" t="s">
        <v>10</v>
      </c>
      <c r="BE4" s="46" t="s">
        <v>11</v>
      </c>
      <c r="BS4" s="40" t="s">
        <v>12</v>
      </c>
    </row>
    <row r="5" spans="1:74" ht="12" customHeight="1">
      <c r="B5" s="43"/>
      <c r="D5" s="47" t="s">
        <v>13</v>
      </c>
      <c r="K5" s="277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R5" s="43"/>
      <c r="BE5" s="274" t="s">
        <v>15</v>
      </c>
      <c r="BS5" s="40" t="s">
        <v>6</v>
      </c>
    </row>
    <row r="6" spans="1:74" ht="36.950000000000003" customHeight="1">
      <c r="B6" s="43"/>
      <c r="D6" s="48" t="s">
        <v>16</v>
      </c>
      <c r="K6" s="27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R6" s="43"/>
      <c r="BE6" s="275"/>
      <c r="BS6" s="40" t="s">
        <v>6</v>
      </c>
    </row>
    <row r="7" spans="1:74" ht="12" customHeight="1">
      <c r="B7" s="43"/>
      <c r="D7" s="49" t="s">
        <v>18</v>
      </c>
      <c r="K7" s="50" t="s">
        <v>1</v>
      </c>
      <c r="AK7" s="49" t="s">
        <v>19</v>
      </c>
      <c r="AN7" s="50" t="s">
        <v>1</v>
      </c>
      <c r="AR7" s="43"/>
      <c r="BE7" s="275"/>
      <c r="BS7" s="40" t="s">
        <v>6</v>
      </c>
    </row>
    <row r="8" spans="1:74" ht="12" customHeight="1">
      <c r="B8" s="43"/>
      <c r="D8" s="49" t="s">
        <v>20</v>
      </c>
      <c r="K8" s="50" t="s">
        <v>21</v>
      </c>
      <c r="AK8" s="49" t="s">
        <v>22</v>
      </c>
      <c r="AN8" s="116">
        <v>44207</v>
      </c>
      <c r="AR8" s="43"/>
      <c r="BE8" s="275"/>
      <c r="BS8" s="40" t="s">
        <v>6</v>
      </c>
    </row>
    <row r="9" spans="1:74" ht="14.45" customHeight="1">
      <c r="B9" s="43"/>
      <c r="AR9" s="43"/>
      <c r="BE9" s="275"/>
      <c r="BS9" s="40" t="s">
        <v>6</v>
      </c>
    </row>
    <row r="10" spans="1:74" ht="12" customHeight="1">
      <c r="B10" s="43"/>
      <c r="D10" s="49" t="s">
        <v>23</v>
      </c>
      <c r="AK10" s="49" t="s">
        <v>24</v>
      </c>
      <c r="AN10" s="50" t="s">
        <v>25</v>
      </c>
      <c r="AR10" s="43"/>
      <c r="BE10" s="275"/>
      <c r="BS10" s="40" t="s">
        <v>6</v>
      </c>
    </row>
    <row r="11" spans="1:74" ht="18.399999999999999" customHeight="1">
      <c r="B11" s="43"/>
      <c r="E11" s="50" t="s">
        <v>26</v>
      </c>
      <c r="AK11" s="49" t="s">
        <v>27</v>
      </c>
      <c r="AN11" s="50" t="s">
        <v>28</v>
      </c>
      <c r="AR11" s="43"/>
      <c r="BE11" s="275"/>
      <c r="BS11" s="40" t="s">
        <v>6</v>
      </c>
    </row>
    <row r="12" spans="1:74" ht="6.95" customHeight="1">
      <c r="B12" s="43"/>
      <c r="AR12" s="43"/>
      <c r="BE12" s="275"/>
      <c r="BS12" s="40" t="s">
        <v>6</v>
      </c>
    </row>
    <row r="13" spans="1:74" ht="12" customHeight="1">
      <c r="B13" s="43"/>
      <c r="D13" s="49" t="s">
        <v>29</v>
      </c>
      <c r="AK13" s="49" t="s">
        <v>24</v>
      </c>
      <c r="AN13" s="13" t="s">
        <v>30</v>
      </c>
      <c r="AR13" s="43"/>
      <c r="BE13" s="275"/>
      <c r="BS13" s="40" t="s">
        <v>6</v>
      </c>
    </row>
    <row r="14" spans="1:74" ht="12.75">
      <c r="B14" s="43"/>
      <c r="E14" s="279" t="s">
        <v>30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49" t="s">
        <v>27</v>
      </c>
      <c r="AN14" s="13" t="s">
        <v>30</v>
      </c>
      <c r="AR14" s="43"/>
      <c r="BE14" s="275"/>
      <c r="BS14" s="40" t="s">
        <v>6</v>
      </c>
    </row>
    <row r="15" spans="1:74" ht="6.95" customHeight="1">
      <c r="B15" s="43"/>
      <c r="AR15" s="43"/>
      <c r="BE15" s="275"/>
      <c r="BS15" s="40" t="s">
        <v>3</v>
      </c>
    </row>
    <row r="16" spans="1:74" ht="12" customHeight="1">
      <c r="B16" s="43"/>
      <c r="D16" s="49" t="s">
        <v>31</v>
      </c>
      <c r="AK16" s="49" t="s">
        <v>24</v>
      </c>
      <c r="AN16" s="50" t="s">
        <v>32</v>
      </c>
      <c r="AR16" s="43"/>
      <c r="BE16" s="275"/>
      <c r="BS16" s="40" t="s">
        <v>3</v>
      </c>
    </row>
    <row r="17" spans="1:71" ht="18.399999999999999" customHeight="1">
      <c r="B17" s="43"/>
      <c r="E17" s="50" t="s">
        <v>33</v>
      </c>
      <c r="AK17" s="49" t="s">
        <v>27</v>
      </c>
      <c r="AN17" s="50" t="s">
        <v>34</v>
      </c>
      <c r="AR17" s="43"/>
      <c r="BE17" s="275"/>
      <c r="BS17" s="40" t="s">
        <v>35</v>
      </c>
    </row>
    <row r="18" spans="1:71" ht="6.95" customHeight="1">
      <c r="B18" s="43"/>
      <c r="AR18" s="43"/>
      <c r="BE18" s="275"/>
      <c r="BS18" s="40" t="s">
        <v>6</v>
      </c>
    </row>
    <row r="19" spans="1:71" ht="12" customHeight="1">
      <c r="B19" s="43"/>
      <c r="D19" s="49" t="s">
        <v>36</v>
      </c>
      <c r="AK19" s="49" t="s">
        <v>24</v>
      </c>
      <c r="AN19" s="50" t="s">
        <v>1</v>
      </c>
      <c r="AR19" s="43"/>
      <c r="BE19" s="275"/>
      <c r="BS19" s="40" t="s">
        <v>6</v>
      </c>
    </row>
    <row r="20" spans="1:71" ht="18.399999999999999" customHeight="1">
      <c r="B20" s="43"/>
      <c r="E20" s="50" t="s">
        <v>21</v>
      </c>
      <c r="AK20" s="49" t="s">
        <v>27</v>
      </c>
      <c r="AN20" s="50" t="s">
        <v>1</v>
      </c>
      <c r="AR20" s="43"/>
      <c r="BE20" s="275"/>
      <c r="BS20" s="40" t="s">
        <v>35</v>
      </c>
    </row>
    <row r="21" spans="1:71" ht="6.95" customHeight="1">
      <c r="B21" s="43"/>
      <c r="AR21" s="43"/>
      <c r="BE21" s="275"/>
    </row>
    <row r="22" spans="1:71" ht="12" customHeight="1">
      <c r="B22" s="43"/>
      <c r="D22" s="49" t="s">
        <v>37</v>
      </c>
      <c r="AR22" s="43"/>
      <c r="BE22" s="275"/>
    </row>
    <row r="23" spans="1:71" ht="16.5" customHeight="1">
      <c r="B23" s="43"/>
      <c r="E23" s="281" t="s">
        <v>1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R23" s="43"/>
      <c r="BE23" s="275"/>
    </row>
    <row r="24" spans="1:71" ht="6.95" customHeight="1">
      <c r="B24" s="43"/>
      <c r="AR24" s="43"/>
      <c r="BE24" s="275"/>
    </row>
    <row r="25" spans="1:71" ht="6.95" customHeight="1">
      <c r="B25" s="43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R25" s="43"/>
      <c r="BE25" s="275"/>
    </row>
    <row r="26" spans="1:71" s="56" customFormat="1" ht="25.9" customHeight="1">
      <c r="A26" s="52"/>
      <c r="B26" s="53"/>
      <c r="C26" s="52"/>
      <c r="D26" s="54" t="s">
        <v>38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282">
        <f>ROUND(AG94,2)</f>
        <v>0</v>
      </c>
      <c r="AL26" s="283"/>
      <c r="AM26" s="283"/>
      <c r="AN26" s="283"/>
      <c r="AO26" s="283"/>
      <c r="AP26" s="52"/>
      <c r="AQ26" s="52"/>
      <c r="AR26" s="53"/>
      <c r="BE26" s="275"/>
    </row>
    <row r="27" spans="1:71" s="56" customFormat="1" ht="6.95" customHeight="1">
      <c r="A27" s="52"/>
      <c r="B27" s="53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3"/>
      <c r="BE27" s="275"/>
    </row>
    <row r="28" spans="1:71" s="56" customFormat="1" ht="12.75">
      <c r="A28" s="52"/>
      <c r="B28" s="53"/>
      <c r="C28" s="52"/>
      <c r="D28" s="52"/>
      <c r="E28" s="52"/>
      <c r="F28" s="52"/>
      <c r="G28" s="52"/>
      <c r="H28" s="52"/>
      <c r="I28" s="52"/>
      <c r="J28" s="52"/>
      <c r="K28" s="52"/>
      <c r="L28" s="284" t="s">
        <v>39</v>
      </c>
      <c r="M28" s="284"/>
      <c r="N28" s="284"/>
      <c r="O28" s="284"/>
      <c r="P28" s="284"/>
      <c r="Q28" s="52"/>
      <c r="R28" s="52"/>
      <c r="S28" s="52"/>
      <c r="T28" s="52"/>
      <c r="U28" s="52"/>
      <c r="V28" s="52"/>
      <c r="W28" s="284" t="s">
        <v>40</v>
      </c>
      <c r="X28" s="284"/>
      <c r="Y28" s="284"/>
      <c r="Z28" s="284"/>
      <c r="AA28" s="284"/>
      <c r="AB28" s="284"/>
      <c r="AC28" s="284"/>
      <c r="AD28" s="284"/>
      <c r="AE28" s="284"/>
      <c r="AF28" s="52"/>
      <c r="AG28" s="52"/>
      <c r="AH28" s="52"/>
      <c r="AI28" s="52"/>
      <c r="AJ28" s="52"/>
      <c r="AK28" s="284" t="s">
        <v>41</v>
      </c>
      <c r="AL28" s="284"/>
      <c r="AM28" s="284"/>
      <c r="AN28" s="284"/>
      <c r="AO28" s="284"/>
      <c r="AP28" s="52"/>
      <c r="AQ28" s="52"/>
      <c r="AR28" s="53"/>
      <c r="BE28" s="275"/>
    </row>
    <row r="29" spans="1:71" s="57" customFormat="1" ht="14.45" customHeight="1">
      <c r="B29" s="58"/>
      <c r="D29" s="49" t="s">
        <v>42</v>
      </c>
      <c r="F29" s="49" t="s">
        <v>43</v>
      </c>
      <c r="L29" s="269">
        <v>0.21</v>
      </c>
      <c r="M29" s="268"/>
      <c r="N29" s="268"/>
      <c r="O29" s="268"/>
      <c r="P29" s="268"/>
      <c r="W29" s="267">
        <f>ROUND(AZ94, 2)</f>
        <v>0</v>
      </c>
      <c r="X29" s="268"/>
      <c r="Y29" s="268"/>
      <c r="Z29" s="268"/>
      <c r="AA29" s="268"/>
      <c r="AB29" s="268"/>
      <c r="AC29" s="268"/>
      <c r="AD29" s="268"/>
      <c r="AE29" s="268"/>
      <c r="AK29" s="267">
        <f>ROUND(AV94, 2)</f>
        <v>0</v>
      </c>
      <c r="AL29" s="268"/>
      <c r="AM29" s="268"/>
      <c r="AN29" s="268"/>
      <c r="AO29" s="268"/>
      <c r="AR29" s="58"/>
      <c r="BE29" s="276"/>
    </row>
    <row r="30" spans="1:71" s="57" customFormat="1" ht="14.45" customHeight="1">
      <c r="B30" s="58"/>
      <c r="F30" s="49" t="s">
        <v>44</v>
      </c>
      <c r="L30" s="269">
        <v>0.15</v>
      </c>
      <c r="M30" s="268"/>
      <c r="N30" s="268"/>
      <c r="O30" s="268"/>
      <c r="P30" s="268"/>
      <c r="W30" s="267">
        <f>ROUND(BA94, 2)</f>
        <v>0</v>
      </c>
      <c r="X30" s="268"/>
      <c r="Y30" s="268"/>
      <c r="Z30" s="268"/>
      <c r="AA30" s="268"/>
      <c r="AB30" s="268"/>
      <c r="AC30" s="268"/>
      <c r="AD30" s="268"/>
      <c r="AE30" s="268"/>
      <c r="AK30" s="267">
        <f>ROUND(AW94, 2)</f>
        <v>0</v>
      </c>
      <c r="AL30" s="268"/>
      <c r="AM30" s="268"/>
      <c r="AN30" s="268"/>
      <c r="AO30" s="268"/>
      <c r="AR30" s="58"/>
      <c r="BE30" s="276"/>
    </row>
    <row r="31" spans="1:71" s="57" customFormat="1" ht="14.45" hidden="1" customHeight="1">
      <c r="B31" s="58"/>
      <c r="F31" s="49" t="s">
        <v>45</v>
      </c>
      <c r="L31" s="269">
        <v>0.21</v>
      </c>
      <c r="M31" s="268"/>
      <c r="N31" s="268"/>
      <c r="O31" s="268"/>
      <c r="P31" s="268"/>
      <c r="W31" s="267">
        <f>ROUND(BB94, 2)</f>
        <v>0</v>
      </c>
      <c r="X31" s="268"/>
      <c r="Y31" s="268"/>
      <c r="Z31" s="268"/>
      <c r="AA31" s="268"/>
      <c r="AB31" s="268"/>
      <c r="AC31" s="268"/>
      <c r="AD31" s="268"/>
      <c r="AE31" s="268"/>
      <c r="AK31" s="267">
        <v>0</v>
      </c>
      <c r="AL31" s="268"/>
      <c r="AM31" s="268"/>
      <c r="AN31" s="268"/>
      <c r="AO31" s="268"/>
      <c r="AR31" s="58"/>
      <c r="BE31" s="276"/>
    </row>
    <row r="32" spans="1:71" s="57" customFormat="1" ht="14.45" hidden="1" customHeight="1">
      <c r="B32" s="58"/>
      <c r="F32" s="49" t="s">
        <v>46</v>
      </c>
      <c r="L32" s="269">
        <v>0.15</v>
      </c>
      <c r="M32" s="268"/>
      <c r="N32" s="268"/>
      <c r="O32" s="268"/>
      <c r="P32" s="268"/>
      <c r="W32" s="267">
        <f>ROUND(BC94, 2)</f>
        <v>0</v>
      </c>
      <c r="X32" s="268"/>
      <c r="Y32" s="268"/>
      <c r="Z32" s="268"/>
      <c r="AA32" s="268"/>
      <c r="AB32" s="268"/>
      <c r="AC32" s="268"/>
      <c r="AD32" s="268"/>
      <c r="AE32" s="268"/>
      <c r="AK32" s="267">
        <v>0</v>
      </c>
      <c r="AL32" s="268"/>
      <c r="AM32" s="268"/>
      <c r="AN32" s="268"/>
      <c r="AO32" s="268"/>
      <c r="AR32" s="58"/>
      <c r="BE32" s="276"/>
    </row>
    <row r="33" spans="1:57" s="57" customFormat="1" ht="14.45" hidden="1" customHeight="1">
      <c r="B33" s="58"/>
      <c r="F33" s="49" t="s">
        <v>47</v>
      </c>
      <c r="L33" s="269">
        <v>0</v>
      </c>
      <c r="M33" s="268"/>
      <c r="N33" s="268"/>
      <c r="O33" s="268"/>
      <c r="P33" s="268"/>
      <c r="W33" s="267">
        <f>ROUND(BD94, 2)</f>
        <v>0</v>
      </c>
      <c r="X33" s="268"/>
      <c r="Y33" s="268"/>
      <c r="Z33" s="268"/>
      <c r="AA33" s="268"/>
      <c r="AB33" s="268"/>
      <c r="AC33" s="268"/>
      <c r="AD33" s="268"/>
      <c r="AE33" s="268"/>
      <c r="AK33" s="267">
        <v>0</v>
      </c>
      <c r="AL33" s="268"/>
      <c r="AM33" s="268"/>
      <c r="AN33" s="268"/>
      <c r="AO33" s="268"/>
      <c r="AR33" s="58"/>
      <c r="BE33" s="276"/>
    </row>
    <row r="34" spans="1:57" s="56" customFormat="1" ht="6.95" customHeight="1">
      <c r="A34" s="52"/>
      <c r="B34" s="53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3"/>
      <c r="BE34" s="275"/>
    </row>
    <row r="35" spans="1:57" s="56" customFormat="1" ht="25.9" customHeight="1">
      <c r="A35" s="52"/>
      <c r="B35" s="53"/>
      <c r="C35" s="59"/>
      <c r="D35" s="60" t="s">
        <v>48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2" t="s">
        <v>49</v>
      </c>
      <c r="U35" s="61"/>
      <c r="V35" s="61"/>
      <c r="W35" s="61"/>
      <c r="X35" s="270" t="s">
        <v>50</v>
      </c>
      <c r="Y35" s="271"/>
      <c r="Z35" s="271"/>
      <c r="AA35" s="271"/>
      <c r="AB35" s="271"/>
      <c r="AC35" s="61"/>
      <c r="AD35" s="61"/>
      <c r="AE35" s="61"/>
      <c r="AF35" s="61"/>
      <c r="AG35" s="61"/>
      <c r="AH35" s="61"/>
      <c r="AI35" s="61"/>
      <c r="AJ35" s="61"/>
      <c r="AK35" s="272">
        <f>SUM(AK26:AK33)</f>
        <v>0</v>
      </c>
      <c r="AL35" s="271"/>
      <c r="AM35" s="271"/>
      <c r="AN35" s="271"/>
      <c r="AO35" s="273"/>
      <c r="AP35" s="59"/>
      <c r="AQ35" s="59"/>
      <c r="AR35" s="53"/>
      <c r="BE35" s="52"/>
    </row>
    <row r="36" spans="1:57" s="56" customFormat="1" ht="6.95" customHeight="1">
      <c r="A36" s="52"/>
      <c r="B36" s="53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3"/>
      <c r="BE36" s="52"/>
    </row>
    <row r="37" spans="1:57" s="56" customFormat="1" ht="14.45" customHeight="1">
      <c r="A37" s="52"/>
      <c r="B37" s="53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3"/>
      <c r="BE37" s="52"/>
    </row>
    <row r="38" spans="1:57" ht="14.45" customHeight="1">
      <c r="B38" s="43"/>
      <c r="AR38" s="43"/>
    </row>
    <row r="39" spans="1:57" ht="14.45" customHeight="1">
      <c r="B39" s="43"/>
      <c r="AR39" s="43"/>
    </row>
    <row r="40" spans="1:57" ht="14.45" customHeight="1">
      <c r="B40" s="43"/>
      <c r="AR40" s="43"/>
    </row>
    <row r="41" spans="1:57" ht="14.45" customHeight="1">
      <c r="B41" s="43"/>
      <c r="AR41" s="43"/>
    </row>
    <row r="42" spans="1:57" ht="14.45" customHeight="1">
      <c r="B42" s="43"/>
      <c r="AR42" s="43"/>
    </row>
    <row r="43" spans="1:57" ht="14.45" customHeight="1">
      <c r="B43" s="43"/>
      <c r="AR43" s="43"/>
    </row>
    <row r="44" spans="1:57" ht="14.45" customHeight="1">
      <c r="B44" s="43"/>
      <c r="AR44" s="43"/>
    </row>
    <row r="45" spans="1:57" ht="14.45" customHeight="1">
      <c r="B45" s="43"/>
      <c r="AR45" s="43"/>
    </row>
    <row r="46" spans="1:57" ht="14.45" customHeight="1">
      <c r="B46" s="43"/>
      <c r="AR46" s="43"/>
    </row>
    <row r="47" spans="1:57" ht="14.45" customHeight="1">
      <c r="B47" s="43"/>
      <c r="AR47" s="43"/>
    </row>
    <row r="48" spans="1:57" ht="14.45" customHeight="1">
      <c r="B48" s="43"/>
      <c r="AR48" s="43"/>
    </row>
    <row r="49" spans="1:57" s="56" customFormat="1" ht="14.45" customHeight="1">
      <c r="B49" s="63"/>
      <c r="D49" s="64" t="s">
        <v>51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52</v>
      </c>
      <c r="AI49" s="65"/>
      <c r="AJ49" s="65"/>
      <c r="AK49" s="65"/>
      <c r="AL49" s="65"/>
      <c r="AM49" s="65"/>
      <c r="AN49" s="65"/>
      <c r="AO49" s="65"/>
      <c r="AR49" s="63"/>
    </row>
    <row r="50" spans="1:57">
      <c r="B50" s="43"/>
      <c r="AR50" s="43"/>
    </row>
    <row r="51" spans="1:57">
      <c r="B51" s="43"/>
      <c r="AR51" s="43"/>
    </row>
    <row r="52" spans="1:57">
      <c r="B52" s="43"/>
      <c r="AR52" s="43"/>
    </row>
    <row r="53" spans="1:57">
      <c r="B53" s="43"/>
      <c r="AR53" s="43"/>
    </row>
    <row r="54" spans="1:57">
      <c r="B54" s="43"/>
      <c r="AR54" s="43"/>
    </row>
    <row r="55" spans="1:57">
      <c r="B55" s="43"/>
      <c r="AR55" s="43"/>
    </row>
    <row r="56" spans="1:57">
      <c r="B56" s="43"/>
      <c r="AR56" s="43"/>
    </row>
    <row r="57" spans="1:57">
      <c r="B57" s="43"/>
      <c r="AR57" s="43"/>
    </row>
    <row r="58" spans="1:57">
      <c r="B58" s="43"/>
      <c r="AR58" s="43"/>
    </row>
    <row r="59" spans="1:57">
      <c r="B59" s="43"/>
      <c r="AR59" s="43"/>
    </row>
    <row r="60" spans="1:57" s="56" customFormat="1" ht="12.75">
      <c r="A60" s="52"/>
      <c r="B60" s="53"/>
      <c r="C60" s="52"/>
      <c r="D60" s="66" t="s">
        <v>53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66" t="s">
        <v>54</v>
      </c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66" t="s">
        <v>53</v>
      </c>
      <c r="AI60" s="55"/>
      <c r="AJ60" s="55"/>
      <c r="AK60" s="55"/>
      <c r="AL60" s="55"/>
      <c r="AM60" s="66" t="s">
        <v>54</v>
      </c>
      <c r="AN60" s="55"/>
      <c r="AO60" s="55"/>
      <c r="AP60" s="52"/>
      <c r="AQ60" s="52"/>
      <c r="AR60" s="53"/>
      <c r="BE60" s="52"/>
    </row>
    <row r="61" spans="1:57">
      <c r="B61" s="43"/>
      <c r="AR61" s="43"/>
    </row>
    <row r="62" spans="1:57">
      <c r="B62" s="43"/>
      <c r="AR62" s="43"/>
    </row>
    <row r="63" spans="1:57">
      <c r="B63" s="43"/>
      <c r="AR63" s="43"/>
    </row>
    <row r="64" spans="1:57" s="56" customFormat="1" ht="12.75">
      <c r="A64" s="52"/>
      <c r="B64" s="53"/>
      <c r="C64" s="52"/>
      <c r="D64" s="64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4" t="s">
        <v>56</v>
      </c>
      <c r="AI64" s="67"/>
      <c r="AJ64" s="67"/>
      <c r="AK64" s="67"/>
      <c r="AL64" s="67"/>
      <c r="AM64" s="67"/>
      <c r="AN64" s="67"/>
      <c r="AO64" s="67"/>
      <c r="AP64" s="52"/>
      <c r="AQ64" s="52"/>
      <c r="AR64" s="53"/>
      <c r="BE64" s="52"/>
    </row>
    <row r="65" spans="1:57">
      <c r="B65" s="43"/>
      <c r="AR65" s="43"/>
    </row>
    <row r="66" spans="1:57">
      <c r="B66" s="43"/>
      <c r="AR66" s="43"/>
    </row>
    <row r="67" spans="1:57">
      <c r="B67" s="43"/>
      <c r="AR67" s="43"/>
    </row>
    <row r="68" spans="1:57">
      <c r="B68" s="43"/>
      <c r="AR68" s="43"/>
    </row>
    <row r="69" spans="1:57">
      <c r="B69" s="43"/>
      <c r="AR69" s="43"/>
    </row>
    <row r="70" spans="1:57">
      <c r="B70" s="43"/>
      <c r="AR70" s="43"/>
    </row>
    <row r="71" spans="1:57">
      <c r="B71" s="43"/>
      <c r="AR71" s="43"/>
    </row>
    <row r="72" spans="1:57">
      <c r="B72" s="43"/>
      <c r="AR72" s="43"/>
    </row>
    <row r="73" spans="1:57">
      <c r="B73" s="43"/>
      <c r="AR73" s="43"/>
    </row>
    <row r="74" spans="1:57">
      <c r="B74" s="43"/>
      <c r="AR74" s="43"/>
    </row>
    <row r="75" spans="1:57" s="56" customFormat="1" ht="12.75">
      <c r="A75" s="52"/>
      <c r="B75" s="53"/>
      <c r="C75" s="52"/>
      <c r="D75" s="66" t="s">
        <v>53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66" t="s">
        <v>54</v>
      </c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66" t="s">
        <v>53</v>
      </c>
      <c r="AI75" s="55"/>
      <c r="AJ75" s="55"/>
      <c r="AK75" s="55"/>
      <c r="AL75" s="55"/>
      <c r="AM75" s="66" t="s">
        <v>54</v>
      </c>
      <c r="AN75" s="55"/>
      <c r="AO75" s="55"/>
      <c r="AP75" s="52"/>
      <c r="AQ75" s="52"/>
      <c r="AR75" s="53"/>
      <c r="BE75" s="52"/>
    </row>
    <row r="76" spans="1:57" s="56" customFormat="1">
      <c r="A76" s="52"/>
      <c r="B76" s="53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3"/>
      <c r="BE76" s="52"/>
    </row>
    <row r="77" spans="1:57" s="56" customFormat="1" ht="6.95" customHeight="1">
      <c r="A77" s="52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53"/>
      <c r="BE77" s="52"/>
    </row>
    <row r="81" spans="1:91" s="56" customFormat="1" ht="6.95" customHeight="1">
      <c r="A81" s="52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53"/>
      <c r="BE81" s="52"/>
    </row>
    <row r="82" spans="1:91" s="56" customFormat="1" ht="24.95" customHeight="1">
      <c r="A82" s="52"/>
      <c r="B82" s="53"/>
      <c r="C82" s="44" t="s">
        <v>57</v>
      </c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3"/>
      <c r="BE82" s="52"/>
    </row>
    <row r="83" spans="1:91" s="56" customFormat="1" ht="6.95" customHeight="1">
      <c r="A83" s="52"/>
      <c r="B83" s="53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3"/>
      <c r="BE83" s="52"/>
    </row>
    <row r="84" spans="1:91" s="72" customFormat="1" ht="12" customHeight="1">
      <c r="B84" s="73"/>
      <c r="C84" s="49" t="s">
        <v>13</v>
      </c>
      <c r="L84" s="72" t="str">
        <f>K5</f>
        <v>01</v>
      </c>
      <c r="AR84" s="73"/>
    </row>
    <row r="85" spans="1:91" s="74" customFormat="1" ht="36.950000000000003" customHeight="1">
      <c r="B85" s="75"/>
      <c r="C85" s="76" t="s">
        <v>16</v>
      </c>
      <c r="L85" s="258" t="str">
        <f>K6</f>
        <v>Oprava mostu v km 52,960 v úseku Dolní Bousov – Libuň</v>
      </c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59"/>
      <c r="AJ85" s="259"/>
      <c r="AK85" s="259"/>
      <c r="AL85" s="259"/>
      <c r="AM85" s="259"/>
      <c r="AN85" s="259"/>
      <c r="AO85" s="259"/>
      <c r="AR85" s="75"/>
    </row>
    <row r="86" spans="1:91" s="56" customFormat="1" ht="6.95" customHeight="1">
      <c r="A86" s="52"/>
      <c r="B86" s="53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3"/>
      <c r="BE86" s="52"/>
    </row>
    <row r="87" spans="1:91" s="56" customFormat="1" ht="12" customHeight="1">
      <c r="A87" s="52"/>
      <c r="B87" s="53"/>
      <c r="C87" s="49" t="s">
        <v>20</v>
      </c>
      <c r="D87" s="52"/>
      <c r="E87" s="52"/>
      <c r="F87" s="52"/>
      <c r="G87" s="52"/>
      <c r="H87" s="52"/>
      <c r="I87" s="52"/>
      <c r="J87" s="52"/>
      <c r="K87" s="52"/>
      <c r="L87" s="77" t="str">
        <f>IF(K8="","",K8)</f>
        <v xml:space="preserve"> </v>
      </c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49" t="s">
        <v>22</v>
      </c>
      <c r="AJ87" s="52"/>
      <c r="AK87" s="52"/>
      <c r="AL87" s="52"/>
      <c r="AM87" s="260">
        <f>IF(AN8= "","",AN8)</f>
        <v>44207</v>
      </c>
      <c r="AN87" s="260"/>
      <c r="AO87" s="52"/>
      <c r="AP87" s="52"/>
      <c r="AQ87" s="52"/>
      <c r="AR87" s="53"/>
      <c r="BE87" s="52"/>
    </row>
    <row r="88" spans="1:91" s="56" customFormat="1" ht="6.95" customHeight="1">
      <c r="A88" s="52"/>
      <c r="B88" s="53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3"/>
      <c r="BE88" s="52"/>
    </row>
    <row r="89" spans="1:91" s="56" customFormat="1" ht="15.2" customHeight="1">
      <c r="A89" s="52"/>
      <c r="B89" s="53"/>
      <c r="C89" s="49" t="s">
        <v>23</v>
      </c>
      <c r="D89" s="52"/>
      <c r="E89" s="52"/>
      <c r="F89" s="52"/>
      <c r="G89" s="52"/>
      <c r="H89" s="52"/>
      <c r="I89" s="52"/>
      <c r="J89" s="52"/>
      <c r="K89" s="52"/>
      <c r="L89" s="72" t="str">
        <f>IF(E11= "","",E11)</f>
        <v>Správa železnic, s.o.</v>
      </c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49" t="s">
        <v>31</v>
      </c>
      <c r="AJ89" s="52"/>
      <c r="AK89" s="52"/>
      <c r="AL89" s="52"/>
      <c r="AM89" s="261" t="str">
        <f>IF(E17="","",E17)</f>
        <v>TOP CON SERVIS s.r.o.</v>
      </c>
      <c r="AN89" s="262"/>
      <c r="AO89" s="262"/>
      <c r="AP89" s="262"/>
      <c r="AQ89" s="52"/>
      <c r="AR89" s="53"/>
      <c r="AS89" s="263" t="s">
        <v>58</v>
      </c>
      <c r="AT89" s="264"/>
      <c r="AU89" s="78"/>
      <c r="AV89" s="78"/>
      <c r="AW89" s="78"/>
      <c r="AX89" s="78"/>
      <c r="AY89" s="78"/>
      <c r="AZ89" s="78"/>
      <c r="BA89" s="78"/>
      <c r="BB89" s="78"/>
      <c r="BC89" s="78"/>
      <c r="BD89" s="79"/>
      <c r="BE89" s="52"/>
    </row>
    <row r="90" spans="1:91" s="56" customFormat="1" ht="15.2" customHeight="1">
      <c r="A90" s="52"/>
      <c r="B90" s="53"/>
      <c r="C90" s="49" t="s">
        <v>29</v>
      </c>
      <c r="D90" s="52"/>
      <c r="E90" s="52"/>
      <c r="F90" s="52"/>
      <c r="G90" s="52"/>
      <c r="H90" s="52"/>
      <c r="I90" s="52"/>
      <c r="J90" s="52"/>
      <c r="K90" s="52"/>
      <c r="L90" s="72" t="str">
        <f>IF(E14= "Vyplň údaj","",E14)</f>
        <v/>
      </c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49" t="s">
        <v>36</v>
      </c>
      <c r="AJ90" s="52"/>
      <c r="AK90" s="52"/>
      <c r="AL90" s="52"/>
      <c r="AM90" s="261" t="str">
        <f>IF(E20="","",E20)</f>
        <v xml:space="preserve"> </v>
      </c>
      <c r="AN90" s="262"/>
      <c r="AO90" s="262"/>
      <c r="AP90" s="262"/>
      <c r="AQ90" s="52"/>
      <c r="AR90" s="53"/>
      <c r="AS90" s="265"/>
      <c r="AT90" s="266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52"/>
    </row>
    <row r="91" spans="1:91" s="56" customFormat="1" ht="10.9" customHeight="1">
      <c r="A91" s="52"/>
      <c r="B91" s="53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3"/>
      <c r="AS91" s="265"/>
      <c r="AT91" s="266"/>
      <c r="AU91" s="80"/>
      <c r="AV91" s="80"/>
      <c r="AW91" s="80"/>
      <c r="AX91" s="80"/>
      <c r="AY91" s="80"/>
      <c r="AZ91" s="80"/>
      <c r="BA91" s="80"/>
      <c r="BB91" s="80"/>
      <c r="BC91" s="80"/>
      <c r="BD91" s="81"/>
      <c r="BE91" s="52"/>
    </row>
    <row r="92" spans="1:91" s="56" customFormat="1" ht="29.25" customHeight="1">
      <c r="A92" s="52"/>
      <c r="B92" s="53"/>
      <c r="C92" s="251" t="s">
        <v>59</v>
      </c>
      <c r="D92" s="252"/>
      <c r="E92" s="252"/>
      <c r="F92" s="252"/>
      <c r="G92" s="252"/>
      <c r="H92" s="82"/>
      <c r="I92" s="253" t="s">
        <v>60</v>
      </c>
      <c r="J92" s="252"/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4" t="s">
        <v>61</v>
      </c>
      <c r="AH92" s="252"/>
      <c r="AI92" s="252"/>
      <c r="AJ92" s="252"/>
      <c r="AK92" s="252"/>
      <c r="AL92" s="252"/>
      <c r="AM92" s="252"/>
      <c r="AN92" s="253" t="s">
        <v>62</v>
      </c>
      <c r="AO92" s="252"/>
      <c r="AP92" s="255"/>
      <c r="AQ92" s="83" t="s">
        <v>63</v>
      </c>
      <c r="AR92" s="53"/>
      <c r="AS92" s="84" t="s">
        <v>64</v>
      </c>
      <c r="AT92" s="85" t="s">
        <v>65</v>
      </c>
      <c r="AU92" s="85" t="s">
        <v>66</v>
      </c>
      <c r="AV92" s="85" t="s">
        <v>67</v>
      </c>
      <c r="AW92" s="85" t="s">
        <v>68</v>
      </c>
      <c r="AX92" s="85" t="s">
        <v>69</v>
      </c>
      <c r="AY92" s="85" t="s">
        <v>70</v>
      </c>
      <c r="AZ92" s="85" t="s">
        <v>71</v>
      </c>
      <c r="BA92" s="85" t="s">
        <v>72</v>
      </c>
      <c r="BB92" s="85" t="s">
        <v>73</v>
      </c>
      <c r="BC92" s="85" t="s">
        <v>74</v>
      </c>
      <c r="BD92" s="86" t="s">
        <v>75</v>
      </c>
      <c r="BE92" s="52"/>
    </row>
    <row r="93" spans="1:91" s="56" customFormat="1" ht="10.9" customHeight="1">
      <c r="A93" s="52"/>
      <c r="B93" s="53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3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52"/>
    </row>
    <row r="94" spans="1:91" s="90" customFormat="1" ht="32.450000000000003" customHeight="1">
      <c r="B94" s="91"/>
      <c r="C94" s="92" t="s">
        <v>76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256">
        <f>ROUND(SUM(AG95:AG97),2)</f>
        <v>0</v>
      </c>
      <c r="AH94" s="256"/>
      <c r="AI94" s="256"/>
      <c r="AJ94" s="256"/>
      <c r="AK94" s="256"/>
      <c r="AL94" s="256"/>
      <c r="AM94" s="256"/>
      <c r="AN94" s="257">
        <f>SUM(AG94,AT94)</f>
        <v>0</v>
      </c>
      <c r="AO94" s="257"/>
      <c r="AP94" s="257"/>
      <c r="AQ94" s="94" t="s">
        <v>1</v>
      </c>
      <c r="AR94" s="91"/>
      <c r="AS94" s="95">
        <f>ROUND(SUM(AS95:AS97),2)</f>
        <v>0</v>
      </c>
      <c r="AT94" s="96">
        <f>ROUND(SUM(AV94:AW94),2)</f>
        <v>0</v>
      </c>
      <c r="AU94" s="97">
        <f>ROUND(SUM(AU95:AU97),5)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ROUND(SUM(AZ95:AZ97),2)</f>
        <v>0</v>
      </c>
      <c r="BA94" s="96">
        <f>ROUND(SUM(BA95:BA97),2)</f>
        <v>0</v>
      </c>
      <c r="BB94" s="96">
        <f>ROUND(SUM(BB95:BB97),2)</f>
        <v>0</v>
      </c>
      <c r="BC94" s="96">
        <f>ROUND(SUM(BC95:BC97),2)</f>
        <v>0</v>
      </c>
      <c r="BD94" s="98">
        <f>ROUND(SUM(BD95:BD97),2)</f>
        <v>0</v>
      </c>
      <c r="BS94" s="99" t="s">
        <v>77</v>
      </c>
      <c r="BT94" s="99" t="s">
        <v>78</v>
      </c>
      <c r="BU94" s="100" t="s">
        <v>79</v>
      </c>
      <c r="BV94" s="99" t="s">
        <v>80</v>
      </c>
      <c r="BW94" s="99" t="s">
        <v>4</v>
      </c>
      <c r="BX94" s="99" t="s">
        <v>81</v>
      </c>
      <c r="CL94" s="99" t="s">
        <v>1</v>
      </c>
    </row>
    <row r="95" spans="1:91" s="110" customFormat="1" ht="16.5" customHeight="1">
      <c r="A95" s="101" t="s">
        <v>82</v>
      </c>
      <c r="B95" s="102"/>
      <c r="C95" s="103"/>
      <c r="D95" s="250" t="s">
        <v>83</v>
      </c>
      <c r="E95" s="250"/>
      <c r="F95" s="250"/>
      <c r="G95" s="250"/>
      <c r="H95" s="250"/>
      <c r="I95" s="104"/>
      <c r="J95" s="250" t="s">
        <v>84</v>
      </c>
      <c r="K95" s="250"/>
      <c r="L95" s="250"/>
      <c r="M95" s="250"/>
      <c r="N95" s="250"/>
      <c r="O95" s="250"/>
      <c r="P95" s="250"/>
      <c r="Q95" s="250"/>
      <c r="R95" s="250"/>
      <c r="S95" s="250"/>
      <c r="T95" s="250"/>
      <c r="U95" s="250"/>
      <c r="V95" s="250"/>
      <c r="W95" s="250"/>
      <c r="X95" s="250"/>
      <c r="Y95" s="250"/>
      <c r="Z95" s="250"/>
      <c r="AA95" s="250"/>
      <c r="AB95" s="250"/>
      <c r="AC95" s="250"/>
      <c r="AD95" s="250"/>
      <c r="AE95" s="250"/>
      <c r="AF95" s="250"/>
      <c r="AG95" s="248">
        <f>'SO 101 - Oprava mostu'!J30</f>
        <v>0</v>
      </c>
      <c r="AH95" s="249"/>
      <c r="AI95" s="249"/>
      <c r="AJ95" s="249"/>
      <c r="AK95" s="249"/>
      <c r="AL95" s="249"/>
      <c r="AM95" s="249"/>
      <c r="AN95" s="248">
        <f>SUM(AG95,AT95)</f>
        <v>0</v>
      </c>
      <c r="AO95" s="249"/>
      <c r="AP95" s="249"/>
      <c r="AQ95" s="105" t="s">
        <v>85</v>
      </c>
      <c r="AR95" s="102"/>
      <c r="AS95" s="106">
        <v>0</v>
      </c>
      <c r="AT95" s="107">
        <f>ROUND(SUM(AV95:AW95),2)</f>
        <v>0</v>
      </c>
      <c r="AU95" s="108">
        <f>'SO 101 - Oprava mostu'!P131</f>
        <v>0</v>
      </c>
      <c r="AV95" s="107">
        <f>'SO 101 - Oprava mostu'!J33</f>
        <v>0</v>
      </c>
      <c r="AW95" s="107">
        <f>'SO 101 - Oprava mostu'!J34</f>
        <v>0</v>
      </c>
      <c r="AX95" s="107">
        <f>'SO 101 - Oprava mostu'!J35</f>
        <v>0</v>
      </c>
      <c r="AY95" s="107">
        <f>'SO 101 - Oprava mostu'!J36</f>
        <v>0</v>
      </c>
      <c r="AZ95" s="107">
        <f>'SO 101 - Oprava mostu'!F33</f>
        <v>0</v>
      </c>
      <c r="BA95" s="107">
        <f>'SO 101 - Oprava mostu'!F34</f>
        <v>0</v>
      </c>
      <c r="BB95" s="107">
        <f>'SO 101 - Oprava mostu'!F35</f>
        <v>0</v>
      </c>
      <c r="BC95" s="107">
        <f>'SO 101 - Oprava mostu'!F36</f>
        <v>0</v>
      </c>
      <c r="BD95" s="109">
        <f>'SO 101 - Oprava mostu'!F37</f>
        <v>0</v>
      </c>
      <c r="BT95" s="111" t="s">
        <v>86</v>
      </c>
      <c r="BV95" s="111" t="s">
        <v>80</v>
      </c>
      <c r="BW95" s="111" t="s">
        <v>87</v>
      </c>
      <c r="BX95" s="111" t="s">
        <v>4</v>
      </c>
      <c r="CL95" s="111" t="s">
        <v>1</v>
      </c>
      <c r="CM95" s="111" t="s">
        <v>88</v>
      </c>
    </row>
    <row r="96" spans="1:91" s="110" customFormat="1" ht="16.5" customHeight="1">
      <c r="A96" s="101" t="s">
        <v>82</v>
      </c>
      <c r="B96" s="102"/>
      <c r="C96" s="103"/>
      <c r="D96" s="250" t="s">
        <v>89</v>
      </c>
      <c r="E96" s="250"/>
      <c r="F96" s="250"/>
      <c r="G96" s="250"/>
      <c r="H96" s="250"/>
      <c r="I96" s="104"/>
      <c r="J96" s="250" t="s">
        <v>90</v>
      </c>
      <c r="K96" s="250"/>
      <c r="L96" s="250"/>
      <c r="M96" s="250"/>
      <c r="N96" s="250"/>
      <c r="O96" s="250"/>
      <c r="P96" s="250"/>
      <c r="Q96" s="250"/>
      <c r="R96" s="250"/>
      <c r="S96" s="250"/>
      <c r="T96" s="250"/>
      <c r="U96" s="250"/>
      <c r="V96" s="250"/>
      <c r="W96" s="250"/>
      <c r="X96" s="250"/>
      <c r="Y96" s="250"/>
      <c r="Z96" s="250"/>
      <c r="AA96" s="250"/>
      <c r="AB96" s="250"/>
      <c r="AC96" s="250"/>
      <c r="AD96" s="250"/>
      <c r="AE96" s="250"/>
      <c r="AF96" s="250"/>
      <c r="AG96" s="248">
        <f>'SO 202 - Železniční svršek'!J30</f>
        <v>0</v>
      </c>
      <c r="AH96" s="249"/>
      <c r="AI96" s="249"/>
      <c r="AJ96" s="249"/>
      <c r="AK96" s="249"/>
      <c r="AL96" s="249"/>
      <c r="AM96" s="249"/>
      <c r="AN96" s="248">
        <f>SUM(AG96,AT96)</f>
        <v>0</v>
      </c>
      <c r="AO96" s="249"/>
      <c r="AP96" s="249"/>
      <c r="AQ96" s="105" t="s">
        <v>85</v>
      </c>
      <c r="AR96" s="102"/>
      <c r="AS96" s="106">
        <v>0</v>
      </c>
      <c r="AT96" s="107">
        <f>ROUND(SUM(AV96:AW96),2)</f>
        <v>0</v>
      </c>
      <c r="AU96" s="108">
        <f>'SO 202 - Železniční svršek'!P119</f>
        <v>0</v>
      </c>
      <c r="AV96" s="107">
        <f>'SO 202 - Železniční svršek'!J33</f>
        <v>0</v>
      </c>
      <c r="AW96" s="107">
        <f>'SO 202 - Železniční svršek'!J34</f>
        <v>0</v>
      </c>
      <c r="AX96" s="107">
        <f>'SO 202 - Železniční svršek'!J35</f>
        <v>0</v>
      </c>
      <c r="AY96" s="107">
        <f>'SO 202 - Železniční svršek'!J36</f>
        <v>0</v>
      </c>
      <c r="AZ96" s="107">
        <f>'SO 202 - Železniční svršek'!F33</f>
        <v>0</v>
      </c>
      <c r="BA96" s="107">
        <f>'SO 202 - Železniční svršek'!F34</f>
        <v>0</v>
      </c>
      <c r="BB96" s="107">
        <f>'SO 202 - Železniční svršek'!F35</f>
        <v>0</v>
      </c>
      <c r="BC96" s="107">
        <f>'SO 202 - Železniční svršek'!F36</f>
        <v>0</v>
      </c>
      <c r="BD96" s="109">
        <f>'SO 202 - Železniční svršek'!F37</f>
        <v>0</v>
      </c>
      <c r="BT96" s="111" t="s">
        <v>86</v>
      </c>
      <c r="BV96" s="111" t="s">
        <v>80</v>
      </c>
      <c r="BW96" s="111" t="s">
        <v>91</v>
      </c>
      <c r="BX96" s="111" t="s">
        <v>4</v>
      </c>
      <c r="CL96" s="111" t="s">
        <v>1</v>
      </c>
      <c r="CM96" s="111" t="s">
        <v>88</v>
      </c>
    </row>
    <row r="97" spans="1:91" s="110" customFormat="1" ht="16.5" customHeight="1">
      <c r="A97" s="101" t="s">
        <v>82</v>
      </c>
      <c r="B97" s="102"/>
      <c r="C97" s="103"/>
      <c r="D97" s="250" t="s">
        <v>92</v>
      </c>
      <c r="E97" s="250"/>
      <c r="F97" s="250"/>
      <c r="G97" s="250"/>
      <c r="H97" s="250"/>
      <c r="I97" s="104"/>
      <c r="J97" s="250" t="s">
        <v>93</v>
      </c>
      <c r="K97" s="250"/>
      <c r="L97" s="250"/>
      <c r="M97" s="250"/>
      <c r="N97" s="250"/>
      <c r="O97" s="250"/>
      <c r="P97" s="250"/>
      <c r="Q97" s="250"/>
      <c r="R97" s="250"/>
      <c r="S97" s="250"/>
      <c r="T97" s="250"/>
      <c r="U97" s="250"/>
      <c r="V97" s="250"/>
      <c r="W97" s="250"/>
      <c r="X97" s="250"/>
      <c r="Y97" s="250"/>
      <c r="Z97" s="250"/>
      <c r="AA97" s="250"/>
      <c r="AB97" s="250"/>
      <c r="AC97" s="250"/>
      <c r="AD97" s="250"/>
      <c r="AE97" s="250"/>
      <c r="AF97" s="250"/>
      <c r="AG97" s="248">
        <f>'VRN - Vedlejší rozpočtové...'!J30</f>
        <v>0</v>
      </c>
      <c r="AH97" s="249"/>
      <c r="AI97" s="249"/>
      <c r="AJ97" s="249"/>
      <c r="AK97" s="249"/>
      <c r="AL97" s="249"/>
      <c r="AM97" s="249"/>
      <c r="AN97" s="248">
        <f>SUM(AG97,AT97)</f>
        <v>0</v>
      </c>
      <c r="AO97" s="249"/>
      <c r="AP97" s="249"/>
      <c r="AQ97" s="105" t="s">
        <v>85</v>
      </c>
      <c r="AR97" s="102"/>
      <c r="AS97" s="112">
        <v>0</v>
      </c>
      <c r="AT97" s="113">
        <f>ROUND(SUM(AV97:AW97),2)</f>
        <v>0</v>
      </c>
      <c r="AU97" s="114">
        <f>'VRN - Vedlejší rozpočtové...'!P126</f>
        <v>0</v>
      </c>
      <c r="AV97" s="113">
        <f>'VRN - Vedlejší rozpočtové...'!J33</f>
        <v>0</v>
      </c>
      <c r="AW97" s="113">
        <f>'VRN - Vedlejší rozpočtové...'!J34</f>
        <v>0</v>
      </c>
      <c r="AX97" s="113">
        <f>'VRN - Vedlejší rozpočtové...'!J35</f>
        <v>0</v>
      </c>
      <c r="AY97" s="113">
        <f>'VRN - Vedlejší rozpočtové...'!J36</f>
        <v>0</v>
      </c>
      <c r="AZ97" s="113">
        <f>'VRN - Vedlejší rozpočtové...'!F33</f>
        <v>0</v>
      </c>
      <c r="BA97" s="113">
        <f>'VRN - Vedlejší rozpočtové...'!F34</f>
        <v>0</v>
      </c>
      <c r="BB97" s="113">
        <f>'VRN - Vedlejší rozpočtové...'!F35</f>
        <v>0</v>
      </c>
      <c r="BC97" s="113">
        <f>'VRN - Vedlejší rozpočtové...'!F36</f>
        <v>0</v>
      </c>
      <c r="BD97" s="115">
        <f>'VRN - Vedlejší rozpočtové...'!F37</f>
        <v>0</v>
      </c>
      <c r="BT97" s="111" t="s">
        <v>86</v>
      </c>
      <c r="BV97" s="111" t="s">
        <v>80</v>
      </c>
      <c r="BW97" s="111" t="s">
        <v>94</v>
      </c>
      <c r="BX97" s="111" t="s">
        <v>4</v>
      </c>
      <c r="CL97" s="111" t="s">
        <v>1</v>
      </c>
      <c r="CM97" s="111" t="s">
        <v>88</v>
      </c>
    </row>
    <row r="98" spans="1:91" s="56" customFormat="1" ht="30" customHeight="1">
      <c r="A98" s="52"/>
      <c r="B98" s="53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3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</row>
    <row r="99" spans="1:91" s="56" customFormat="1" ht="6.95" customHeight="1">
      <c r="A99" s="52"/>
      <c r="B99" s="68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53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</row>
  </sheetData>
  <sheetProtection algorithmName="SHA-512" hashValue="O4LCooTA+d5V4U0ywj30wvXGmo+V8NHX2Dga+ZOI49V9IpfNszr1Gi90RIV5E6dbc1vvFsZs4mcf6Cz/sEks2w==" saltValue="Wd3KQxHDsA+liDUGUQJFzQ==" spinCount="100000" sheet="1" objects="1" scenarios="1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101 - Oprava mostu'!C2" display="/"/>
    <hyperlink ref="A96" location="'SO 202 - Železniční svršek'!C2" display="/"/>
    <hyperlink ref="A9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4"/>
  <sheetViews>
    <sheetView showGridLines="0" topLeftCell="A116" workbookViewId="0">
      <selection activeCell="J138" sqref="J138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46" ht="36.950000000000003" customHeight="1">
      <c r="L2" s="246" t="s">
        <v>5</v>
      </c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40" t="s">
        <v>87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88</v>
      </c>
    </row>
    <row r="4" spans="1:46" ht="24.95" customHeight="1">
      <c r="B4" s="43"/>
      <c r="D4" s="44" t="s">
        <v>95</v>
      </c>
      <c r="L4" s="43"/>
      <c r="M4" s="117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9" t="s">
        <v>16</v>
      </c>
      <c r="L6" s="43"/>
    </row>
    <row r="7" spans="1:46" ht="16.5" customHeight="1">
      <c r="B7" s="43"/>
      <c r="E7" s="286" t="str">
        <f>'Rekapitulace zakázky'!K6</f>
        <v>Oprava mostu v km 52,960 v úseku Dolní Bousov – Libuň</v>
      </c>
      <c r="F7" s="287"/>
      <c r="G7" s="287"/>
      <c r="H7" s="287"/>
      <c r="L7" s="43"/>
    </row>
    <row r="8" spans="1:46" s="56" customFormat="1" ht="12" customHeight="1">
      <c r="A8" s="52"/>
      <c r="B8" s="53"/>
      <c r="C8" s="52"/>
      <c r="D8" s="49" t="s">
        <v>96</v>
      </c>
      <c r="E8" s="52"/>
      <c r="F8" s="52"/>
      <c r="G8" s="52"/>
      <c r="H8" s="52"/>
      <c r="I8" s="52"/>
      <c r="J8" s="52"/>
      <c r="K8" s="52"/>
      <c r="L8" s="63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</row>
    <row r="9" spans="1:46" s="56" customFormat="1" ht="16.5" customHeight="1">
      <c r="A9" s="52"/>
      <c r="B9" s="53"/>
      <c r="C9" s="52"/>
      <c r="D9" s="52"/>
      <c r="E9" s="258" t="s">
        <v>97</v>
      </c>
      <c r="F9" s="285"/>
      <c r="G9" s="285"/>
      <c r="H9" s="285"/>
      <c r="I9" s="52"/>
      <c r="J9" s="52"/>
      <c r="K9" s="52"/>
      <c r="L9" s="63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46" s="56" customFormat="1">
      <c r="A10" s="52"/>
      <c r="B10" s="53"/>
      <c r="C10" s="52"/>
      <c r="D10" s="52"/>
      <c r="E10" s="52"/>
      <c r="F10" s="52"/>
      <c r="G10" s="52"/>
      <c r="H10" s="52"/>
      <c r="I10" s="52"/>
      <c r="J10" s="52"/>
      <c r="K10" s="52"/>
      <c r="L10" s="63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</row>
    <row r="11" spans="1:46" s="56" customFormat="1" ht="12" customHeight="1">
      <c r="A11" s="52"/>
      <c r="B11" s="53"/>
      <c r="C11" s="52"/>
      <c r="D11" s="49" t="s">
        <v>18</v>
      </c>
      <c r="E11" s="52"/>
      <c r="F11" s="50" t="s">
        <v>1</v>
      </c>
      <c r="G11" s="52"/>
      <c r="H11" s="52"/>
      <c r="I11" s="49" t="s">
        <v>19</v>
      </c>
      <c r="J11" s="50" t="s">
        <v>1</v>
      </c>
      <c r="K11" s="52"/>
      <c r="L11" s="63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46" s="56" customFormat="1" ht="12" customHeight="1">
      <c r="A12" s="52"/>
      <c r="B12" s="53"/>
      <c r="C12" s="52"/>
      <c r="D12" s="49" t="s">
        <v>20</v>
      </c>
      <c r="E12" s="52"/>
      <c r="F12" s="50" t="s">
        <v>21</v>
      </c>
      <c r="G12" s="52"/>
      <c r="H12" s="52"/>
      <c r="I12" s="49" t="s">
        <v>22</v>
      </c>
      <c r="J12" s="118">
        <f>'Rekapitulace zakázky'!AN8</f>
        <v>44207</v>
      </c>
      <c r="K12" s="52"/>
      <c r="L12" s="63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</row>
    <row r="13" spans="1:46" s="56" customFormat="1" ht="10.9" customHeight="1">
      <c r="A13" s="52"/>
      <c r="B13" s="53"/>
      <c r="C13" s="52"/>
      <c r="D13" s="52"/>
      <c r="E13" s="52"/>
      <c r="F13" s="52"/>
      <c r="G13" s="52"/>
      <c r="H13" s="52"/>
      <c r="I13" s="52"/>
      <c r="J13" s="52"/>
      <c r="K13" s="52"/>
      <c r="L13" s="63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</row>
    <row r="14" spans="1:46" s="56" customFormat="1" ht="12" customHeight="1">
      <c r="A14" s="52"/>
      <c r="B14" s="53"/>
      <c r="C14" s="52"/>
      <c r="D14" s="49" t="s">
        <v>23</v>
      </c>
      <c r="E14" s="52"/>
      <c r="F14" s="52"/>
      <c r="G14" s="52"/>
      <c r="H14" s="52"/>
      <c r="I14" s="49" t="s">
        <v>24</v>
      </c>
      <c r="J14" s="50" t="s">
        <v>25</v>
      </c>
      <c r="K14" s="52"/>
      <c r="L14" s="63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46" s="56" customFormat="1" ht="18" customHeight="1">
      <c r="A15" s="52"/>
      <c r="B15" s="53"/>
      <c r="C15" s="52"/>
      <c r="D15" s="52"/>
      <c r="E15" s="50" t="s">
        <v>26</v>
      </c>
      <c r="F15" s="52"/>
      <c r="G15" s="52"/>
      <c r="H15" s="52"/>
      <c r="I15" s="49" t="s">
        <v>27</v>
      </c>
      <c r="J15" s="50" t="s">
        <v>28</v>
      </c>
      <c r="K15" s="52"/>
      <c r="L15" s="63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</row>
    <row r="16" spans="1:46" s="56" customFormat="1" ht="6.95" customHeight="1">
      <c r="A16" s="52"/>
      <c r="B16" s="53"/>
      <c r="C16" s="52"/>
      <c r="D16" s="52"/>
      <c r="E16" s="52"/>
      <c r="F16" s="52"/>
      <c r="G16" s="52"/>
      <c r="H16" s="52"/>
      <c r="I16" s="52"/>
      <c r="J16" s="52"/>
      <c r="K16" s="52"/>
      <c r="L16" s="63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1" s="56" customFormat="1" ht="12" customHeight="1">
      <c r="A17" s="52"/>
      <c r="B17" s="53"/>
      <c r="C17" s="52"/>
      <c r="D17" s="49" t="s">
        <v>29</v>
      </c>
      <c r="E17" s="52"/>
      <c r="F17" s="52"/>
      <c r="G17" s="52"/>
      <c r="H17" s="52"/>
      <c r="I17" s="49" t="s">
        <v>24</v>
      </c>
      <c r="J17" s="12" t="str">
        <f>'Rekapitulace zakázky'!AN13</f>
        <v>Vyplň údaj</v>
      </c>
      <c r="K17" s="52"/>
      <c r="L17" s="63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</row>
    <row r="18" spans="1:31" s="56" customFormat="1" ht="18" customHeight="1">
      <c r="A18" s="52"/>
      <c r="B18" s="53"/>
      <c r="C18" s="52"/>
      <c r="D18" s="52"/>
      <c r="E18" s="288" t="str">
        <f>'Rekapitulace zakázky'!E14</f>
        <v>Vyplň údaj</v>
      </c>
      <c r="F18" s="289"/>
      <c r="G18" s="289"/>
      <c r="H18" s="289"/>
      <c r="I18" s="49" t="s">
        <v>27</v>
      </c>
      <c r="J18" s="12" t="str">
        <f>'Rekapitulace zakázky'!AN14</f>
        <v>Vyplň údaj</v>
      </c>
      <c r="K18" s="52"/>
      <c r="L18" s="63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</row>
    <row r="19" spans="1:31" s="56" customFormat="1" ht="6.95" customHeight="1">
      <c r="A19" s="52"/>
      <c r="B19" s="53"/>
      <c r="C19" s="52"/>
      <c r="D19" s="52"/>
      <c r="E19" s="52"/>
      <c r="F19" s="52"/>
      <c r="G19" s="52"/>
      <c r="H19" s="52"/>
      <c r="I19" s="52"/>
      <c r="J19" s="52"/>
      <c r="K19" s="52"/>
      <c r="L19" s="63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31" s="56" customFormat="1" ht="12" customHeight="1">
      <c r="A20" s="52"/>
      <c r="B20" s="53"/>
      <c r="C20" s="52"/>
      <c r="D20" s="49" t="s">
        <v>31</v>
      </c>
      <c r="E20" s="52"/>
      <c r="F20" s="52"/>
      <c r="G20" s="52"/>
      <c r="H20" s="52"/>
      <c r="I20" s="49" t="s">
        <v>24</v>
      </c>
      <c r="J20" s="50" t="s">
        <v>32</v>
      </c>
      <c r="K20" s="52"/>
      <c r="L20" s="63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</row>
    <row r="21" spans="1:31" s="56" customFormat="1" ht="18" customHeight="1">
      <c r="A21" s="52"/>
      <c r="B21" s="53"/>
      <c r="C21" s="52"/>
      <c r="D21" s="52"/>
      <c r="E21" s="50" t="s">
        <v>33</v>
      </c>
      <c r="F21" s="52"/>
      <c r="G21" s="52"/>
      <c r="H21" s="52"/>
      <c r="I21" s="49" t="s">
        <v>27</v>
      </c>
      <c r="J21" s="50" t="s">
        <v>34</v>
      </c>
      <c r="K21" s="52"/>
      <c r="L21" s="63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</row>
    <row r="22" spans="1:31" s="56" customFormat="1" ht="6.95" customHeight="1">
      <c r="A22" s="52"/>
      <c r="B22" s="53"/>
      <c r="C22" s="52"/>
      <c r="D22" s="52"/>
      <c r="E22" s="52"/>
      <c r="F22" s="52"/>
      <c r="G22" s="52"/>
      <c r="H22" s="52"/>
      <c r="I22" s="52"/>
      <c r="J22" s="52"/>
      <c r="K22" s="52"/>
      <c r="L22" s="63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</row>
    <row r="23" spans="1:31" s="56" customFormat="1" ht="12" customHeight="1">
      <c r="A23" s="52"/>
      <c r="B23" s="53"/>
      <c r="C23" s="52"/>
      <c r="D23" s="49" t="s">
        <v>36</v>
      </c>
      <c r="E23" s="52"/>
      <c r="F23" s="52"/>
      <c r="G23" s="52"/>
      <c r="H23" s="52"/>
      <c r="I23" s="49" t="s">
        <v>24</v>
      </c>
      <c r="J23" s="50" t="s">
        <v>1</v>
      </c>
      <c r="K23" s="52"/>
      <c r="L23" s="63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</row>
    <row r="24" spans="1:31" s="56" customFormat="1" ht="18" customHeight="1">
      <c r="A24" s="52"/>
      <c r="B24" s="53"/>
      <c r="C24" s="52"/>
      <c r="D24" s="52"/>
      <c r="E24" s="50" t="s">
        <v>21</v>
      </c>
      <c r="F24" s="52"/>
      <c r="G24" s="52"/>
      <c r="H24" s="52"/>
      <c r="I24" s="49" t="s">
        <v>27</v>
      </c>
      <c r="J24" s="50" t="s">
        <v>1</v>
      </c>
      <c r="K24" s="52"/>
      <c r="L24" s="63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</row>
    <row r="25" spans="1:31" s="56" customFormat="1" ht="6.95" customHeight="1">
      <c r="A25" s="52"/>
      <c r="B25" s="53"/>
      <c r="C25" s="52"/>
      <c r="D25" s="52"/>
      <c r="E25" s="52"/>
      <c r="F25" s="52"/>
      <c r="G25" s="52"/>
      <c r="H25" s="52"/>
      <c r="I25" s="52"/>
      <c r="J25" s="52"/>
      <c r="K25" s="52"/>
      <c r="L25" s="63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</row>
    <row r="26" spans="1:31" s="56" customFormat="1" ht="12" customHeight="1">
      <c r="A26" s="52"/>
      <c r="B26" s="53"/>
      <c r="C26" s="52"/>
      <c r="D26" s="49" t="s">
        <v>37</v>
      </c>
      <c r="E26" s="52"/>
      <c r="F26" s="52"/>
      <c r="G26" s="52"/>
      <c r="H26" s="52"/>
      <c r="I26" s="52"/>
      <c r="J26" s="52"/>
      <c r="K26" s="52"/>
      <c r="L26" s="63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</row>
    <row r="27" spans="1:31" s="122" customFormat="1" ht="16.5" customHeight="1">
      <c r="A27" s="119"/>
      <c r="B27" s="120"/>
      <c r="C27" s="119"/>
      <c r="D27" s="119"/>
      <c r="E27" s="281" t="s">
        <v>1</v>
      </c>
      <c r="F27" s="281"/>
      <c r="G27" s="281"/>
      <c r="H27" s="281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56" customFormat="1" ht="6.95" customHeight="1">
      <c r="A28" s="52"/>
      <c r="B28" s="53"/>
      <c r="C28" s="52"/>
      <c r="D28" s="52"/>
      <c r="E28" s="52"/>
      <c r="F28" s="52"/>
      <c r="G28" s="52"/>
      <c r="H28" s="52"/>
      <c r="I28" s="52"/>
      <c r="J28" s="52"/>
      <c r="K28" s="52"/>
      <c r="L28" s="63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</row>
    <row r="29" spans="1:31" s="56" customFormat="1" ht="6.95" customHeight="1">
      <c r="A29" s="52"/>
      <c r="B29" s="53"/>
      <c r="C29" s="52"/>
      <c r="D29" s="88"/>
      <c r="E29" s="88"/>
      <c r="F29" s="88"/>
      <c r="G29" s="88"/>
      <c r="H29" s="88"/>
      <c r="I29" s="88"/>
      <c r="J29" s="88"/>
      <c r="K29" s="88"/>
      <c r="L29" s="63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</row>
    <row r="30" spans="1:31" s="56" customFormat="1" ht="25.35" customHeight="1">
      <c r="A30" s="52"/>
      <c r="B30" s="53"/>
      <c r="C30" s="52"/>
      <c r="D30" s="123" t="s">
        <v>38</v>
      </c>
      <c r="E30" s="52"/>
      <c r="F30" s="52"/>
      <c r="G30" s="52"/>
      <c r="H30" s="52"/>
      <c r="I30" s="52"/>
      <c r="J30" s="124">
        <f>ROUND(J131, 2)</f>
        <v>0</v>
      </c>
      <c r="K30" s="52"/>
      <c r="L30" s="63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</row>
    <row r="31" spans="1:31" s="56" customFormat="1" ht="6.95" customHeight="1">
      <c r="A31" s="52"/>
      <c r="B31" s="53"/>
      <c r="C31" s="52"/>
      <c r="D31" s="88"/>
      <c r="E31" s="88"/>
      <c r="F31" s="88"/>
      <c r="G31" s="88"/>
      <c r="H31" s="88"/>
      <c r="I31" s="88"/>
      <c r="J31" s="88"/>
      <c r="K31" s="88"/>
      <c r="L31" s="63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</row>
    <row r="32" spans="1:31" s="56" customFormat="1" ht="14.45" customHeight="1">
      <c r="A32" s="52"/>
      <c r="B32" s="53"/>
      <c r="C32" s="52"/>
      <c r="D32" s="52"/>
      <c r="E32" s="52"/>
      <c r="F32" s="125" t="s">
        <v>40</v>
      </c>
      <c r="G32" s="52"/>
      <c r="H32" s="52"/>
      <c r="I32" s="125" t="s">
        <v>39</v>
      </c>
      <c r="J32" s="125" t="s">
        <v>41</v>
      </c>
      <c r="K32" s="52"/>
      <c r="L32" s="63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</row>
    <row r="33" spans="1:31" s="56" customFormat="1" ht="14.45" customHeight="1">
      <c r="A33" s="52"/>
      <c r="B33" s="53"/>
      <c r="C33" s="52"/>
      <c r="D33" s="126" t="s">
        <v>42</v>
      </c>
      <c r="E33" s="49" t="s">
        <v>43</v>
      </c>
      <c r="F33" s="127">
        <f>ROUND((SUM(BE131:BE403)),  2)</f>
        <v>0</v>
      </c>
      <c r="G33" s="52"/>
      <c r="H33" s="52"/>
      <c r="I33" s="128">
        <v>0.21</v>
      </c>
      <c r="J33" s="127">
        <f>ROUND(((SUM(BE131:BE403))*I33),  2)</f>
        <v>0</v>
      </c>
      <c r="K33" s="52"/>
      <c r="L33" s="63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</row>
    <row r="34" spans="1:31" s="56" customFormat="1" ht="14.45" customHeight="1">
      <c r="A34" s="52"/>
      <c r="B34" s="53"/>
      <c r="C34" s="52"/>
      <c r="D34" s="52"/>
      <c r="E34" s="49" t="s">
        <v>44</v>
      </c>
      <c r="F34" s="127">
        <f>ROUND((SUM(BF131:BF403)),  2)</f>
        <v>0</v>
      </c>
      <c r="G34" s="52"/>
      <c r="H34" s="52"/>
      <c r="I34" s="128">
        <v>0.15</v>
      </c>
      <c r="J34" s="127">
        <f>ROUND(((SUM(BF131:BF403))*I34),  2)</f>
        <v>0</v>
      </c>
      <c r="K34" s="52"/>
      <c r="L34" s="63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</row>
    <row r="35" spans="1:31" s="56" customFormat="1" ht="14.45" hidden="1" customHeight="1">
      <c r="A35" s="52"/>
      <c r="B35" s="53"/>
      <c r="C35" s="52"/>
      <c r="D35" s="52"/>
      <c r="E35" s="49" t="s">
        <v>45</v>
      </c>
      <c r="F35" s="127">
        <f>ROUND((SUM(BG131:BG403)),  2)</f>
        <v>0</v>
      </c>
      <c r="G35" s="52"/>
      <c r="H35" s="52"/>
      <c r="I35" s="128">
        <v>0.21</v>
      </c>
      <c r="J35" s="127">
        <f>0</f>
        <v>0</v>
      </c>
      <c r="K35" s="52"/>
      <c r="L35" s="63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</row>
    <row r="36" spans="1:31" s="56" customFormat="1" ht="14.45" hidden="1" customHeight="1">
      <c r="A36" s="52"/>
      <c r="B36" s="53"/>
      <c r="C36" s="52"/>
      <c r="D36" s="52"/>
      <c r="E36" s="49" t="s">
        <v>46</v>
      </c>
      <c r="F36" s="127">
        <f>ROUND((SUM(BH131:BH403)),  2)</f>
        <v>0</v>
      </c>
      <c r="G36" s="52"/>
      <c r="H36" s="52"/>
      <c r="I36" s="128">
        <v>0.15</v>
      </c>
      <c r="J36" s="127">
        <f>0</f>
        <v>0</v>
      </c>
      <c r="K36" s="52"/>
      <c r="L36" s="63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</row>
    <row r="37" spans="1:31" s="56" customFormat="1" ht="14.45" hidden="1" customHeight="1">
      <c r="A37" s="52"/>
      <c r="B37" s="53"/>
      <c r="C37" s="52"/>
      <c r="D37" s="52"/>
      <c r="E37" s="49" t="s">
        <v>47</v>
      </c>
      <c r="F37" s="127">
        <f>ROUND((SUM(BI131:BI403)),  2)</f>
        <v>0</v>
      </c>
      <c r="G37" s="52"/>
      <c r="H37" s="52"/>
      <c r="I37" s="128">
        <v>0</v>
      </c>
      <c r="J37" s="127">
        <f>0</f>
        <v>0</v>
      </c>
      <c r="K37" s="52"/>
      <c r="L37" s="63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</row>
    <row r="38" spans="1:31" s="56" customFormat="1" ht="6.95" customHeight="1">
      <c r="A38" s="52"/>
      <c r="B38" s="53"/>
      <c r="C38" s="52"/>
      <c r="D38" s="52"/>
      <c r="E38" s="52"/>
      <c r="F38" s="52"/>
      <c r="G38" s="52"/>
      <c r="H38" s="52"/>
      <c r="I38" s="52"/>
      <c r="J38" s="52"/>
      <c r="K38" s="52"/>
      <c r="L38" s="63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</row>
    <row r="39" spans="1:31" s="56" customFormat="1" ht="25.35" customHeight="1">
      <c r="A39" s="52"/>
      <c r="B39" s="53"/>
      <c r="C39" s="129"/>
      <c r="D39" s="130" t="s">
        <v>48</v>
      </c>
      <c r="E39" s="82"/>
      <c r="F39" s="82"/>
      <c r="G39" s="131" t="s">
        <v>49</v>
      </c>
      <c r="H39" s="132" t="s">
        <v>50</v>
      </c>
      <c r="I39" s="82"/>
      <c r="J39" s="133">
        <f>SUM(J30:J37)</f>
        <v>0</v>
      </c>
      <c r="K39" s="134"/>
      <c r="L39" s="63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</row>
    <row r="40" spans="1:31" s="56" customFormat="1" ht="14.45" customHeight="1">
      <c r="A40" s="52"/>
      <c r="B40" s="53"/>
      <c r="C40" s="52"/>
      <c r="D40" s="52"/>
      <c r="E40" s="52"/>
      <c r="F40" s="52"/>
      <c r="G40" s="52"/>
      <c r="H40" s="52"/>
      <c r="I40" s="52"/>
      <c r="J40" s="52"/>
      <c r="K40" s="52"/>
      <c r="L40" s="63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6" customFormat="1" ht="14.45" customHeight="1">
      <c r="B50" s="63"/>
      <c r="D50" s="64" t="s">
        <v>51</v>
      </c>
      <c r="E50" s="65"/>
      <c r="F50" s="65"/>
      <c r="G50" s="64" t="s">
        <v>52</v>
      </c>
      <c r="H50" s="65"/>
      <c r="I50" s="65"/>
      <c r="J50" s="65"/>
      <c r="K50" s="65"/>
      <c r="L50" s="63"/>
    </row>
    <row r="51" spans="1:31">
      <c r="B51" s="43"/>
      <c r="L51" s="43"/>
    </row>
    <row r="52" spans="1:31">
      <c r="B52" s="43"/>
      <c r="L52" s="43"/>
    </row>
    <row r="53" spans="1:31">
      <c r="B53" s="43"/>
      <c r="L53" s="43"/>
    </row>
    <row r="54" spans="1:31">
      <c r="B54" s="43"/>
      <c r="L54" s="43"/>
    </row>
    <row r="55" spans="1:31">
      <c r="B55" s="43"/>
      <c r="L55" s="43"/>
    </row>
    <row r="56" spans="1:31">
      <c r="B56" s="43"/>
      <c r="L56" s="43"/>
    </row>
    <row r="57" spans="1:31">
      <c r="B57" s="43"/>
      <c r="L57" s="43"/>
    </row>
    <row r="58" spans="1:31">
      <c r="B58" s="43"/>
      <c r="L58" s="43"/>
    </row>
    <row r="59" spans="1:31">
      <c r="B59" s="43"/>
      <c r="L59" s="43"/>
    </row>
    <row r="60" spans="1:31">
      <c r="B60" s="43"/>
      <c r="L60" s="43"/>
    </row>
    <row r="61" spans="1:31" s="56" customFormat="1" ht="12.75">
      <c r="A61" s="52"/>
      <c r="B61" s="53"/>
      <c r="C61" s="52"/>
      <c r="D61" s="66" t="s">
        <v>53</v>
      </c>
      <c r="E61" s="55"/>
      <c r="F61" s="135" t="s">
        <v>54</v>
      </c>
      <c r="G61" s="66" t="s">
        <v>53</v>
      </c>
      <c r="H61" s="55"/>
      <c r="I61" s="55"/>
      <c r="J61" s="136" t="s">
        <v>54</v>
      </c>
      <c r="K61" s="55"/>
      <c r="L61" s="63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</row>
    <row r="62" spans="1:31">
      <c r="B62" s="43"/>
      <c r="L62" s="43"/>
    </row>
    <row r="63" spans="1:31">
      <c r="B63" s="43"/>
      <c r="L63" s="43"/>
    </row>
    <row r="64" spans="1:31">
      <c r="B64" s="43"/>
      <c r="L64" s="43"/>
    </row>
    <row r="65" spans="1:31" s="56" customFormat="1" ht="12.75">
      <c r="A65" s="52"/>
      <c r="B65" s="53"/>
      <c r="C65" s="52"/>
      <c r="D65" s="64" t="s">
        <v>55</v>
      </c>
      <c r="E65" s="67"/>
      <c r="F65" s="67"/>
      <c r="G65" s="64" t="s">
        <v>56</v>
      </c>
      <c r="H65" s="67"/>
      <c r="I65" s="67"/>
      <c r="J65" s="67"/>
      <c r="K65" s="67"/>
      <c r="L65" s="63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</row>
    <row r="66" spans="1:31">
      <c r="B66" s="43"/>
      <c r="L66" s="43"/>
    </row>
    <row r="67" spans="1:31">
      <c r="B67" s="43"/>
      <c r="L67" s="43"/>
    </row>
    <row r="68" spans="1:31">
      <c r="B68" s="43"/>
      <c r="L68" s="43"/>
    </row>
    <row r="69" spans="1:31">
      <c r="B69" s="43"/>
      <c r="L69" s="43"/>
    </row>
    <row r="70" spans="1:31">
      <c r="B70" s="43"/>
      <c r="L70" s="43"/>
    </row>
    <row r="71" spans="1:31">
      <c r="B71" s="43"/>
      <c r="L71" s="43"/>
    </row>
    <row r="72" spans="1:31">
      <c r="B72" s="43"/>
      <c r="L72" s="43"/>
    </row>
    <row r="73" spans="1:31">
      <c r="B73" s="43"/>
      <c r="L73" s="43"/>
    </row>
    <row r="74" spans="1:31">
      <c r="B74" s="43"/>
      <c r="L74" s="43"/>
    </row>
    <row r="75" spans="1:31">
      <c r="B75" s="43"/>
      <c r="L75" s="43"/>
    </row>
    <row r="76" spans="1:31" s="56" customFormat="1" ht="12.75">
      <c r="A76" s="52"/>
      <c r="B76" s="53"/>
      <c r="C76" s="52"/>
      <c r="D76" s="66" t="s">
        <v>53</v>
      </c>
      <c r="E76" s="55"/>
      <c r="F76" s="135" t="s">
        <v>54</v>
      </c>
      <c r="G76" s="66" t="s">
        <v>53</v>
      </c>
      <c r="H76" s="55"/>
      <c r="I76" s="55"/>
      <c r="J76" s="136" t="s">
        <v>54</v>
      </c>
      <c r="K76" s="55"/>
      <c r="L76" s="63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</row>
    <row r="77" spans="1:31" s="56" customFormat="1" ht="14.45" customHeight="1">
      <c r="A77" s="52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3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</row>
    <row r="81" spans="1:47" s="56" customFormat="1" ht="6.95" customHeight="1">
      <c r="A81" s="52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63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</row>
    <row r="82" spans="1:47" s="56" customFormat="1" ht="24.95" customHeight="1">
      <c r="A82" s="52"/>
      <c r="B82" s="53"/>
      <c r="C82" s="44" t="s">
        <v>98</v>
      </c>
      <c r="D82" s="52"/>
      <c r="E82" s="52"/>
      <c r="F82" s="52"/>
      <c r="G82" s="52"/>
      <c r="H82" s="52"/>
      <c r="I82" s="52"/>
      <c r="J82" s="52"/>
      <c r="K82" s="52"/>
      <c r="L82" s="63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</row>
    <row r="83" spans="1:47" s="56" customFormat="1" ht="6.95" customHeight="1">
      <c r="A83" s="52"/>
      <c r="B83" s="53"/>
      <c r="C83" s="52"/>
      <c r="D83" s="52"/>
      <c r="E83" s="52"/>
      <c r="F83" s="52"/>
      <c r="G83" s="52"/>
      <c r="H83" s="52"/>
      <c r="I83" s="52"/>
      <c r="J83" s="52"/>
      <c r="K83" s="52"/>
      <c r="L83" s="63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</row>
    <row r="84" spans="1:47" s="56" customFormat="1" ht="12" customHeight="1">
      <c r="A84" s="52"/>
      <c r="B84" s="53"/>
      <c r="C84" s="49" t="s">
        <v>16</v>
      </c>
      <c r="D84" s="52"/>
      <c r="E84" s="52"/>
      <c r="F84" s="52"/>
      <c r="G84" s="52"/>
      <c r="H84" s="52"/>
      <c r="I84" s="52"/>
      <c r="J84" s="52"/>
      <c r="K84" s="52"/>
      <c r="L84" s="63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</row>
    <row r="85" spans="1:47" s="56" customFormat="1" ht="16.5" customHeight="1">
      <c r="A85" s="52"/>
      <c r="B85" s="53"/>
      <c r="C85" s="52"/>
      <c r="D85" s="52"/>
      <c r="E85" s="286" t="str">
        <f>E7</f>
        <v>Oprava mostu v km 52,960 v úseku Dolní Bousov – Libuň</v>
      </c>
      <c r="F85" s="287"/>
      <c r="G85" s="287"/>
      <c r="H85" s="287"/>
      <c r="I85" s="52"/>
      <c r="J85" s="52"/>
      <c r="K85" s="52"/>
      <c r="L85" s="63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</row>
    <row r="86" spans="1:47" s="56" customFormat="1" ht="12" customHeight="1">
      <c r="A86" s="52"/>
      <c r="B86" s="53"/>
      <c r="C86" s="49" t="s">
        <v>96</v>
      </c>
      <c r="D86" s="52"/>
      <c r="E86" s="52"/>
      <c r="F86" s="52"/>
      <c r="G86" s="52"/>
      <c r="H86" s="52"/>
      <c r="I86" s="52"/>
      <c r="J86" s="52"/>
      <c r="K86" s="52"/>
      <c r="L86" s="63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</row>
    <row r="87" spans="1:47" s="56" customFormat="1" ht="16.5" customHeight="1">
      <c r="A87" s="52"/>
      <c r="B87" s="53"/>
      <c r="C87" s="52"/>
      <c r="D87" s="52"/>
      <c r="E87" s="258" t="str">
        <f>E9</f>
        <v>SO 101 - Oprava mostu</v>
      </c>
      <c r="F87" s="285"/>
      <c r="G87" s="285"/>
      <c r="H87" s="285"/>
      <c r="I87" s="52"/>
      <c r="J87" s="52"/>
      <c r="K87" s="52"/>
      <c r="L87" s="63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</row>
    <row r="88" spans="1:47" s="56" customFormat="1" ht="6.95" customHeight="1">
      <c r="A88" s="52"/>
      <c r="B88" s="53"/>
      <c r="C88" s="52"/>
      <c r="D88" s="52"/>
      <c r="E88" s="52"/>
      <c r="F88" s="52"/>
      <c r="G88" s="52"/>
      <c r="H88" s="52"/>
      <c r="I88" s="52"/>
      <c r="J88" s="52"/>
      <c r="K88" s="52"/>
      <c r="L88" s="63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</row>
    <row r="89" spans="1:47" s="56" customFormat="1" ht="12" customHeight="1">
      <c r="A89" s="52"/>
      <c r="B89" s="53"/>
      <c r="C89" s="49" t="s">
        <v>20</v>
      </c>
      <c r="D89" s="52"/>
      <c r="E89" s="52"/>
      <c r="F89" s="50" t="str">
        <f>F12</f>
        <v xml:space="preserve"> </v>
      </c>
      <c r="G89" s="52"/>
      <c r="H89" s="52"/>
      <c r="I89" s="49" t="s">
        <v>22</v>
      </c>
      <c r="J89" s="118">
        <f>IF(J12="","",J12)</f>
        <v>44207</v>
      </c>
      <c r="K89" s="52"/>
      <c r="L89" s="63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</row>
    <row r="90" spans="1:47" s="56" customFormat="1" ht="6.95" customHeight="1">
      <c r="A90" s="52"/>
      <c r="B90" s="53"/>
      <c r="C90" s="52"/>
      <c r="D90" s="52"/>
      <c r="E90" s="52"/>
      <c r="F90" s="52"/>
      <c r="G90" s="52"/>
      <c r="H90" s="52"/>
      <c r="I90" s="52"/>
      <c r="J90" s="52"/>
      <c r="K90" s="52"/>
      <c r="L90" s="63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</row>
    <row r="91" spans="1:47" s="56" customFormat="1" ht="25.7" customHeight="1">
      <c r="A91" s="52"/>
      <c r="B91" s="53"/>
      <c r="C91" s="49" t="s">
        <v>23</v>
      </c>
      <c r="D91" s="52"/>
      <c r="E91" s="52"/>
      <c r="F91" s="50" t="str">
        <f>E15</f>
        <v>Správa železnic, s.o.</v>
      </c>
      <c r="G91" s="52"/>
      <c r="H91" s="52"/>
      <c r="I91" s="49" t="s">
        <v>31</v>
      </c>
      <c r="J91" s="137" t="str">
        <f>E21</f>
        <v>TOP CON SERVIS s.r.o.</v>
      </c>
      <c r="K91" s="52"/>
      <c r="L91" s="63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</row>
    <row r="92" spans="1:47" s="56" customFormat="1" ht="15.2" customHeight="1">
      <c r="A92" s="52"/>
      <c r="B92" s="53"/>
      <c r="C92" s="49" t="s">
        <v>29</v>
      </c>
      <c r="D92" s="52"/>
      <c r="E92" s="52"/>
      <c r="F92" s="50" t="str">
        <f>IF(E18="","",E18)</f>
        <v>Vyplň údaj</v>
      </c>
      <c r="G92" s="52"/>
      <c r="H92" s="52"/>
      <c r="I92" s="49" t="s">
        <v>36</v>
      </c>
      <c r="J92" s="137" t="str">
        <f>E24</f>
        <v xml:space="preserve"> </v>
      </c>
      <c r="K92" s="52"/>
      <c r="L92" s="63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</row>
    <row r="93" spans="1:47" s="56" customFormat="1" ht="10.35" customHeight="1">
      <c r="A93" s="52"/>
      <c r="B93" s="53"/>
      <c r="C93" s="52"/>
      <c r="D93" s="52"/>
      <c r="E93" s="52"/>
      <c r="F93" s="52"/>
      <c r="G93" s="52"/>
      <c r="H93" s="52"/>
      <c r="I93" s="52"/>
      <c r="J93" s="52"/>
      <c r="K93" s="52"/>
      <c r="L93" s="63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</row>
    <row r="94" spans="1:47" s="56" customFormat="1" ht="29.25" customHeight="1">
      <c r="A94" s="52"/>
      <c r="B94" s="53"/>
      <c r="C94" s="138" t="s">
        <v>99</v>
      </c>
      <c r="D94" s="129"/>
      <c r="E94" s="129"/>
      <c r="F94" s="129"/>
      <c r="G94" s="129"/>
      <c r="H94" s="129"/>
      <c r="I94" s="129"/>
      <c r="J94" s="139" t="s">
        <v>100</v>
      </c>
      <c r="K94" s="129"/>
      <c r="L94" s="63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</row>
    <row r="95" spans="1:47" s="56" customFormat="1" ht="10.35" customHeight="1">
      <c r="A95" s="52"/>
      <c r="B95" s="53"/>
      <c r="C95" s="52"/>
      <c r="D95" s="52"/>
      <c r="E95" s="52"/>
      <c r="F95" s="52"/>
      <c r="G95" s="52"/>
      <c r="H95" s="52"/>
      <c r="I95" s="52"/>
      <c r="J95" s="52"/>
      <c r="K95" s="52"/>
      <c r="L95" s="63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</row>
    <row r="96" spans="1:47" s="56" customFormat="1" ht="22.9" customHeight="1">
      <c r="A96" s="52"/>
      <c r="B96" s="53"/>
      <c r="C96" s="140" t="s">
        <v>101</v>
      </c>
      <c r="D96" s="52"/>
      <c r="E96" s="52"/>
      <c r="F96" s="52"/>
      <c r="G96" s="52"/>
      <c r="H96" s="52"/>
      <c r="I96" s="52"/>
      <c r="J96" s="124">
        <f>J131</f>
        <v>0</v>
      </c>
      <c r="K96" s="52"/>
      <c r="L96" s="63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U96" s="40" t="s">
        <v>102</v>
      </c>
    </row>
    <row r="97" spans="1:31" s="141" customFormat="1" ht="24.95" customHeight="1">
      <c r="B97" s="142"/>
      <c r="D97" s="143" t="s">
        <v>103</v>
      </c>
      <c r="E97" s="144"/>
      <c r="F97" s="144"/>
      <c r="G97" s="144"/>
      <c r="H97" s="144"/>
      <c r="I97" s="144"/>
      <c r="J97" s="145">
        <f>J132</f>
        <v>0</v>
      </c>
      <c r="L97" s="142"/>
    </row>
    <row r="98" spans="1:31" s="146" customFormat="1" ht="19.899999999999999" customHeight="1">
      <c r="B98" s="147"/>
      <c r="D98" s="148" t="s">
        <v>104</v>
      </c>
      <c r="E98" s="149"/>
      <c r="F98" s="149"/>
      <c r="G98" s="149"/>
      <c r="H98" s="149"/>
      <c r="I98" s="149"/>
      <c r="J98" s="150">
        <f>J133</f>
        <v>0</v>
      </c>
      <c r="L98" s="147"/>
    </row>
    <row r="99" spans="1:31" s="146" customFormat="1" ht="19.899999999999999" customHeight="1">
      <c r="B99" s="147"/>
      <c r="D99" s="148" t="s">
        <v>105</v>
      </c>
      <c r="E99" s="149"/>
      <c r="F99" s="149"/>
      <c r="G99" s="149"/>
      <c r="H99" s="149"/>
      <c r="I99" s="149"/>
      <c r="J99" s="150">
        <f>J176</f>
        <v>0</v>
      </c>
      <c r="L99" s="147"/>
    </row>
    <row r="100" spans="1:31" s="146" customFormat="1" ht="19.899999999999999" customHeight="1">
      <c r="B100" s="147"/>
      <c r="D100" s="148" t="s">
        <v>106</v>
      </c>
      <c r="E100" s="149"/>
      <c r="F100" s="149"/>
      <c r="G100" s="149"/>
      <c r="H100" s="149"/>
      <c r="I100" s="149"/>
      <c r="J100" s="150">
        <f>J180</f>
        <v>0</v>
      </c>
      <c r="L100" s="147"/>
    </row>
    <row r="101" spans="1:31" s="146" customFormat="1" ht="19.899999999999999" customHeight="1">
      <c r="B101" s="147"/>
      <c r="D101" s="148" t="s">
        <v>107</v>
      </c>
      <c r="E101" s="149"/>
      <c r="F101" s="149"/>
      <c r="G101" s="149"/>
      <c r="H101" s="149"/>
      <c r="I101" s="149"/>
      <c r="J101" s="150">
        <f>J187</f>
        <v>0</v>
      </c>
      <c r="L101" s="147"/>
    </row>
    <row r="102" spans="1:31" s="146" customFormat="1" ht="19.899999999999999" customHeight="1">
      <c r="B102" s="147"/>
      <c r="D102" s="148" t="s">
        <v>108</v>
      </c>
      <c r="E102" s="149"/>
      <c r="F102" s="149"/>
      <c r="G102" s="149"/>
      <c r="H102" s="149"/>
      <c r="I102" s="149"/>
      <c r="J102" s="150">
        <f>J225</f>
        <v>0</v>
      </c>
      <c r="L102" s="147"/>
    </row>
    <row r="103" spans="1:31" s="146" customFormat="1" ht="19.899999999999999" customHeight="1">
      <c r="B103" s="147"/>
      <c r="D103" s="148" t="s">
        <v>109</v>
      </c>
      <c r="E103" s="149"/>
      <c r="F103" s="149"/>
      <c r="G103" s="149"/>
      <c r="H103" s="149"/>
      <c r="I103" s="149"/>
      <c r="J103" s="150">
        <f>J230</f>
        <v>0</v>
      </c>
      <c r="L103" s="147"/>
    </row>
    <row r="104" spans="1:31" s="146" customFormat="1" ht="19.899999999999999" customHeight="1">
      <c r="B104" s="147"/>
      <c r="D104" s="148" t="s">
        <v>110</v>
      </c>
      <c r="E104" s="149"/>
      <c r="F104" s="149"/>
      <c r="G104" s="149"/>
      <c r="H104" s="149"/>
      <c r="I104" s="149"/>
      <c r="J104" s="150">
        <f>J335</f>
        <v>0</v>
      </c>
      <c r="L104" s="147"/>
    </row>
    <row r="105" spans="1:31" s="146" customFormat="1" ht="19.899999999999999" customHeight="1">
      <c r="B105" s="147"/>
      <c r="D105" s="148" t="s">
        <v>111</v>
      </c>
      <c r="E105" s="149"/>
      <c r="F105" s="149"/>
      <c r="G105" s="149"/>
      <c r="H105" s="149"/>
      <c r="I105" s="149"/>
      <c r="J105" s="150">
        <f>J354</f>
        <v>0</v>
      </c>
      <c r="L105" s="147"/>
    </row>
    <row r="106" spans="1:31" s="141" customFormat="1" ht="24.95" customHeight="1">
      <c r="B106" s="142"/>
      <c r="D106" s="143" t="s">
        <v>112</v>
      </c>
      <c r="E106" s="144"/>
      <c r="F106" s="144"/>
      <c r="G106" s="144"/>
      <c r="H106" s="144"/>
      <c r="I106" s="144"/>
      <c r="J106" s="145">
        <f>J360</f>
        <v>0</v>
      </c>
      <c r="L106" s="142"/>
    </row>
    <row r="107" spans="1:31" s="146" customFormat="1" ht="19.899999999999999" customHeight="1">
      <c r="B107" s="147"/>
      <c r="D107" s="148" t="s">
        <v>113</v>
      </c>
      <c r="E107" s="149"/>
      <c r="F107" s="149"/>
      <c r="G107" s="149"/>
      <c r="H107" s="149"/>
      <c r="I107" s="149"/>
      <c r="J107" s="150">
        <f>J361</f>
        <v>0</v>
      </c>
      <c r="L107" s="147"/>
    </row>
    <row r="108" spans="1:31" s="146" customFormat="1" ht="19.899999999999999" customHeight="1">
      <c r="B108" s="147"/>
      <c r="D108" s="148" t="s">
        <v>114</v>
      </c>
      <c r="E108" s="149"/>
      <c r="F108" s="149"/>
      <c r="G108" s="149"/>
      <c r="H108" s="149"/>
      <c r="I108" s="149"/>
      <c r="J108" s="150">
        <f>J392</f>
        <v>0</v>
      </c>
      <c r="L108" s="147"/>
    </row>
    <row r="109" spans="1:31" s="141" customFormat="1" ht="24.95" customHeight="1">
      <c r="B109" s="142"/>
      <c r="D109" s="143" t="s">
        <v>115</v>
      </c>
      <c r="E109" s="144"/>
      <c r="F109" s="144"/>
      <c r="G109" s="144"/>
      <c r="H109" s="144"/>
      <c r="I109" s="144"/>
      <c r="J109" s="145">
        <f>J393</f>
        <v>0</v>
      </c>
      <c r="L109" s="142"/>
    </row>
    <row r="110" spans="1:31" s="146" customFormat="1" ht="19.899999999999999" customHeight="1">
      <c r="B110" s="147"/>
      <c r="D110" s="148" t="s">
        <v>116</v>
      </c>
      <c r="E110" s="149"/>
      <c r="F110" s="149"/>
      <c r="G110" s="149"/>
      <c r="H110" s="149"/>
      <c r="I110" s="149"/>
      <c r="J110" s="150">
        <f>J394</f>
        <v>0</v>
      </c>
      <c r="L110" s="147"/>
    </row>
    <row r="111" spans="1:31" s="146" customFormat="1" ht="19.899999999999999" customHeight="1">
      <c r="B111" s="147"/>
      <c r="D111" s="148" t="s">
        <v>117</v>
      </c>
      <c r="E111" s="149"/>
      <c r="F111" s="149"/>
      <c r="G111" s="149"/>
      <c r="H111" s="149"/>
      <c r="I111" s="149"/>
      <c r="J111" s="150">
        <f>J397</f>
        <v>0</v>
      </c>
      <c r="L111" s="147"/>
    </row>
    <row r="112" spans="1:31" s="56" customFormat="1" ht="21.75" customHeight="1">
      <c r="A112" s="52"/>
      <c r="B112" s="53"/>
      <c r="C112" s="52"/>
      <c r="D112" s="52"/>
      <c r="E112" s="52"/>
      <c r="F112" s="52"/>
      <c r="G112" s="52"/>
      <c r="H112" s="52"/>
      <c r="I112" s="52"/>
      <c r="J112" s="52"/>
      <c r="K112" s="52"/>
      <c r="L112" s="63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</row>
    <row r="113" spans="1:31" s="56" customFormat="1" ht="6.95" customHeight="1">
      <c r="A113" s="52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</row>
    <row r="117" spans="1:31" s="56" customFormat="1" ht="6.95" customHeight="1">
      <c r="A117" s="52"/>
      <c r="B117" s="70"/>
      <c r="C117" s="71"/>
      <c r="D117" s="71"/>
      <c r="E117" s="71"/>
      <c r="F117" s="71"/>
      <c r="G117" s="71"/>
      <c r="H117" s="71"/>
      <c r="I117" s="71"/>
      <c r="J117" s="71"/>
      <c r="K117" s="71"/>
      <c r="L117" s="63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</row>
    <row r="118" spans="1:31" s="56" customFormat="1" ht="24.95" customHeight="1">
      <c r="A118" s="52"/>
      <c r="B118" s="53"/>
      <c r="C118" s="44" t="s">
        <v>118</v>
      </c>
      <c r="D118" s="52"/>
      <c r="E118" s="52"/>
      <c r="F118" s="52"/>
      <c r="G118" s="52"/>
      <c r="H118" s="52"/>
      <c r="I118" s="52"/>
      <c r="J118" s="52"/>
      <c r="K118" s="52"/>
      <c r="L118" s="63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</row>
    <row r="119" spans="1:31" s="56" customFormat="1" ht="6.95" customHeight="1">
      <c r="A119" s="52"/>
      <c r="B119" s="53"/>
      <c r="C119" s="52"/>
      <c r="D119" s="52"/>
      <c r="E119" s="52"/>
      <c r="F119" s="52"/>
      <c r="G119" s="52"/>
      <c r="H119" s="52"/>
      <c r="I119" s="52"/>
      <c r="J119" s="52"/>
      <c r="K119" s="52"/>
      <c r="L119" s="63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</row>
    <row r="120" spans="1:31" s="56" customFormat="1" ht="12" customHeight="1">
      <c r="A120" s="52"/>
      <c r="B120" s="53"/>
      <c r="C120" s="49" t="s">
        <v>16</v>
      </c>
      <c r="D120" s="52"/>
      <c r="E120" s="52"/>
      <c r="F120" s="52"/>
      <c r="G120" s="52"/>
      <c r="H120" s="52"/>
      <c r="I120" s="52"/>
      <c r="J120" s="52"/>
      <c r="K120" s="52"/>
      <c r="L120" s="63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</row>
    <row r="121" spans="1:31" s="56" customFormat="1" ht="16.5" customHeight="1">
      <c r="A121" s="52"/>
      <c r="B121" s="53"/>
      <c r="C121" s="52"/>
      <c r="D121" s="52"/>
      <c r="E121" s="286" t="str">
        <f>E7</f>
        <v>Oprava mostu v km 52,960 v úseku Dolní Bousov – Libuň</v>
      </c>
      <c r="F121" s="287"/>
      <c r="G121" s="287"/>
      <c r="H121" s="287"/>
      <c r="I121" s="52"/>
      <c r="J121" s="52"/>
      <c r="K121" s="52"/>
      <c r="L121" s="63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</row>
    <row r="122" spans="1:31" s="56" customFormat="1" ht="12" customHeight="1">
      <c r="A122" s="52"/>
      <c r="B122" s="53"/>
      <c r="C122" s="49" t="s">
        <v>96</v>
      </c>
      <c r="D122" s="52"/>
      <c r="E122" s="52"/>
      <c r="F122" s="52"/>
      <c r="G122" s="52"/>
      <c r="H122" s="52"/>
      <c r="I122" s="52"/>
      <c r="J122" s="52"/>
      <c r="K122" s="52"/>
      <c r="L122" s="63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</row>
    <row r="123" spans="1:31" s="56" customFormat="1" ht="16.5" customHeight="1">
      <c r="A123" s="52"/>
      <c r="B123" s="53"/>
      <c r="C123" s="52"/>
      <c r="D123" s="52"/>
      <c r="E123" s="258" t="str">
        <f>E9</f>
        <v>SO 101 - Oprava mostu</v>
      </c>
      <c r="F123" s="285"/>
      <c r="G123" s="285"/>
      <c r="H123" s="285"/>
      <c r="I123" s="52"/>
      <c r="J123" s="52"/>
      <c r="K123" s="52"/>
      <c r="L123" s="63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</row>
    <row r="124" spans="1:31" s="56" customFormat="1" ht="6.95" customHeight="1">
      <c r="A124" s="52"/>
      <c r="B124" s="53"/>
      <c r="C124" s="52"/>
      <c r="D124" s="52"/>
      <c r="E124" s="52"/>
      <c r="F124" s="52"/>
      <c r="G124" s="52"/>
      <c r="H124" s="52"/>
      <c r="I124" s="52"/>
      <c r="J124" s="52"/>
      <c r="K124" s="52"/>
      <c r="L124" s="63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</row>
    <row r="125" spans="1:31" s="56" customFormat="1" ht="12" customHeight="1">
      <c r="A125" s="52"/>
      <c r="B125" s="53"/>
      <c r="C125" s="49" t="s">
        <v>20</v>
      </c>
      <c r="D125" s="52"/>
      <c r="E125" s="52"/>
      <c r="F125" s="50" t="str">
        <f>F12</f>
        <v xml:space="preserve"> </v>
      </c>
      <c r="G125" s="52"/>
      <c r="H125" s="52"/>
      <c r="I125" s="49" t="s">
        <v>22</v>
      </c>
      <c r="J125" s="118">
        <f>IF(J12="","",J12)</f>
        <v>44207</v>
      </c>
      <c r="K125" s="52"/>
      <c r="L125" s="63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</row>
    <row r="126" spans="1:31" s="56" customFormat="1" ht="6.95" customHeight="1">
      <c r="A126" s="52"/>
      <c r="B126" s="53"/>
      <c r="C126" s="52"/>
      <c r="D126" s="52"/>
      <c r="E126" s="52"/>
      <c r="F126" s="52"/>
      <c r="G126" s="52"/>
      <c r="H126" s="52"/>
      <c r="I126" s="52"/>
      <c r="J126" s="52"/>
      <c r="K126" s="52"/>
      <c r="L126" s="63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</row>
    <row r="127" spans="1:31" s="56" customFormat="1" ht="25.7" customHeight="1">
      <c r="A127" s="52"/>
      <c r="B127" s="53"/>
      <c r="C127" s="49" t="s">
        <v>23</v>
      </c>
      <c r="D127" s="52"/>
      <c r="E127" s="52"/>
      <c r="F127" s="50" t="str">
        <f>E15</f>
        <v>Správa železnic, s.o.</v>
      </c>
      <c r="G127" s="52"/>
      <c r="H127" s="52"/>
      <c r="I127" s="49" t="s">
        <v>31</v>
      </c>
      <c r="J127" s="137" t="str">
        <f>E21</f>
        <v>TOP CON SERVIS s.r.o.</v>
      </c>
      <c r="K127" s="52"/>
      <c r="L127" s="63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</row>
    <row r="128" spans="1:31" s="56" customFormat="1" ht="15.2" customHeight="1">
      <c r="A128" s="52"/>
      <c r="B128" s="53"/>
      <c r="C128" s="49" t="s">
        <v>29</v>
      </c>
      <c r="D128" s="52"/>
      <c r="E128" s="52"/>
      <c r="F128" s="50" t="str">
        <f>IF(E18="","",E18)</f>
        <v>Vyplň údaj</v>
      </c>
      <c r="G128" s="52"/>
      <c r="H128" s="52"/>
      <c r="I128" s="49" t="s">
        <v>36</v>
      </c>
      <c r="J128" s="137" t="str">
        <f>E24</f>
        <v xml:space="preserve"> </v>
      </c>
      <c r="K128" s="52"/>
      <c r="L128" s="63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</row>
    <row r="129" spans="1:65" s="56" customFormat="1" ht="10.35" customHeight="1">
      <c r="A129" s="52"/>
      <c r="B129" s="53"/>
      <c r="C129" s="52"/>
      <c r="D129" s="52"/>
      <c r="E129" s="52"/>
      <c r="F129" s="52"/>
      <c r="G129" s="52"/>
      <c r="H129" s="52"/>
      <c r="I129" s="52"/>
      <c r="J129" s="52"/>
      <c r="K129" s="52"/>
      <c r="L129" s="63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</row>
    <row r="130" spans="1:65" s="157" customFormat="1" ht="29.25" customHeight="1">
      <c r="A130" s="151"/>
      <c r="B130" s="152"/>
      <c r="C130" s="153" t="s">
        <v>119</v>
      </c>
      <c r="D130" s="154" t="s">
        <v>63</v>
      </c>
      <c r="E130" s="154" t="s">
        <v>59</v>
      </c>
      <c r="F130" s="154" t="s">
        <v>60</v>
      </c>
      <c r="G130" s="154" t="s">
        <v>120</v>
      </c>
      <c r="H130" s="154" t="s">
        <v>121</v>
      </c>
      <c r="I130" s="154" t="s">
        <v>122</v>
      </c>
      <c r="J130" s="154" t="s">
        <v>100</v>
      </c>
      <c r="K130" s="155" t="s">
        <v>123</v>
      </c>
      <c r="L130" s="156"/>
      <c r="M130" s="84" t="s">
        <v>1</v>
      </c>
      <c r="N130" s="85" t="s">
        <v>42</v>
      </c>
      <c r="O130" s="85" t="s">
        <v>124</v>
      </c>
      <c r="P130" s="85" t="s">
        <v>125</v>
      </c>
      <c r="Q130" s="85" t="s">
        <v>126</v>
      </c>
      <c r="R130" s="85" t="s">
        <v>127</v>
      </c>
      <c r="S130" s="85" t="s">
        <v>128</v>
      </c>
      <c r="T130" s="86" t="s">
        <v>129</v>
      </c>
      <c r="U130" s="15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/>
    </row>
    <row r="131" spans="1:65" s="56" customFormat="1" ht="22.9" customHeight="1">
      <c r="A131" s="52"/>
      <c r="B131" s="53"/>
      <c r="C131" s="92" t="s">
        <v>130</v>
      </c>
      <c r="D131" s="52"/>
      <c r="E131" s="52"/>
      <c r="F131" s="52"/>
      <c r="G131" s="52"/>
      <c r="H131" s="52"/>
      <c r="I131" s="52"/>
      <c r="J131" s="158">
        <f>BK131</f>
        <v>0</v>
      </c>
      <c r="K131" s="52"/>
      <c r="L131" s="53"/>
      <c r="M131" s="87"/>
      <c r="N131" s="78"/>
      <c r="O131" s="88"/>
      <c r="P131" s="159">
        <f>P132+P360+P393</f>
        <v>0</v>
      </c>
      <c r="Q131" s="88"/>
      <c r="R131" s="159">
        <f>R132+R360+R393</f>
        <v>573.99514579999993</v>
      </c>
      <c r="S131" s="88"/>
      <c r="T131" s="160">
        <f>T132+T360+T393</f>
        <v>358.71137199999998</v>
      </c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T131" s="40" t="s">
        <v>77</v>
      </c>
      <c r="AU131" s="40" t="s">
        <v>102</v>
      </c>
      <c r="BK131" s="161">
        <f>BK132+BK360+BK393</f>
        <v>0</v>
      </c>
    </row>
    <row r="132" spans="1:65" s="162" customFormat="1" ht="25.9" customHeight="1">
      <c r="B132" s="163"/>
      <c r="D132" s="164" t="s">
        <v>77</v>
      </c>
      <c r="E132" s="165" t="s">
        <v>131</v>
      </c>
      <c r="F132" s="165" t="s">
        <v>132</v>
      </c>
      <c r="J132" s="166">
        <f>BK132</f>
        <v>0</v>
      </c>
      <c r="L132" s="163"/>
      <c r="M132" s="167"/>
      <c r="N132" s="168"/>
      <c r="O132" s="168"/>
      <c r="P132" s="169">
        <f>P133+P176+P180+P187+P225+P230+P335+P354</f>
        <v>0</v>
      </c>
      <c r="Q132" s="168"/>
      <c r="R132" s="169">
        <f>R133+R176+R180+R187+R225+R230+R335+R354</f>
        <v>555.78999779999992</v>
      </c>
      <c r="S132" s="168"/>
      <c r="T132" s="170">
        <f>T133+T176+T180+T187+T225+T230+T335+T354</f>
        <v>329.24837199999996</v>
      </c>
      <c r="AR132" s="164" t="s">
        <v>86</v>
      </c>
      <c r="AT132" s="171" t="s">
        <v>77</v>
      </c>
      <c r="AU132" s="171" t="s">
        <v>78</v>
      </c>
      <c r="AY132" s="164" t="s">
        <v>133</v>
      </c>
      <c r="BK132" s="172">
        <f>BK133+BK176+BK180+BK187+BK225+BK230+BK335+BK354</f>
        <v>0</v>
      </c>
    </row>
    <row r="133" spans="1:65" s="162" customFormat="1" ht="22.9" customHeight="1">
      <c r="B133" s="163"/>
      <c r="D133" s="164" t="s">
        <v>77</v>
      </c>
      <c r="E133" s="173" t="s">
        <v>86</v>
      </c>
      <c r="F133" s="173" t="s">
        <v>134</v>
      </c>
      <c r="J133" s="174">
        <f>BK133</f>
        <v>0</v>
      </c>
      <c r="L133" s="163"/>
      <c r="M133" s="167"/>
      <c r="N133" s="168"/>
      <c r="O133" s="168"/>
      <c r="P133" s="169">
        <f>SUM(P134:P175)</f>
        <v>0</v>
      </c>
      <c r="Q133" s="168"/>
      <c r="R133" s="169">
        <f>SUM(R134:R175)</f>
        <v>263.09403999999995</v>
      </c>
      <c r="S133" s="168"/>
      <c r="T133" s="170">
        <f>SUM(T134:T175)</f>
        <v>0</v>
      </c>
      <c r="AR133" s="164" t="s">
        <v>86</v>
      </c>
      <c r="AT133" s="171" t="s">
        <v>77</v>
      </c>
      <c r="AU133" s="171" t="s">
        <v>86</v>
      </c>
      <c r="AY133" s="164" t="s">
        <v>133</v>
      </c>
      <c r="BK133" s="172">
        <f>SUM(BK134:BK175)</f>
        <v>0</v>
      </c>
    </row>
    <row r="134" spans="1:65" s="56" customFormat="1" ht="24">
      <c r="A134" s="52"/>
      <c r="B134" s="53"/>
      <c r="C134" s="175" t="s">
        <v>86</v>
      </c>
      <c r="D134" s="175" t="s">
        <v>135</v>
      </c>
      <c r="E134" s="176" t="s">
        <v>136</v>
      </c>
      <c r="F134" s="177" t="s">
        <v>137</v>
      </c>
      <c r="G134" s="178" t="s">
        <v>138</v>
      </c>
      <c r="H134" s="179">
        <v>300</v>
      </c>
      <c r="I134" s="25"/>
      <c r="J134" s="180">
        <f>ROUND(I134*H134,2)</f>
        <v>0</v>
      </c>
      <c r="K134" s="177" t="s">
        <v>139</v>
      </c>
      <c r="L134" s="53"/>
      <c r="M134" s="181" t="s">
        <v>1</v>
      </c>
      <c r="N134" s="182" t="s">
        <v>43</v>
      </c>
      <c r="O134" s="80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R134" s="185" t="s">
        <v>140</v>
      </c>
      <c r="AT134" s="185" t="s">
        <v>135</v>
      </c>
      <c r="AU134" s="185" t="s">
        <v>88</v>
      </c>
      <c r="AY134" s="40" t="s">
        <v>133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40" t="s">
        <v>86</v>
      </c>
      <c r="BK134" s="186">
        <f>ROUND(I134*H134,2)</f>
        <v>0</v>
      </c>
      <c r="BL134" s="40" t="s">
        <v>140</v>
      </c>
      <c r="BM134" s="185" t="s">
        <v>141</v>
      </c>
    </row>
    <row r="135" spans="1:65" s="187" customFormat="1">
      <c r="B135" s="188"/>
      <c r="D135" s="189" t="s">
        <v>142</v>
      </c>
      <c r="E135" s="190" t="s">
        <v>1</v>
      </c>
      <c r="F135" s="191" t="s">
        <v>143</v>
      </c>
      <c r="H135" s="192">
        <v>300</v>
      </c>
      <c r="I135" s="26"/>
      <c r="L135" s="188"/>
      <c r="M135" s="193"/>
      <c r="N135" s="194"/>
      <c r="O135" s="194"/>
      <c r="P135" s="194"/>
      <c r="Q135" s="194"/>
      <c r="R135" s="194"/>
      <c r="S135" s="194"/>
      <c r="T135" s="195"/>
      <c r="AT135" s="190" t="s">
        <v>142</v>
      </c>
      <c r="AU135" s="190" t="s">
        <v>88</v>
      </c>
      <c r="AV135" s="187" t="s">
        <v>88</v>
      </c>
      <c r="AW135" s="187" t="s">
        <v>35</v>
      </c>
      <c r="AX135" s="187" t="s">
        <v>86</v>
      </c>
      <c r="AY135" s="190" t="s">
        <v>133</v>
      </c>
    </row>
    <row r="136" spans="1:65" s="56" customFormat="1" ht="36">
      <c r="A136" s="52"/>
      <c r="B136" s="53"/>
      <c r="C136" s="175" t="s">
        <v>88</v>
      </c>
      <c r="D136" s="175" t="s">
        <v>135</v>
      </c>
      <c r="E136" s="176" t="s">
        <v>144</v>
      </c>
      <c r="F136" s="177" t="s">
        <v>145</v>
      </c>
      <c r="G136" s="178" t="s">
        <v>146</v>
      </c>
      <c r="H136" s="179">
        <v>126</v>
      </c>
      <c r="I136" s="25"/>
      <c r="J136" s="180">
        <f>ROUND(I136*H136,2)</f>
        <v>0</v>
      </c>
      <c r="K136" s="177" t="s">
        <v>139</v>
      </c>
      <c r="L136" s="53"/>
      <c r="M136" s="181" t="s">
        <v>1</v>
      </c>
      <c r="N136" s="182" t="s">
        <v>43</v>
      </c>
      <c r="O136" s="80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R136" s="185" t="s">
        <v>140</v>
      </c>
      <c r="AT136" s="185" t="s">
        <v>135</v>
      </c>
      <c r="AU136" s="185" t="s">
        <v>88</v>
      </c>
      <c r="AY136" s="40" t="s">
        <v>133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40" t="s">
        <v>86</v>
      </c>
      <c r="BK136" s="186">
        <f>ROUND(I136*H136,2)</f>
        <v>0</v>
      </c>
      <c r="BL136" s="40" t="s">
        <v>140</v>
      </c>
      <c r="BM136" s="185" t="s">
        <v>147</v>
      </c>
    </row>
    <row r="137" spans="1:65" s="187" customFormat="1">
      <c r="B137" s="188"/>
      <c r="D137" s="189" t="s">
        <v>142</v>
      </c>
      <c r="E137" s="190" t="s">
        <v>1</v>
      </c>
      <c r="F137" s="191" t="s">
        <v>148</v>
      </c>
      <c r="H137" s="192">
        <v>126</v>
      </c>
      <c r="I137" s="26"/>
      <c r="L137" s="188"/>
      <c r="M137" s="193"/>
      <c r="N137" s="194"/>
      <c r="O137" s="194"/>
      <c r="P137" s="194"/>
      <c r="Q137" s="194"/>
      <c r="R137" s="194"/>
      <c r="S137" s="194"/>
      <c r="T137" s="195"/>
      <c r="AT137" s="190" t="s">
        <v>142</v>
      </c>
      <c r="AU137" s="190" t="s">
        <v>88</v>
      </c>
      <c r="AV137" s="187" t="s">
        <v>88</v>
      </c>
      <c r="AW137" s="187" t="s">
        <v>35</v>
      </c>
      <c r="AX137" s="187" t="s">
        <v>78</v>
      </c>
      <c r="AY137" s="190" t="s">
        <v>133</v>
      </c>
    </row>
    <row r="138" spans="1:65" s="196" customFormat="1">
      <c r="B138" s="197"/>
      <c r="D138" s="189" t="s">
        <v>142</v>
      </c>
      <c r="E138" s="198" t="s">
        <v>1</v>
      </c>
      <c r="F138" s="199" t="s">
        <v>149</v>
      </c>
      <c r="H138" s="200">
        <v>126</v>
      </c>
      <c r="I138" s="27"/>
      <c r="L138" s="197"/>
      <c r="M138" s="201"/>
      <c r="N138" s="202"/>
      <c r="O138" s="202"/>
      <c r="P138" s="202"/>
      <c r="Q138" s="202"/>
      <c r="R138" s="202"/>
      <c r="S138" s="202"/>
      <c r="T138" s="203"/>
      <c r="AT138" s="198" t="s">
        <v>142</v>
      </c>
      <c r="AU138" s="198" t="s">
        <v>88</v>
      </c>
      <c r="AV138" s="196" t="s">
        <v>140</v>
      </c>
      <c r="AW138" s="196" t="s">
        <v>3</v>
      </c>
      <c r="AX138" s="196" t="s">
        <v>86</v>
      </c>
      <c r="AY138" s="198" t="s">
        <v>133</v>
      </c>
    </row>
    <row r="139" spans="1:65" s="56" customFormat="1" ht="36">
      <c r="A139" s="52"/>
      <c r="B139" s="53"/>
      <c r="C139" s="175" t="s">
        <v>150</v>
      </c>
      <c r="D139" s="175" t="s">
        <v>135</v>
      </c>
      <c r="E139" s="176" t="s">
        <v>151</v>
      </c>
      <c r="F139" s="177" t="s">
        <v>152</v>
      </c>
      <c r="G139" s="178" t="s">
        <v>146</v>
      </c>
      <c r="H139" s="179">
        <v>126</v>
      </c>
      <c r="I139" s="25"/>
      <c r="J139" s="180">
        <f>ROUND(I139*H139,2)</f>
        <v>0</v>
      </c>
      <c r="K139" s="177" t="s">
        <v>139</v>
      </c>
      <c r="L139" s="53"/>
      <c r="M139" s="181" t="s">
        <v>1</v>
      </c>
      <c r="N139" s="182" t="s">
        <v>43</v>
      </c>
      <c r="O139" s="80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R139" s="185" t="s">
        <v>140</v>
      </c>
      <c r="AT139" s="185" t="s">
        <v>135</v>
      </c>
      <c r="AU139" s="185" t="s">
        <v>88</v>
      </c>
      <c r="AY139" s="40" t="s">
        <v>133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40" t="s">
        <v>86</v>
      </c>
      <c r="BK139" s="186">
        <f>ROUND(I139*H139,2)</f>
        <v>0</v>
      </c>
      <c r="BL139" s="40" t="s">
        <v>140</v>
      </c>
      <c r="BM139" s="185" t="s">
        <v>153</v>
      </c>
    </row>
    <row r="140" spans="1:65" s="187" customFormat="1">
      <c r="B140" s="188"/>
      <c r="D140" s="189" t="s">
        <v>142</v>
      </c>
      <c r="E140" s="190" t="s">
        <v>1</v>
      </c>
      <c r="F140" s="191" t="s">
        <v>148</v>
      </c>
      <c r="H140" s="192">
        <v>126</v>
      </c>
      <c r="I140" s="26"/>
      <c r="L140" s="188"/>
      <c r="M140" s="193"/>
      <c r="N140" s="194"/>
      <c r="O140" s="194"/>
      <c r="P140" s="194"/>
      <c r="Q140" s="194"/>
      <c r="R140" s="194"/>
      <c r="S140" s="194"/>
      <c r="T140" s="195"/>
      <c r="AT140" s="190" t="s">
        <v>142</v>
      </c>
      <c r="AU140" s="190" t="s">
        <v>88</v>
      </c>
      <c r="AV140" s="187" t="s">
        <v>88</v>
      </c>
      <c r="AW140" s="187" t="s">
        <v>35</v>
      </c>
      <c r="AX140" s="187" t="s">
        <v>86</v>
      </c>
      <c r="AY140" s="190" t="s">
        <v>133</v>
      </c>
    </row>
    <row r="141" spans="1:65" s="56" customFormat="1" ht="24">
      <c r="A141" s="52"/>
      <c r="B141" s="53"/>
      <c r="C141" s="175" t="s">
        <v>140</v>
      </c>
      <c r="D141" s="175" t="s">
        <v>135</v>
      </c>
      <c r="E141" s="176" t="s">
        <v>154</v>
      </c>
      <c r="F141" s="177" t="s">
        <v>155</v>
      </c>
      <c r="G141" s="178" t="s">
        <v>138</v>
      </c>
      <c r="H141" s="179">
        <v>272</v>
      </c>
      <c r="I141" s="25"/>
      <c r="J141" s="180">
        <f>ROUND(I141*H141,2)</f>
        <v>0</v>
      </c>
      <c r="K141" s="177" t="s">
        <v>139</v>
      </c>
      <c r="L141" s="53"/>
      <c r="M141" s="181" t="s">
        <v>1</v>
      </c>
      <c r="N141" s="182" t="s">
        <v>43</v>
      </c>
      <c r="O141" s="80"/>
      <c r="P141" s="183">
        <f>O141*H141</f>
        <v>0</v>
      </c>
      <c r="Q141" s="183">
        <v>2E-3</v>
      </c>
      <c r="R141" s="183">
        <f>Q141*H141</f>
        <v>0.54400000000000004</v>
      </c>
      <c r="S141" s="183">
        <v>0</v>
      </c>
      <c r="T141" s="184">
        <f>S141*H141</f>
        <v>0</v>
      </c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R141" s="185" t="s">
        <v>140</v>
      </c>
      <c r="AT141" s="185" t="s">
        <v>135</v>
      </c>
      <c r="AU141" s="185" t="s">
        <v>88</v>
      </c>
      <c r="AY141" s="40" t="s">
        <v>133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40" t="s">
        <v>86</v>
      </c>
      <c r="BK141" s="186">
        <f>ROUND(I141*H141,2)</f>
        <v>0</v>
      </c>
      <c r="BL141" s="40" t="s">
        <v>140</v>
      </c>
      <c r="BM141" s="185" t="s">
        <v>156</v>
      </c>
    </row>
    <row r="142" spans="1:65" s="56" customFormat="1" ht="19.5">
      <c r="A142" s="52"/>
      <c r="B142" s="53"/>
      <c r="C142" s="52"/>
      <c r="D142" s="189" t="s">
        <v>157</v>
      </c>
      <c r="E142" s="52"/>
      <c r="F142" s="204" t="s">
        <v>158</v>
      </c>
      <c r="G142" s="52"/>
      <c r="H142" s="52"/>
      <c r="I142" s="28"/>
      <c r="J142" s="52"/>
      <c r="K142" s="52"/>
      <c r="L142" s="53"/>
      <c r="M142" s="205"/>
      <c r="N142" s="206"/>
      <c r="O142" s="80"/>
      <c r="P142" s="80"/>
      <c r="Q142" s="80"/>
      <c r="R142" s="80"/>
      <c r="S142" s="80"/>
      <c r="T142" s="81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T142" s="40" t="s">
        <v>157</v>
      </c>
      <c r="AU142" s="40" t="s">
        <v>88</v>
      </c>
    </row>
    <row r="143" spans="1:65" s="187" customFormat="1">
      <c r="B143" s="188"/>
      <c r="D143" s="189" t="s">
        <v>142</v>
      </c>
      <c r="E143" s="190" t="s">
        <v>1</v>
      </c>
      <c r="F143" s="191" t="s">
        <v>159</v>
      </c>
      <c r="H143" s="192">
        <v>272</v>
      </c>
      <c r="I143" s="26"/>
      <c r="L143" s="188"/>
      <c r="M143" s="193"/>
      <c r="N143" s="194"/>
      <c r="O143" s="194"/>
      <c r="P143" s="194"/>
      <c r="Q143" s="194"/>
      <c r="R143" s="194"/>
      <c r="S143" s="194"/>
      <c r="T143" s="195"/>
      <c r="AT143" s="190" t="s">
        <v>142</v>
      </c>
      <c r="AU143" s="190" t="s">
        <v>88</v>
      </c>
      <c r="AV143" s="187" t="s">
        <v>88</v>
      </c>
      <c r="AW143" s="187" t="s">
        <v>35</v>
      </c>
      <c r="AX143" s="187" t="s">
        <v>86</v>
      </c>
      <c r="AY143" s="190" t="s">
        <v>133</v>
      </c>
    </row>
    <row r="144" spans="1:65" s="56" customFormat="1" ht="24">
      <c r="A144" s="52"/>
      <c r="B144" s="53"/>
      <c r="C144" s="175" t="s">
        <v>160</v>
      </c>
      <c r="D144" s="175" t="s">
        <v>135</v>
      </c>
      <c r="E144" s="176" t="s">
        <v>161</v>
      </c>
      <c r="F144" s="177" t="s">
        <v>162</v>
      </c>
      <c r="G144" s="178" t="s">
        <v>138</v>
      </c>
      <c r="H144" s="179">
        <v>272</v>
      </c>
      <c r="I144" s="25"/>
      <c r="J144" s="180">
        <f>ROUND(I144*H144,2)</f>
        <v>0</v>
      </c>
      <c r="K144" s="177" t="s">
        <v>139</v>
      </c>
      <c r="L144" s="53"/>
      <c r="M144" s="181" t="s">
        <v>1</v>
      </c>
      <c r="N144" s="182" t="s">
        <v>43</v>
      </c>
      <c r="O144" s="80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R144" s="185" t="s">
        <v>140</v>
      </c>
      <c r="AT144" s="185" t="s">
        <v>135</v>
      </c>
      <c r="AU144" s="185" t="s">
        <v>88</v>
      </c>
      <c r="AY144" s="40" t="s">
        <v>133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40" t="s">
        <v>86</v>
      </c>
      <c r="BK144" s="186">
        <f>ROUND(I144*H144,2)</f>
        <v>0</v>
      </c>
      <c r="BL144" s="40" t="s">
        <v>140</v>
      </c>
      <c r="BM144" s="185" t="s">
        <v>163</v>
      </c>
    </row>
    <row r="145" spans="1:65" s="56" customFormat="1" ht="24">
      <c r="A145" s="52"/>
      <c r="B145" s="53"/>
      <c r="C145" s="175" t="s">
        <v>164</v>
      </c>
      <c r="D145" s="175" t="s">
        <v>135</v>
      </c>
      <c r="E145" s="176" t="s">
        <v>165</v>
      </c>
      <c r="F145" s="177" t="s">
        <v>166</v>
      </c>
      <c r="G145" s="178" t="s">
        <v>167</v>
      </c>
      <c r="H145" s="179">
        <v>68</v>
      </c>
      <c r="I145" s="25"/>
      <c r="J145" s="180">
        <f>ROUND(I145*H145,2)</f>
        <v>0</v>
      </c>
      <c r="K145" s="177" t="s">
        <v>139</v>
      </c>
      <c r="L145" s="53"/>
      <c r="M145" s="181" t="s">
        <v>1</v>
      </c>
      <c r="N145" s="182" t="s">
        <v>43</v>
      </c>
      <c r="O145" s="80"/>
      <c r="P145" s="183">
        <f>O145*H145</f>
        <v>0</v>
      </c>
      <c r="Q145" s="183">
        <v>0.15478</v>
      </c>
      <c r="R145" s="183">
        <f>Q145*H145</f>
        <v>10.525040000000001</v>
      </c>
      <c r="S145" s="183">
        <v>0</v>
      </c>
      <c r="T145" s="184">
        <f>S145*H145</f>
        <v>0</v>
      </c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R145" s="185" t="s">
        <v>140</v>
      </c>
      <c r="AT145" s="185" t="s">
        <v>135</v>
      </c>
      <c r="AU145" s="185" t="s">
        <v>88</v>
      </c>
      <c r="AY145" s="40" t="s">
        <v>133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40" t="s">
        <v>86</v>
      </c>
      <c r="BK145" s="186">
        <f>ROUND(I145*H145,2)</f>
        <v>0</v>
      </c>
      <c r="BL145" s="40" t="s">
        <v>140</v>
      </c>
      <c r="BM145" s="185" t="s">
        <v>168</v>
      </c>
    </row>
    <row r="146" spans="1:65" s="187" customFormat="1">
      <c r="B146" s="188"/>
      <c r="D146" s="189" t="s">
        <v>142</v>
      </c>
      <c r="E146" s="190" t="s">
        <v>1</v>
      </c>
      <c r="F146" s="191" t="s">
        <v>169</v>
      </c>
      <c r="H146" s="192">
        <v>68</v>
      </c>
      <c r="I146" s="26"/>
      <c r="L146" s="188"/>
      <c r="M146" s="193"/>
      <c r="N146" s="194"/>
      <c r="O146" s="194"/>
      <c r="P146" s="194"/>
      <c r="Q146" s="194"/>
      <c r="R146" s="194"/>
      <c r="S146" s="194"/>
      <c r="T146" s="195"/>
      <c r="AT146" s="190" t="s">
        <v>142</v>
      </c>
      <c r="AU146" s="190" t="s">
        <v>88</v>
      </c>
      <c r="AV146" s="187" t="s">
        <v>88</v>
      </c>
      <c r="AW146" s="187" t="s">
        <v>35</v>
      </c>
      <c r="AX146" s="187" t="s">
        <v>86</v>
      </c>
      <c r="AY146" s="190" t="s">
        <v>133</v>
      </c>
    </row>
    <row r="147" spans="1:65" s="56" customFormat="1" ht="24">
      <c r="A147" s="52"/>
      <c r="B147" s="53"/>
      <c r="C147" s="175" t="s">
        <v>170</v>
      </c>
      <c r="D147" s="175" t="s">
        <v>135</v>
      </c>
      <c r="E147" s="176" t="s">
        <v>171</v>
      </c>
      <c r="F147" s="177" t="s">
        <v>172</v>
      </c>
      <c r="G147" s="178" t="s">
        <v>167</v>
      </c>
      <c r="H147" s="179">
        <v>68</v>
      </c>
      <c r="I147" s="25"/>
      <c r="J147" s="180">
        <f>ROUND(I147*H147,2)</f>
        <v>0</v>
      </c>
      <c r="K147" s="177" t="s">
        <v>139</v>
      </c>
      <c r="L147" s="53"/>
      <c r="M147" s="181" t="s">
        <v>1</v>
      </c>
      <c r="N147" s="182" t="s">
        <v>43</v>
      </c>
      <c r="O147" s="80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R147" s="185" t="s">
        <v>140</v>
      </c>
      <c r="AT147" s="185" t="s">
        <v>135</v>
      </c>
      <c r="AU147" s="185" t="s">
        <v>88</v>
      </c>
      <c r="AY147" s="40" t="s">
        <v>133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40" t="s">
        <v>86</v>
      </c>
      <c r="BK147" s="186">
        <f>ROUND(I147*H147,2)</f>
        <v>0</v>
      </c>
      <c r="BL147" s="40" t="s">
        <v>140</v>
      </c>
      <c r="BM147" s="185" t="s">
        <v>173</v>
      </c>
    </row>
    <row r="148" spans="1:65" s="56" customFormat="1" ht="33" customHeight="1">
      <c r="A148" s="52"/>
      <c r="B148" s="53"/>
      <c r="C148" s="175" t="s">
        <v>174</v>
      </c>
      <c r="D148" s="175" t="s">
        <v>135</v>
      </c>
      <c r="E148" s="176" t="s">
        <v>175</v>
      </c>
      <c r="F148" s="177" t="s">
        <v>176</v>
      </c>
      <c r="G148" s="178" t="s">
        <v>146</v>
      </c>
      <c r="H148" s="179">
        <v>156</v>
      </c>
      <c r="I148" s="25"/>
      <c r="J148" s="180">
        <f>ROUND(I148*H148,2)</f>
        <v>0</v>
      </c>
      <c r="K148" s="177" t="s">
        <v>139</v>
      </c>
      <c r="L148" s="53"/>
      <c r="M148" s="181" t="s">
        <v>1</v>
      </c>
      <c r="N148" s="182" t="s">
        <v>43</v>
      </c>
      <c r="O148" s="80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R148" s="185" t="s">
        <v>140</v>
      </c>
      <c r="AT148" s="185" t="s">
        <v>135</v>
      </c>
      <c r="AU148" s="185" t="s">
        <v>88</v>
      </c>
      <c r="AY148" s="40" t="s">
        <v>133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40" t="s">
        <v>86</v>
      </c>
      <c r="BK148" s="186">
        <f>ROUND(I148*H148,2)</f>
        <v>0</v>
      </c>
      <c r="BL148" s="40" t="s">
        <v>140</v>
      </c>
      <c r="BM148" s="185" t="s">
        <v>177</v>
      </c>
    </row>
    <row r="149" spans="1:65" s="187" customFormat="1" ht="22.5">
      <c r="B149" s="188"/>
      <c r="D149" s="189" t="s">
        <v>142</v>
      </c>
      <c r="E149" s="190" t="s">
        <v>1</v>
      </c>
      <c r="F149" s="191" t="s">
        <v>178</v>
      </c>
      <c r="H149" s="192">
        <v>156</v>
      </c>
      <c r="I149" s="26"/>
      <c r="L149" s="188"/>
      <c r="M149" s="193"/>
      <c r="N149" s="194"/>
      <c r="O149" s="194"/>
      <c r="P149" s="194"/>
      <c r="Q149" s="194"/>
      <c r="R149" s="194"/>
      <c r="S149" s="194"/>
      <c r="T149" s="195"/>
      <c r="AT149" s="190" t="s">
        <v>142</v>
      </c>
      <c r="AU149" s="190" t="s">
        <v>88</v>
      </c>
      <c r="AV149" s="187" t="s">
        <v>88</v>
      </c>
      <c r="AW149" s="187" t="s">
        <v>35</v>
      </c>
      <c r="AX149" s="187" t="s">
        <v>86</v>
      </c>
      <c r="AY149" s="190" t="s">
        <v>133</v>
      </c>
    </row>
    <row r="150" spans="1:65" s="56" customFormat="1" ht="36">
      <c r="A150" s="52"/>
      <c r="B150" s="53"/>
      <c r="C150" s="175" t="s">
        <v>179</v>
      </c>
      <c r="D150" s="175" t="s">
        <v>135</v>
      </c>
      <c r="E150" s="176" t="s">
        <v>180</v>
      </c>
      <c r="F150" s="177" t="s">
        <v>181</v>
      </c>
      <c r="G150" s="178" t="s">
        <v>146</v>
      </c>
      <c r="H150" s="179">
        <v>936</v>
      </c>
      <c r="I150" s="25"/>
      <c r="J150" s="180">
        <f>ROUND(I150*H150,2)</f>
        <v>0</v>
      </c>
      <c r="K150" s="177" t="s">
        <v>139</v>
      </c>
      <c r="L150" s="53"/>
      <c r="M150" s="181" t="s">
        <v>1</v>
      </c>
      <c r="N150" s="182" t="s">
        <v>43</v>
      </c>
      <c r="O150" s="80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R150" s="185" t="s">
        <v>140</v>
      </c>
      <c r="AT150" s="185" t="s">
        <v>135</v>
      </c>
      <c r="AU150" s="185" t="s">
        <v>88</v>
      </c>
      <c r="AY150" s="40" t="s">
        <v>133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40" t="s">
        <v>86</v>
      </c>
      <c r="BK150" s="186">
        <f>ROUND(I150*H150,2)</f>
        <v>0</v>
      </c>
      <c r="BL150" s="40" t="s">
        <v>140</v>
      </c>
      <c r="BM150" s="185" t="s">
        <v>182</v>
      </c>
    </row>
    <row r="151" spans="1:65" s="187" customFormat="1" ht="22.5">
      <c r="B151" s="188"/>
      <c r="D151" s="189" t="s">
        <v>142</v>
      </c>
      <c r="E151" s="190" t="s">
        <v>1</v>
      </c>
      <c r="F151" s="191" t="s">
        <v>183</v>
      </c>
      <c r="H151" s="192">
        <v>936</v>
      </c>
      <c r="I151" s="26"/>
      <c r="L151" s="188"/>
      <c r="M151" s="193"/>
      <c r="N151" s="194"/>
      <c r="O151" s="194"/>
      <c r="P151" s="194"/>
      <c r="Q151" s="194"/>
      <c r="R151" s="194"/>
      <c r="S151" s="194"/>
      <c r="T151" s="195"/>
      <c r="AT151" s="190" t="s">
        <v>142</v>
      </c>
      <c r="AU151" s="190" t="s">
        <v>88</v>
      </c>
      <c r="AV151" s="187" t="s">
        <v>88</v>
      </c>
      <c r="AW151" s="187" t="s">
        <v>35</v>
      </c>
      <c r="AX151" s="187" t="s">
        <v>86</v>
      </c>
      <c r="AY151" s="190" t="s">
        <v>133</v>
      </c>
    </row>
    <row r="152" spans="1:65" s="56" customFormat="1" ht="16.5" customHeight="1">
      <c r="A152" s="52"/>
      <c r="B152" s="53"/>
      <c r="C152" s="175" t="s">
        <v>184</v>
      </c>
      <c r="D152" s="175" t="s">
        <v>135</v>
      </c>
      <c r="E152" s="176" t="s">
        <v>185</v>
      </c>
      <c r="F152" s="177" t="s">
        <v>186</v>
      </c>
      <c r="G152" s="178" t="s">
        <v>146</v>
      </c>
      <c r="H152" s="179">
        <v>156</v>
      </c>
      <c r="I152" s="25"/>
      <c r="J152" s="180">
        <f>ROUND(I152*H152,2)</f>
        <v>0</v>
      </c>
      <c r="K152" s="177" t="s">
        <v>139</v>
      </c>
      <c r="L152" s="53"/>
      <c r="M152" s="181" t="s">
        <v>1</v>
      </c>
      <c r="N152" s="182" t="s">
        <v>43</v>
      </c>
      <c r="O152" s="80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R152" s="185" t="s">
        <v>140</v>
      </c>
      <c r="AT152" s="185" t="s">
        <v>135</v>
      </c>
      <c r="AU152" s="185" t="s">
        <v>88</v>
      </c>
      <c r="AY152" s="40" t="s">
        <v>133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40" t="s">
        <v>86</v>
      </c>
      <c r="BK152" s="186">
        <f>ROUND(I152*H152,2)</f>
        <v>0</v>
      </c>
      <c r="BL152" s="40" t="s">
        <v>140</v>
      </c>
      <c r="BM152" s="185" t="s">
        <v>187</v>
      </c>
    </row>
    <row r="153" spans="1:65" s="187" customFormat="1">
      <c r="B153" s="188"/>
      <c r="D153" s="189" t="s">
        <v>142</v>
      </c>
      <c r="E153" s="190" t="s">
        <v>1</v>
      </c>
      <c r="F153" s="191" t="s">
        <v>188</v>
      </c>
      <c r="H153" s="192">
        <v>156</v>
      </c>
      <c r="I153" s="26"/>
      <c r="L153" s="188"/>
      <c r="M153" s="193"/>
      <c r="N153" s="194"/>
      <c r="O153" s="194"/>
      <c r="P153" s="194"/>
      <c r="Q153" s="194"/>
      <c r="R153" s="194"/>
      <c r="S153" s="194"/>
      <c r="T153" s="195"/>
      <c r="AT153" s="190" t="s">
        <v>142</v>
      </c>
      <c r="AU153" s="190" t="s">
        <v>88</v>
      </c>
      <c r="AV153" s="187" t="s">
        <v>88</v>
      </c>
      <c r="AW153" s="187" t="s">
        <v>35</v>
      </c>
      <c r="AX153" s="187" t="s">
        <v>86</v>
      </c>
      <c r="AY153" s="190" t="s">
        <v>133</v>
      </c>
    </row>
    <row r="154" spans="1:65" s="56" customFormat="1" ht="24">
      <c r="A154" s="52"/>
      <c r="B154" s="53"/>
      <c r="C154" s="175" t="s">
        <v>189</v>
      </c>
      <c r="D154" s="175" t="s">
        <v>135</v>
      </c>
      <c r="E154" s="176" t="s">
        <v>190</v>
      </c>
      <c r="F154" s="177" t="s">
        <v>191</v>
      </c>
      <c r="G154" s="178" t="s">
        <v>192</v>
      </c>
      <c r="H154" s="179">
        <v>252</v>
      </c>
      <c r="I154" s="25"/>
      <c r="J154" s="180">
        <f>ROUND(I154*H154,2)</f>
        <v>0</v>
      </c>
      <c r="K154" s="177" t="s">
        <v>139</v>
      </c>
      <c r="L154" s="53"/>
      <c r="M154" s="181" t="s">
        <v>1</v>
      </c>
      <c r="N154" s="182" t="s">
        <v>43</v>
      </c>
      <c r="O154" s="80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R154" s="185" t="s">
        <v>140</v>
      </c>
      <c r="AT154" s="185" t="s">
        <v>135</v>
      </c>
      <c r="AU154" s="185" t="s">
        <v>88</v>
      </c>
      <c r="AY154" s="40" t="s">
        <v>133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40" t="s">
        <v>86</v>
      </c>
      <c r="BK154" s="186">
        <f>ROUND(I154*H154,2)</f>
        <v>0</v>
      </c>
      <c r="BL154" s="40" t="s">
        <v>140</v>
      </c>
      <c r="BM154" s="185" t="s">
        <v>193</v>
      </c>
    </row>
    <row r="155" spans="1:65" s="187" customFormat="1">
      <c r="B155" s="188"/>
      <c r="D155" s="189" t="s">
        <v>142</v>
      </c>
      <c r="E155" s="190" t="s">
        <v>1</v>
      </c>
      <c r="F155" s="191" t="s">
        <v>194</v>
      </c>
      <c r="H155" s="192">
        <v>252</v>
      </c>
      <c r="I155" s="26"/>
      <c r="L155" s="188"/>
      <c r="M155" s="193"/>
      <c r="N155" s="194"/>
      <c r="O155" s="194"/>
      <c r="P155" s="194"/>
      <c r="Q155" s="194"/>
      <c r="R155" s="194"/>
      <c r="S155" s="194"/>
      <c r="T155" s="195"/>
      <c r="AT155" s="190" t="s">
        <v>142</v>
      </c>
      <c r="AU155" s="190" t="s">
        <v>88</v>
      </c>
      <c r="AV155" s="187" t="s">
        <v>88</v>
      </c>
      <c r="AW155" s="187" t="s">
        <v>35</v>
      </c>
      <c r="AX155" s="187" t="s">
        <v>86</v>
      </c>
      <c r="AY155" s="190" t="s">
        <v>133</v>
      </c>
    </row>
    <row r="156" spans="1:65" s="56" customFormat="1" ht="24">
      <c r="A156" s="52"/>
      <c r="B156" s="53"/>
      <c r="C156" s="175" t="s">
        <v>195</v>
      </c>
      <c r="D156" s="175" t="s">
        <v>135</v>
      </c>
      <c r="E156" s="176" t="s">
        <v>196</v>
      </c>
      <c r="F156" s="177" t="s">
        <v>197</v>
      </c>
      <c r="G156" s="178" t="s">
        <v>146</v>
      </c>
      <c r="H156" s="179">
        <v>126</v>
      </c>
      <c r="I156" s="25"/>
      <c r="J156" s="180">
        <f>ROUND(I156*H156,2)</f>
        <v>0</v>
      </c>
      <c r="K156" s="177" t="s">
        <v>139</v>
      </c>
      <c r="L156" s="53"/>
      <c r="M156" s="181" t="s">
        <v>1</v>
      </c>
      <c r="N156" s="182" t="s">
        <v>43</v>
      </c>
      <c r="O156" s="80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2"/>
      <c r="AR156" s="185" t="s">
        <v>140</v>
      </c>
      <c r="AT156" s="185" t="s">
        <v>135</v>
      </c>
      <c r="AU156" s="185" t="s">
        <v>88</v>
      </c>
      <c r="AY156" s="40" t="s">
        <v>133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40" t="s">
        <v>86</v>
      </c>
      <c r="BK156" s="186">
        <f>ROUND(I156*H156,2)</f>
        <v>0</v>
      </c>
      <c r="BL156" s="40" t="s">
        <v>140</v>
      </c>
      <c r="BM156" s="185" t="s">
        <v>198</v>
      </c>
    </row>
    <row r="157" spans="1:65" s="187" customFormat="1" ht="22.5">
      <c r="B157" s="188"/>
      <c r="D157" s="189" t="s">
        <v>142</v>
      </c>
      <c r="E157" s="190" t="s">
        <v>1</v>
      </c>
      <c r="F157" s="191" t="s">
        <v>199</v>
      </c>
      <c r="H157" s="192">
        <v>126</v>
      </c>
      <c r="I157" s="26"/>
      <c r="L157" s="188"/>
      <c r="M157" s="193"/>
      <c r="N157" s="194"/>
      <c r="O157" s="194"/>
      <c r="P157" s="194"/>
      <c r="Q157" s="194"/>
      <c r="R157" s="194"/>
      <c r="S157" s="194"/>
      <c r="T157" s="195"/>
      <c r="AT157" s="190" t="s">
        <v>142</v>
      </c>
      <c r="AU157" s="190" t="s">
        <v>88</v>
      </c>
      <c r="AV157" s="187" t="s">
        <v>88</v>
      </c>
      <c r="AW157" s="187" t="s">
        <v>35</v>
      </c>
      <c r="AX157" s="187" t="s">
        <v>78</v>
      </c>
      <c r="AY157" s="190" t="s">
        <v>133</v>
      </c>
    </row>
    <row r="158" spans="1:65" s="196" customFormat="1">
      <c r="B158" s="197"/>
      <c r="D158" s="189" t="s">
        <v>142</v>
      </c>
      <c r="E158" s="198" t="s">
        <v>1</v>
      </c>
      <c r="F158" s="199" t="s">
        <v>149</v>
      </c>
      <c r="H158" s="200">
        <v>126</v>
      </c>
      <c r="I158" s="27"/>
      <c r="L158" s="197"/>
      <c r="M158" s="201"/>
      <c r="N158" s="202"/>
      <c r="O158" s="202"/>
      <c r="P158" s="202"/>
      <c r="Q158" s="202"/>
      <c r="R158" s="202"/>
      <c r="S158" s="202"/>
      <c r="T158" s="203"/>
      <c r="AT158" s="198" t="s">
        <v>142</v>
      </c>
      <c r="AU158" s="198" t="s">
        <v>88</v>
      </c>
      <c r="AV158" s="196" t="s">
        <v>140</v>
      </c>
      <c r="AW158" s="196" t="s">
        <v>3</v>
      </c>
      <c r="AX158" s="196" t="s">
        <v>86</v>
      </c>
      <c r="AY158" s="198" t="s">
        <v>133</v>
      </c>
    </row>
    <row r="159" spans="1:65" s="56" customFormat="1" ht="16.5" customHeight="1">
      <c r="A159" s="52"/>
      <c r="B159" s="53"/>
      <c r="C159" s="207" t="s">
        <v>200</v>
      </c>
      <c r="D159" s="207" t="s">
        <v>201</v>
      </c>
      <c r="E159" s="208" t="s">
        <v>202</v>
      </c>
      <c r="F159" s="209" t="s">
        <v>203</v>
      </c>
      <c r="G159" s="210" t="s">
        <v>192</v>
      </c>
      <c r="H159" s="211">
        <v>252</v>
      </c>
      <c r="I159" s="29"/>
      <c r="J159" s="212">
        <f>ROUND(I159*H159,2)</f>
        <v>0</v>
      </c>
      <c r="K159" s="209" t="s">
        <v>139</v>
      </c>
      <c r="L159" s="213"/>
      <c r="M159" s="214" t="s">
        <v>1</v>
      </c>
      <c r="N159" s="215" t="s">
        <v>43</v>
      </c>
      <c r="O159" s="80"/>
      <c r="P159" s="183">
        <f>O159*H159</f>
        <v>0</v>
      </c>
      <c r="Q159" s="183">
        <v>1</v>
      </c>
      <c r="R159" s="183">
        <f>Q159*H159</f>
        <v>252</v>
      </c>
      <c r="S159" s="183">
        <v>0</v>
      </c>
      <c r="T159" s="184">
        <f>S159*H159</f>
        <v>0</v>
      </c>
      <c r="U159" s="52"/>
      <c r="V159" s="52"/>
      <c r="W159" s="52"/>
      <c r="X159" s="52"/>
      <c r="Y159" s="52"/>
      <c r="Z159" s="52"/>
      <c r="AA159" s="52"/>
      <c r="AB159" s="52"/>
      <c r="AC159" s="52"/>
      <c r="AD159" s="52"/>
      <c r="AE159" s="52"/>
      <c r="AR159" s="185" t="s">
        <v>174</v>
      </c>
      <c r="AT159" s="185" t="s">
        <v>201</v>
      </c>
      <c r="AU159" s="185" t="s">
        <v>88</v>
      </c>
      <c r="AY159" s="40" t="s">
        <v>133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40" t="s">
        <v>86</v>
      </c>
      <c r="BK159" s="186">
        <f>ROUND(I159*H159,2)</f>
        <v>0</v>
      </c>
      <c r="BL159" s="40" t="s">
        <v>140</v>
      </c>
      <c r="BM159" s="185" t="s">
        <v>204</v>
      </c>
    </row>
    <row r="160" spans="1:65" s="187" customFormat="1">
      <c r="B160" s="188"/>
      <c r="D160" s="189" t="s">
        <v>142</v>
      </c>
      <c r="E160" s="190" t="s">
        <v>1</v>
      </c>
      <c r="F160" s="191" t="s">
        <v>194</v>
      </c>
      <c r="H160" s="192">
        <v>252</v>
      </c>
      <c r="I160" s="26"/>
      <c r="L160" s="188"/>
      <c r="M160" s="193"/>
      <c r="N160" s="194"/>
      <c r="O160" s="194"/>
      <c r="P160" s="194"/>
      <c r="Q160" s="194"/>
      <c r="R160" s="194"/>
      <c r="S160" s="194"/>
      <c r="T160" s="195"/>
      <c r="AT160" s="190" t="s">
        <v>142</v>
      </c>
      <c r="AU160" s="190" t="s">
        <v>88</v>
      </c>
      <c r="AV160" s="187" t="s">
        <v>88</v>
      </c>
      <c r="AW160" s="187" t="s">
        <v>35</v>
      </c>
      <c r="AX160" s="187" t="s">
        <v>78</v>
      </c>
      <c r="AY160" s="190" t="s">
        <v>133</v>
      </c>
    </row>
    <row r="161" spans="1:65" s="196" customFormat="1">
      <c r="B161" s="197"/>
      <c r="D161" s="189" t="s">
        <v>142</v>
      </c>
      <c r="E161" s="198" t="s">
        <v>1</v>
      </c>
      <c r="F161" s="199" t="s">
        <v>149</v>
      </c>
      <c r="H161" s="200">
        <v>252</v>
      </c>
      <c r="I161" s="27"/>
      <c r="L161" s="197"/>
      <c r="M161" s="201"/>
      <c r="N161" s="202"/>
      <c r="O161" s="202"/>
      <c r="P161" s="202"/>
      <c r="Q161" s="202"/>
      <c r="R161" s="202"/>
      <c r="S161" s="202"/>
      <c r="T161" s="203"/>
      <c r="AT161" s="198" t="s">
        <v>142</v>
      </c>
      <c r="AU161" s="198" t="s">
        <v>88</v>
      </c>
      <c r="AV161" s="196" t="s">
        <v>140</v>
      </c>
      <c r="AW161" s="196" t="s">
        <v>3</v>
      </c>
      <c r="AX161" s="196" t="s">
        <v>86</v>
      </c>
      <c r="AY161" s="198" t="s">
        <v>133</v>
      </c>
    </row>
    <row r="162" spans="1:65" s="56" customFormat="1" ht="24">
      <c r="A162" s="52"/>
      <c r="B162" s="53"/>
      <c r="C162" s="175" t="s">
        <v>205</v>
      </c>
      <c r="D162" s="175" t="s">
        <v>135</v>
      </c>
      <c r="E162" s="176" t="s">
        <v>206</v>
      </c>
      <c r="F162" s="177" t="s">
        <v>207</v>
      </c>
      <c r="G162" s="178" t="s">
        <v>146</v>
      </c>
      <c r="H162" s="179">
        <v>156</v>
      </c>
      <c r="I162" s="25"/>
      <c r="J162" s="180">
        <f>ROUND(I162*H162,2)</f>
        <v>0</v>
      </c>
      <c r="K162" s="177" t="s">
        <v>139</v>
      </c>
      <c r="L162" s="53"/>
      <c r="M162" s="181" t="s">
        <v>1</v>
      </c>
      <c r="N162" s="182" t="s">
        <v>43</v>
      </c>
      <c r="O162" s="80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52"/>
      <c r="V162" s="52"/>
      <c r="W162" s="52"/>
      <c r="X162" s="52"/>
      <c r="Y162" s="52"/>
      <c r="Z162" s="52"/>
      <c r="AA162" s="52"/>
      <c r="AB162" s="52"/>
      <c r="AC162" s="52"/>
      <c r="AD162" s="52"/>
      <c r="AE162" s="52"/>
      <c r="AR162" s="185" t="s">
        <v>140</v>
      </c>
      <c r="AT162" s="185" t="s">
        <v>135</v>
      </c>
      <c r="AU162" s="185" t="s">
        <v>88</v>
      </c>
      <c r="AY162" s="40" t="s">
        <v>133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40" t="s">
        <v>86</v>
      </c>
      <c r="BK162" s="186">
        <f>ROUND(I162*H162,2)</f>
        <v>0</v>
      </c>
      <c r="BL162" s="40" t="s">
        <v>140</v>
      </c>
      <c r="BM162" s="185" t="s">
        <v>208</v>
      </c>
    </row>
    <row r="163" spans="1:65" s="187" customFormat="1">
      <c r="B163" s="188"/>
      <c r="D163" s="189" t="s">
        <v>142</v>
      </c>
      <c r="E163" s="190" t="s">
        <v>1</v>
      </c>
      <c r="F163" s="191" t="s">
        <v>209</v>
      </c>
      <c r="H163" s="192">
        <v>156</v>
      </c>
      <c r="I163" s="26"/>
      <c r="L163" s="188"/>
      <c r="M163" s="193"/>
      <c r="N163" s="194"/>
      <c r="O163" s="194"/>
      <c r="P163" s="194"/>
      <c r="Q163" s="194"/>
      <c r="R163" s="194"/>
      <c r="S163" s="194"/>
      <c r="T163" s="195"/>
      <c r="AT163" s="190" t="s">
        <v>142</v>
      </c>
      <c r="AU163" s="190" t="s">
        <v>88</v>
      </c>
      <c r="AV163" s="187" t="s">
        <v>88</v>
      </c>
      <c r="AW163" s="187" t="s">
        <v>35</v>
      </c>
      <c r="AX163" s="187" t="s">
        <v>86</v>
      </c>
      <c r="AY163" s="190" t="s">
        <v>133</v>
      </c>
    </row>
    <row r="164" spans="1:65" s="56" customFormat="1" ht="24">
      <c r="A164" s="52"/>
      <c r="B164" s="53"/>
      <c r="C164" s="175" t="s">
        <v>8</v>
      </c>
      <c r="D164" s="175" t="s">
        <v>135</v>
      </c>
      <c r="E164" s="176" t="s">
        <v>210</v>
      </c>
      <c r="F164" s="177" t="s">
        <v>211</v>
      </c>
      <c r="G164" s="178" t="s">
        <v>146</v>
      </c>
      <c r="H164" s="179">
        <v>80</v>
      </c>
      <c r="I164" s="25"/>
      <c r="J164" s="180">
        <f>ROUND(I164*H164,2)</f>
        <v>0</v>
      </c>
      <c r="K164" s="177" t="s">
        <v>139</v>
      </c>
      <c r="L164" s="53"/>
      <c r="M164" s="181" t="s">
        <v>1</v>
      </c>
      <c r="N164" s="182" t="s">
        <v>43</v>
      </c>
      <c r="O164" s="80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52"/>
      <c r="V164" s="52"/>
      <c r="W164" s="52"/>
      <c r="X164" s="52"/>
      <c r="Y164" s="52"/>
      <c r="Z164" s="52"/>
      <c r="AA164" s="52"/>
      <c r="AB164" s="52"/>
      <c r="AC164" s="52"/>
      <c r="AD164" s="52"/>
      <c r="AE164" s="52"/>
      <c r="AR164" s="185" t="s">
        <v>140</v>
      </c>
      <c r="AT164" s="185" t="s">
        <v>135</v>
      </c>
      <c r="AU164" s="185" t="s">
        <v>88</v>
      </c>
      <c r="AY164" s="40" t="s">
        <v>133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40" t="s">
        <v>86</v>
      </c>
      <c r="BK164" s="186">
        <f>ROUND(I164*H164,2)</f>
        <v>0</v>
      </c>
      <c r="BL164" s="40" t="s">
        <v>140</v>
      </c>
      <c r="BM164" s="185" t="s">
        <v>212</v>
      </c>
    </row>
    <row r="165" spans="1:65" s="56" customFormat="1" ht="29.25">
      <c r="A165" s="52"/>
      <c r="B165" s="53"/>
      <c r="C165" s="52"/>
      <c r="D165" s="189" t="s">
        <v>157</v>
      </c>
      <c r="E165" s="52"/>
      <c r="F165" s="204" t="s">
        <v>213</v>
      </c>
      <c r="G165" s="52"/>
      <c r="H165" s="52"/>
      <c r="I165" s="28"/>
      <c r="J165" s="52"/>
      <c r="K165" s="52"/>
      <c r="L165" s="53"/>
      <c r="M165" s="205"/>
      <c r="N165" s="206"/>
      <c r="O165" s="80"/>
      <c r="P165" s="80"/>
      <c r="Q165" s="80"/>
      <c r="R165" s="80"/>
      <c r="S165" s="80"/>
      <c r="T165" s="81"/>
      <c r="U165" s="52"/>
      <c r="V165" s="52"/>
      <c r="W165" s="52"/>
      <c r="X165" s="52"/>
      <c r="Y165" s="52"/>
      <c r="Z165" s="52"/>
      <c r="AA165" s="52"/>
      <c r="AB165" s="52"/>
      <c r="AC165" s="52"/>
      <c r="AD165" s="52"/>
      <c r="AE165" s="52"/>
      <c r="AT165" s="40" t="s">
        <v>157</v>
      </c>
      <c r="AU165" s="40" t="s">
        <v>88</v>
      </c>
    </row>
    <row r="166" spans="1:65" s="187" customFormat="1">
      <c r="B166" s="188"/>
      <c r="D166" s="189" t="s">
        <v>142</v>
      </c>
      <c r="E166" s="190" t="s">
        <v>1</v>
      </c>
      <c r="F166" s="191" t="s">
        <v>214</v>
      </c>
      <c r="H166" s="192">
        <v>80</v>
      </c>
      <c r="I166" s="26"/>
      <c r="L166" s="188"/>
      <c r="M166" s="193"/>
      <c r="N166" s="194"/>
      <c r="O166" s="194"/>
      <c r="P166" s="194"/>
      <c r="Q166" s="194"/>
      <c r="R166" s="194"/>
      <c r="S166" s="194"/>
      <c r="T166" s="195"/>
      <c r="AT166" s="190" t="s">
        <v>142</v>
      </c>
      <c r="AU166" s="190" t="s">
        <v>88</v>
      </c>
      <c r="AV166" s="187" t="s">
        <v>88</v>
      </c>
      <c r="AW166" s="187" t="s">
        <v>35</v>
      </c>
      <c r="AX166" s="187" t="s">
        <v>78</v>
      </c>
      <c r="AY166" s="190" t="s">
        <v>133</v>
      </c>
    </row>
    <row r="167" spans="1:65" s="196" customFormat="1">
      <c r="B167" s="197"/>
      <c r="D167" s="189" t="s">
        <v>142</v>
      </c>
      <c r="E167" s="198" t="s">
        <v>1</v>
      </c>
      <c r="F167" s="199" t="s">
        <v>149</v>
      </c>
      <c r="H167" s="200">
        <v>80</v>
      </c>
      <c r="I167" s="27"/>
      <c r="L167" s="197"/>
      <c r="M167" s="201"/>
      <c r="N167" s="202"/>
      <c r="O167" s="202"/>
      <c r="P167" s="202"/>
      <c r="Q167" s="202"/>
      <c r="R167" s="202"/>
      <c r="S167" s="202"/>
      <c r="T167" s="203"/>
      <c r="AT167" s="198" t="s">
        <v>142</v>
      </c>
      <c r="AU167" s="198" t="s">
        <v>88</v>
      </c>
      <c r="AV167" s="196" t="s">
        <v>140</v>
      </c>
      <c r="AW167" s="196" t="s">
        <v>3</v>
      </c>
      <c r="AX167" s="196" t="s">
        <v>86</v>
      </c>
      <c r="AY167" s="198" t="s">
        <v>133</v>
      </c>
    </row>
    <row r="168" spans="1:65" s="56" customFormat="1" ht="16.5" customHeight="1">
      <c r="A168" s="52"/>
      <c r="B168" s="53"/>
      <c r="C168" s="175" t="s">
        <v>215</v>
      </c>
      <c r="D168" s="175" t="s">
        <v>135</v>
      </c>
      <c r="E168" s="176" t="s">
        <v>216</v>
      </c>
      <c r="F168" s="177" t="s">
        <v>217</v>
      </c>
      <c r="G168" s="178" t="s">
        <v>138</v>
      </c>
      <c r="H168" s="179">
        <v>300</v>
      </c>
      <c r="I168" s="25"/>
      <c r="J168" s="180">
        <f>ROUND(I168*H168,2)</f>
        <v>0</v>
      </c>
      <c r="K168" s="177" t="s">
        <v>139</v>
      </c>
      <c r="L168" s="53"/>
      <c r="M168" s="181" t="s">
        <v>1</v>
      </c>
      <c r="N168" s="182" t="s">
        <v>43</v>
      </c>
      <c r="O168" s="80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  <c r="AE168" s="52"/>
      <c r="AR168" s="185" t="s">
        <v>140</v>
      </c>
      <c r="AT168" s="185" t="s">
        <v>135</v>
      </c>
      <c r="AU168" s="185" t="s">
        <v>88</v>
      </c>
      <c r="AY168" s="40" t="s">
        <v>133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40" t="s">
        <v>86</v>
      </c>
      <c r="BK168" s="186">
        <f>ROUND(I168*H168,2)</f>
        <v>0</v>
      </c>
      <c r="BL168" s="40" t="s">
        <v>140</v>
      </c>
      <c r="BM168" s="185" t="s">
        <v>218</v>
      </c>
    </row>
    <row r="169" spans="1:65" s="187" customFormat="1">
      <c r="B169" s="188"/>
      <c r="D169" s="189" t="s">
        <v>142</v>
      </c>
      <c r="E169" s="190" t="s">
        <v>1</v>
      </c>
      <c r="F169" s="191" t="s">
        <v>219</v>
      </c>
      <c r="H169" s="192">
        <v>300</v>
      </c>
      <c r="I169" s="26"/>
      <c r="L169" s="188"/>
      <c r="M169" s="193"/>
      <c r="N169" s="194"/>
      <c r="O169" s="194"/>
      <c r="P169" s="194"/>
      <c r="Q169" s="194"/>
      <c r="R169" s="194"/>
      <c r="S169" s="194"/>
      <c r="T169" s="195"/>
      <c r="AT169" s="190" t="s">
        <v>142</v>
      </c>
      <c r="AU169" s="190" t="s">
        <v>88</v>
      </c>
      <c r="AV169" s="187" t="s">
        <v>88</v>
      </c>
      <c r="AW169" s="187" t="s">
        <v>35</v>
      </c>
      <c r="AX169" s="187" t="s">
        <v>78</v>
      </c>
      <c r="AY169" s="190" t="s">
        <v>133</v>
      </c>
    </row>
    <row r="170" spans="1:65" s="196" customFormat="1">
      <c r="B170" s="197"/>
      <c r="D170" s="189" t="s">
        <v>142</v>
      </c>
      <c r="E170" s="198" t="s">
        <v>1</v>
      </c>
      <c r="F170" s="199" t="s">
        <v>149</v>
      </c>
      <c r="H170" s="200">
        <v>300</v>
      </c>
      <c r="I170" s="27"/>
      <c r="L170" s="197"/>
      <c r="M170" s="201"/>
      <c r="N170" s="202"/>
      <c r="O170" s="202"/>
      <c r="P170" s="202"/>
      <c r="Q170" s="202"/>
      <c r="R170" s="202"/>
      <c r="S170" s="202"/>
      <c r="T170" s="203"/>
      <c r="AT170" s="198" t="s">
        <v>142</v>
      </c>
      <c r="AU170" s="198" t="s">
        <v>88</v>
      </c>
      <c r="AV170" s="196" t="s">
        <v>140</v>
      </c>
      <c r="AW170" s="196" t="s">
        <v>3</v>
      </c>
      <c r="AX170" s="196" t="s">
        <v>86</v>
      </c>
      <c r="AY170" s="198" t="s">
        <v>133</v>
      </c>
    </row>
    <row r="171" spans="1:65" s="56" customFormat="1" ht="24">
      <c r="A171" s="52"/>
      <c r="B171" s="53"/>
      <c r="C171" s="175" t="s">
        <v>220</v>
      </c>
      <c r="D171" s="175" t="s">
        <v>135</v>
      </c>
      <c r="E171" s="176" t="s">
        <v>221</v>
      </c>
      <c r="F171" s="177" t="s">
        <v>222</v>
      </c>
      <c r="G171" s="178" t="s">
        <v>138</v>
      </c>
      <c r="H171" s="179">
        <v>300</v>
      </c>
      <c r="I171" s="25"/>
      <c r="J171" s="180">
        <f>ROUND(I171*H171,2)</f>
        <v>0</v>
      </c>
      <c r="K171" s="177" t="s">
        <v>139</v>
      </c>
      <c r="L171" s="53"/>
      <c r="M171" s="181" t="s">
        <v>1</v>
      </c>
      <c r="N171" s="182" t="s">
        <v>43</v>
      </c>
      <c r="O171" s="80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R171" s="185" t="s">
        <v>140</v>
      </c>
      <c r="AT171" s="185" t="s">
        <v>135</v>
      </c>
      <c r="AU171" s="185" t="s">
        <v>88</v>
      </c>
      <c r="AY171" s="40" t="s">
        <v>133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40" t="s">
        <v>86</v>
      </c>
      <c r="BK171" s="186">
        <f>ROUND(I171*H171,2)</f>
        <v>0</v>
      </c>
      <c r="BL171" s="40" t="s">
        <v>140</v>
      </c>
      <c r="BM171" s="185" t="s">
        <v>223</v>
      </c>
    </row>
    <row r="172" spans="1:65" s="187" customFormat="1">
      <c r="B172" s="188"/>
      <c r="D172" s="189" t="s">
        <v>142</v>
      </c>
      <c r="E172" s="190" t="s">
        <v>1</v>
      </c>
      <c r="F172" s="191" t="s">
        <v>219</v>
      </c>
      <c r="H172" s="192">
        <v>300</v>
      </c>
      <c r="I172" s="26"/>
      <c r="L172" s="188"/>
      <c r="M172" s="193"/>
      <c r="N172" s="194"/>
      <c r="O172" s="194"/>
      <c r="P172" s="194"/>
      <c r="Q172" s="194"/>
      <c r="R172" s="194"/>
      <c r="S172" s="194"/>
      <c r="T172" s="195"/>
      <c r="AT172" s="190" t="s">
        <v>142</v>
      </c>
      <c r="AU172" s="190" t="s">
        <v>88</v>
      </c>
      <c r="AV172" s="187" t="s">
        <v>88</v>
      </c>
      <c r="AW172" s="187" t="s">
        <v>35</v>
      </c>
      <c r="AX172" s="187" t="s">
        <v>78</v>
      </c>
      <c r="AY172" s="190" t="s">
        <v>133</v>
      </c>
    </row>
    <row r="173" spans="1:65" s="196" customFormat="1">
      <c r="B173" s="197"/>
      <c r="D173" s="189" t="s">
        <v>142</v>
      </c>
      <c r="E173" s="198" t="s">
        <v>1</v>
      </c>
      <c r="F173" s="199" t="s">
        <v>149</v>
      </c>
      <c r="H173" s="200">
        <v>300</v>
      </c>
      <c r="I173" s="27"/>
      <c r="L173" s="197"/>
      <c r="M173" s="201"/>
      <c r="N173" s="202"/>
      <c r="O173" s="202"/>
      <c r="P173" s="202"/>
      <c r="Q173" s="202"/>
      <c r="R173" s="202"/>
      <c r="S173" s="202"/>
      <c r="T173" s="203"/>
      <c r="AT173" s="198" t="s">
        <v>142</v>
      </c>
      <c r="AU173" s="198" t="s">
        <v>88</v>
      </c>
      <c r="AV173" s="196" t="s">
        <v>140</v>
      </c>
      <c r="AW173" s="196" t="s">
        <v>3</v>
      </c>
      <c r="AX173" s="196" t="s">
        <v>86</v>
      </c>
      <c r="AY173" s="198" t="s">
        <v>133</v>
      </c>
    </row>
    <row r="174" spans="1:65" s="56" customFormat="1" ht="24">
      <c r="A174" s="52"/>
      <c r="B174" s="53"/>
      <c r="C174" s="175" t="s">
        <v>224</v>
      </c>
      <c r="D174" s="175" t="s">
        <v>135</v>
      </c>
      <c r="E174" s="176" t="s">
        <v>225</v>
      </c>
      <c r="F174" s="177" t="s">
        <v>226</v>
      </c>
      <c r="G174" s="178" t="s">
        <v>138</v>
      </c>
      <c r="H174" s="179">
        <v>300</v>
      </c>
      <c r="I174" s="25"/>
      <c r="J174" s="180">
        <f>ROUND(I174*H174,2)</f>
        <v>0</v>
      </c>
      <c r="K174" s="177" t="s">
        <v>139</v>
      </c>
      <c r="L174" s="53"/>
      <c r="M174" s="181" t="s">
        <v>1</v>
      </c>
      <c r="N174" s="182" t="s">
        <v>43</v>
      </c>
      <c r="O174" s="80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2"/>
      <c r="AR174" s="185" t="s">
        <v>140</v>
      </c>
      <c r="AT174" s="185" t="s">
        <v>135</v>
      </c>
      <c r="AU174" s="185" t="s">
        <v>88</v>
      </c>
      <c r="AY174" s="40" t="s">
        <v>133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40" t="s">
        <v>86</v>
      </c>
      <c r="BK174" s="186">
        <f>ROUND(I174*H174,2)</f>
        <v>0</v>
      </c>
      <c r="BL174" s="40" t="s">
        <v>140</v>
      </c>
      <c r="BM174" s="185" t="s">
        <v>227</v>
      </c>
    </row>
    <row r="175" spans="1:65" s="56" customFormat="1" ht="16.5" customHeight="1">
      <c r="A175" s="52"/>
      <c r="B175" s="53"/>
      <c r="C175" s="207" t="s">
        <v>228</v>
      </c>
      <c r="D175" s="207" t="s">
        <v>201</v>
      </c>
      <c r="E175" s="208" t="s">
        <v>229</v>
      </c>
      <c r="F175" s="209" t="s">
        <v>230</v>
      </c>
      <c r="G175" s="210" t="s">
        <v>231</v>
      </c>
      <c r="H175" s="211">
        <v>25</v>
      </c>
      <c r="I175" s="29"/>
      <c r="J175" s="212">
        <f>ROUND(I175*H175,2)</f>
        <v>0</v>
      </c>
      <c r="K175" s="209" t="s">
        <v>139</v>
      </c>
      <c r="L175" s="213"/>
      <c r="M175" s="214" t="s">
        <v>1</v>
      </c>
      <c r="N175" s="215" t="s">
        <v>43</v>
      </c>
      <c r="O175" s="80"/>
      <c r="P175" s="183">
        <f>O175*H175</f>
        <v>0</v>
      </c>
      <c r="Q175" s="183">
        <v>1E-3</v>
      </c>
      <c r="R175" s="183">
        <f>Q175*H175</f>
        <v>2.5000000000000001E-2</v>
      </c>
      <c r="S175" s="183">
        <v>0</v>
      </c>
      <c r="T175" s="184">
        <f>S175*H175</f>
        <v>0</v>
      </c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R175" s="185" t="s">
        <v>174</v>
      </c>
      <c r="AT175" s="185" t="s">
        <v>201</v>
      </c>
      <c r="AU175" s="185" t="s">
        <v>88</v>
      </c>
      <c r="AY175" s="40" t="s">
        <v>133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40" t="s">
        <v>86</v>
      </c>
      <c r="BK175" s="186">
        <f>ROUND(I175*H175,2)</f>
        <v>0</v>
      </c>
      <c r="BL175" s="40" t="s">
        <v>140</v>
      </c>
      <c r="BM175" s="185" t="s">
        <v>232</v>
      </c>
    </row>
    <row r="176" spans="1:65" s="162" customFormat="1" ht="22.9" customHeight="1">
      <c r="B176" s="163"/>
      <c r="D176" s="164" t="s">
        <v>77</v>
      </c>
      <c r="E176" s="173" t="s">
        <v>88</v>
      </c>
      <c r="F176" s="173" t="s">
        <v>233</v>
      </c>
      <c r="I176" s="24"/>
      <c r="J176" s="174">
        <f>BK176</f>
        <v>0</v>
      </c>
      <c r="L176" s="163"/>
      <c r="M176" s="167"/>
      <c r="N176" s="168"/>
      <c r="O176" s="168"/>
      <c r="P176" s="169">
        <f>SUM(P177:P179)</f>
        <v>0</v>
      </c>
      <c r="Q176" s="168"/>
      <c r="R176" s="169">
        <f>SUM(R177:R179)</f>
        <v>21.346779999999999</v>
      </c>
      <c r="S176" s="168"/>
      <c r="T176" s="170">
        <f>SUM(T177:T179)</f>
        <v>0</v>
      </c>
      <c r="AR176" s="164" t="s">
        <v>86</v>
      </c>
      <c r="AT176" s="171" t="s">
        <v>77</v>
      </c>
      <c r="AU176" s="171" t="s">
        <v>86</v>
      </c>
      <c r="AY176" s="164" t="s">
        <v>133</v>
      </c>
      <c r="BK176" s="172">
        <f>SUM(BK177:BK179)</f>
        <v>0</v>
      </c>
    </row>
    <row r="177" spans="1:65" s="56" customFormat="1" ht="33" customHeight="1">
      <c r="A177" s="52"/>
      <c r="B177" s="53"/>
      <c r="C177" s="175" t="s">
        <v>234</v>
      </c>
      <c r="D177" s="175" t="s">
        <v>135</v>
      </c>
      <c r="E177" s="176" t="s">
        <v>235</v>
      </c>
      <c r="F177" s="177" t="s">
        <v>236</v>
      </c>
      <c r="G177" s="178" t="s">
        <v>167</v>
      </c>
      <c r="H177" s="179">
        <v>14</v>
      </c>
      <c r="I177" s="25"/>
      <c r="J177" s="180">
        <f>ROUND(I177*H177,2)</f>
        <v>0</v>
      </c>
      <c r="K177" s="177" t="s">
        <v>139</v>
      </c>
      <c r="L177" s="53"/>
      <c r="M177" s="181" t="s">
        <v>1</v>
      </c>
      <c r="N177" s="182" t="s">
        <v>43</v>
      </c>
      <c r="O177" s="80"/>
      <c r="P177" s="183">
        <f>O177*H177</f>
        <v>0</v>
      </c>
      <c r="Q177" s="183">
        <v>1.52477</v>
      </c>
      <c r="R177" s="183">
        <f>Q177*H177</f>
        <v>21.346779999999999</v>
      </c>
      <c r="S177" s="183">
        <v>0</v>
      </c>
      <c r="T177" s="184">
        <f>S177*H177</f>
        <v>0</v>
      </c>
      <c r="U177" s="52"/>
      <c r="V177" s="52"/>
      <c r="W177" s="52"/>
      <c r="X177" s="52"/>
      <c r="Y177" s="52"/>
      <c r="Z177" s="52"/>
      <c r="AA177" s="52"/>
      <c r="AB177" s="52"/>
      <c r="AC177" s="52"/>
      <c r="AD177" s="52"/>
      <c r="AE177" s="52"/>
      <c r="AR177" s="185" t="s">
        <v>140</v>
      </c>
      <c r="AT177" s="185" t="s">
        <v>135</v>
      </c>
      <c r="AU177" s="185" t="s">
        <v>88</v>
      </c>
      <c r="AY177" s="40" t="s">
        <v>133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40" t="s">
        <v>86</v>
      </c>
      <c r="BK177" s="186">
        <f>ROUND(I177*H177,2)</f>
        <v>0</v>
      </c>
      <c r="BL177" s="40" t="s">
        <v>140</v>
      </c>
      <c r="BM177" s="185" t="s">
        <v>237</v>
      </c>
    </row>
    <row r="178" spans="1:65" s="187" customFormat="1">
      <c r="B178" s="188"/>
      <c r="D178" s="189" t="s">
        <v>142</v>
      </c>
      <c r="E178" s="190" t="s">
        <v>1</v>
      </c>
      <c r="F178" s="191" t="s">
        <v>238</v>
      </c>
      <c r="H178" s="192">
        <v>14</v>
      </c>
      <c r="I178" s="26"/>
      <c r="L178" s="188"/>
      <c r="M178" s="193"/>
      <c r="N178" s="194"/>
      <c r="O178" s="194"/>
      <c r="P178" s="194"/>
      <c r="Q178" s="194"/>
      <c r="R178" s="194"/>
      <c r="S178" s="194"/>
      <c r="T178" s="195"/>
      <c r="AT178" s="190" t="s">
        <v>142</v>
      </c>
      <c r="AU178" s="190" t="s">
        <v>88</v>
      </c>
      <c r="AV178" s="187" t="s">
        <v>88</v>
      </c>
      <c r="AW178" s="187" t="s">
        <v>35</v>
      </c>
      <c r="AX178" s="187" t="s">
        <v>78</v>
      </c>
      <c r="AY178" s="190" t="s">
        <v>133</v>
      </c>
    </row>
    <row r="179" spans="1:65" s="196" customFormat="1">
      <c r="B179" s="197"/>
      <c r="D179" s="189" t="s">
        <v>142</v>
      </c>
      <c r="E179" s="198" t="s">
        <v>1</v>
      </c>
      <c r="F179" s="199" t="s">
        <v>149</v>
      </c>
      <c r="H179" s="200">
        <v>14</v>
      </c>
      <c r="I179" s="27"/>
      <c r="L179" s="197"/>
      <c r="M179" s="201"/>
      <c r="N179" s="202"/>
      <c r="O179" s="202"/>
      <c r="P179" s="202"/>
      <c r="Q179" s="202"/>
      <c r="R179" s="202"/>
      <c r="S179" s="202"/>
      <c r="T179" s="203"/>
      <c r="AT179" s="198" t="s">
        <v>142</v>
      </c>
      <c r="AU179" s="198" t="s">
        <v>88</v>
      </c>
      <c r="AV179" s="196" t="s">
        <v>140</v>
      </c>
      <c r="AW179" s="196" t="s">
        <v>3</v>
      </c>
      <c r="AX179" s="196" t="s">
        <v>86</v>
      </c>
      <c r="AY179" s="198" t="s">
        <v>133</v>
      </c>
    </row>
    <row r="180" spans="1:65" s="162" customFormat="1" ht="22.9" customHeight="1">
      <c r="B180" s="163"/>
      <c r="D180" s="164" t="s">
        <v>77</v>
      </c>
      <c r="E180" s="173" t="s">
        <v>150</v>
      </c>
      <c r="F180" s="173" t="s">
        <v>239</v>
      </c>
      <c r="I180" s="24"/>
      <c r="J180" s="174">
        <f>BK180</f>
        <v>0</v>
      </c>
      <c r="L180" s="163"/>
      <c r="M180" s="167"/>
      <c r="N180" s="168"/>
      <c r="O180" s="168"/>
      <c r="P180" s="169">
        <f>SUM(P181:P186)</f>
        <v>0</v>
      </c>
      <c r="Q180" s="168"/>
      <c r="R180" s="169">
        <f>SUM(R181:R186)</f>
        <v>24.263920000000002</v>
      </c>
      <c r="S180" s="168"/>
      <c r="T180" s="170">
        <f>SUM(T181:T186)</f>
        <v>0</v>
      </c>
      <c r="AR180" s="164" t="s">
        <v>86</v>
      </c>
      <c r="AT180" s="171" t="s">
        <v>77</v>
      </c>
      <c r="AU180" s="171" t="s">
        <v>86</v>
      </c>
      <c r="AY180" s="164" t="s">
        <v>133</v>
      </c>
      <c r="BK180" s="172">
        <f>SUM(BK181:BK186)</f>
        <v>0</v>
      </c>
    </row>
    <row r="181" spans="1:65" s="56" customFormat="1" ht="24">
      <c r="A181" s="52"/>
      <c r="B181" s="53"/>
      <c r="C181" s="175" t="s">
        <v>7</v>
      </c>
      <c r="D181" s="175" t="s">
        <v>135</v>
      </c>
      <c r="E181" s="176" t="s">
        <v>240</v>
      </c>
      <c r="F181" s="177" t="s">
        <v>241</v>
      </c>
      <c r="G181" s="178" t="s">
        <v>242</v>
      </c>
      <c r="H181" s="179">
        <v>44</v>
      </c>
      <c r="I181" s="25"/>
      <c r="J181" s="180">
        <f>ROUND(I181*H181,2)</f>
        <v>0</v>
      </c>
      <c r="K181" s="177" t="s">
        <v>139</v>
      </c>
      <c r="L181" s="53"/>
      <c r="M181" s="181" t="s">
        <v>1</v>
      </c>
      <c r="N181" s="182" t="s">
        <v>43</v>
      </c>
      <c r="O181" s="80"/>
      <c r="P181" s="183">
        <f>O181*H181</f>
        <v>0</v>
      </c>
      <c r="Q181" s="183">
        <v>0.25685000000000002</v>
      </c>
      <c r="R181" s="183">
        <f>Q181*H181</f>
        <v>11.301400000000001</v>
      </c>
      <c r="S181" s="183">
        <v>0</v>
      </c>
      <c r="T181" s="184">
        <f>S181*H181</f>
        <v>0</v>
      </c>
      <c r="U181" s="52"/>
      <c r="V181" s="52"/>
      <c r="W181" s="52"/>
      <c r="X181" s="52"/>
      <c r="Y181" s="52"/>
      <c r="Z181" s="52"/>
      <c r="AA181" s="52"/>
      <c r="AB181" s="52"/>
      <c r="AC181" s="52"/>
      <c r="AD181" s="52"/>
      <c r="AE181" s="52"/>
      <c r="AR181" s="185" t="s">
        <v>140</v>
      </c>
      <c r="AT181" s="185" t="s">
        <v>135</v>
      </c>
      <c r="AU181" s="185" t="s">
        <v>88</v>
      </c>
      <c r="AY181" s="40" t="s">
        <v>133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40" t="s">
        <v>86</v>
      </c>
      <c r="BK181" s="186">
        <f>ROUND(I181*H181,2)</f>
        <v>0</v>
      </c>
      <c r="BL181" s="40" t="s">
        <v>140</v>
      </c>
      <c r="BM181" s="185" t="s">
        <v>243</v>
      </c>
    </row>
    <row r="182" spans="1:65" s="56" customFormat="1" ht="16.5" customHeight="1">
      <c r="A182" s="52"/>
      <c r="B182" s="53"/>
      <c r="C182" s="207" t="s">
        <v>244</v>
      </c>
      <c r="D182" s="207" t="s">
        <v>201</v>
      </c>
      <c r="E182" s="208" t="s">
        <v>245</v>
      </c>
      <c r="F182" s="209" t="s">
        <v>246</v>
      </c>
      <c r="G182" s="210" t="s">
        <v>146</v>
      </c>
      <c r="H182" s="211">
        <v>24.3</v>
      </c>
      <c r="I182" s="29"/>
      <c r="J182" s="212">
        <f>ROUND(I182*H182,2)</f>
        <v>0</v>
      </c>
      <c r="K182" s="209" t="s">
        <v>247</v>
      </c>
      <c r="L182" s="213"/>
      <c r="M182" s="214" t="s">
        <v>1</v>
      </c>
      <c r="N182" s="215" t="s">
        <v>43</v>
      </c>
      <c r="O182" s="80"/>
      <c r="P182" s="183">
        <f>O182*H182</f>
        <v>0</v>
      </c>
      <c r="Q182" s="183">
        <v>0.47199999999999998</v>
      </c>
      <c r="R182" s="183">
        <f>Q182*H182</f>
        <v>11.4696</v>
      </c>
      <c r="S182" s="183">
        <v>0</v>
      </c>
      <c r="T182" s="184">
        <f>S182*H182</f>
        <v>0</v>
      </c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2"/>
      <c r="AR182" s="185" t="s">
        <v>174</v>
      </c>
      <c r="AT182" s="185" t="s">
        <v>201</v>
      </c>
      <c r="AU182" s="185" t="s">
        <v>88</v>
      </c>
      <c r="AY182" s="40" t="s">
        <v>133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40" t="s">
        <v>86</v>
      </c>
      <c r="BK182" s="186">
        <f>ROUND(I182*H182,2)</f>
        <v>0</v>
      </c>
      <c r="BL182" s="40" t="s">
        <v>140</v>
      </c>
      <c r="BM182" s="185" t="s">
        <v>248</v>
      </c>
    </row>
    <row r="183" spans="1:65" s="56" customFormat="1" ht="48.75">
      <c r="A183" s="52"/>
      <c r="B183" s="53"/>
      <c r="C183" s="52"/>
      <c r="D183" s="189" t="s">
        <v>157</v>
      </c>
      <c r="E183" s="52"/>
      <c r="F183" s="204" t="s">
        <v>249</v>
      </c>
      <c r="G183" s="52"/>
      <c r="H183" s="52"/>
      <c r="I183" s="28"/>
      <c r="J183" s="52"/>
      <c r="K183" s="52"/>
      <c r="L183" s="53"/>
      <c r="M183" s="205"/>
      <c r="N183" s="206"/>
      <c r="O183" s="80"/>
      <c r="P183" s="80"/>
      <c r="Q183" s="80"/>
      <c r="R183" s="80"/>
      <c r="S183" s="80"/>
      <c r="T183" s="81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52"/>
      <c r="AT183" s="40" t="s">
        <v>157</v>
      </c>
      <c r="AU183" s="40" t="s">
        <v>88</v>
      </c>
    </row>
    <row r="184" spans="1:65" s="187" customFormat="1">
      <c r="B184" s="188"/>
      <c r="D184" s="189" t="s">
        <v>142</v>
      </c>
      <c r="E184" s="190" t="s">
        <v>1</v>
      </c>
      <c r="F184" s="191" t="s">
        <v>250</v>
      </c>
      <c r="H184" s="192">
        <v>24.3</v>
      </c>
      <c r="I184" s="26"/>
      <c r="L184" s="188"/>
      <c r="M184" s="193"/>
      <c r="N184" s="194"/>
      <c r="O184" s="194"/>
      <c r="P184" s="194"/>
      <c r="Q184" s="194"/>
      <c r="R184" s="194"/>
      <c r="S184" s="194"/>
      <c r="T184" s="195"/>
      <c r="AT184" s="190" t="s">
        <v>142</v>
      </c>
      <c r="AU184" s="190" t="s">
        <v>88</v>
      </c>
      <c r="AV184" s="187" t="s">
        <v>88</v>
      </c>
      <c r="AW184" s="187" t="s">
        <v>35</v>
      </c>
      <c r="AX184" s="187" t="s">
        <v>86</v>
      </c>
      <c r="AY184" s="190" t="s">
        <v>133</v>
      </c>
    </row>
    <row r="185" spans="1:65" s="56" customFormat="1" ht="24">
      <c r="A185" s="52"/>
      <c r="B185" s="53"/>
      <c r="C185" s="175" t="s">
        <v>251</v>
      </c>
      <c r="D185" s="175" t="s">
        <v>135</v>
      </c>
      <c r="E185" s="176" t="s">
        <v>252</v>
      </c>
      <c r="F185" s="177" t="s">
        <v>253</v>
      </c>
      <c r="G185" s="178" t="s">
        <v>138</v>
      </c>
      <c r="H185" s="179">
        <v>132</v>
      </c>
      <c r="I185" s="25"/>
      <c r="J185" s="180">
        <f>ROUND(I185*H185,2)</f>
        <v>0</v>
      </c>
      <c r="K185" s="177" t="s">
        <v>139</v>
      </c>
      <c r="L185" s="53"/>
      <c r="M185" s="181" t="s">
        <v>1</v>
      </c>
      <c r="N185" s="182" t="s">
        <v>43</v>
      </c>
      <c r="O185" s="80"/>
      <c r="P185" s="183">
        <f>O185*H185</f>
        <v>0</v>
      </c>
      <c r="Q185" s="183">
        <v>1.1310000000000001E-2</v>
      </c>
      <c r="R185" s="183">
        <f>Q185*H185</f>
        <v>1.49292</v>
      </c>
      <c r="S185" s="183">
        <v>0</v>
      </c>
      <c r="T185" s="184">
        <f>S185*H185</f>
        <v>0</v>
      </c>
      <c r="U185" s="52"/>
      <c r="V185" s="52"/>
      <c r="W185" s="52"/>
      <c r="X185" s="52"/>
      <c r="Y185" s="52"/>
      <c r="Z185" s="52"/>
      <c r="AA185" s="52"/>
      <c r="AB185" s="52"/>
      <c r="AC185" s="52"/>
      <c r="AD185" s="52"/>
      <c r="AE185" s="52"/>
      <c r="AR185" s="185" t="s">
        <v>140</v>
      </c>
      <c r="AT185" s="185" t="s">
        <v>135</v>
      </c>
      <c r="AU185" s="185" t="s">
        <v>88</v>
      </c>
      <c r="AY185" s="40" t="s">
        <v>133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40" t="s">
        <v>86</v>
      </c>
      <c r="BK185" s="186">
        <f>ROUND(I185*H185,2)</f>
        <v>0</v>
      </c>
      <c r="BL185" s="40" t="s">
        <v>140</v>
      </c>
      <c r="BM185" s="185" t="s">
        <v>254</v>
      </c>
    </row>
    <row r="186" spans="1:65" s="56" customFormat="1" ht="19.5">
      <c r="A186" s="52"/>
      <c r="B186" s="53"/>
      <c r="C186" s="52"/>
      <c r="D186" s="189" t="s">
        <v>157</v>
      </c>
      <c r="E186" s="52"/>
      <c r="F186" s="204" t="s">
        <v>255</v>
      </c>
      <c r="G186" s="52"/>
      <c r="H186" s="52"/>
      <c r="I186" s="28"/>
      <c r="J186" s="52"/>
      <c r="K186" s="52"/>
      <c r="L186" s="53"/>
      <c r="M186" s="205"/>
      <c r="N186" s="206"/>
      <c r="O186" s="80"/>
      <c r="P186" s="80"/>
      <c r="Q186" s="80"/>
      <c r="R186" s="80"/>
      <c r="S186" s="80"/>
      <c r="T186" s="81"/>
      <c r="U186" s="52"/>
      <c r="V186" s="52"/>
      <c r="W186" s="52"/>
      <c r="X186" s="52"/>
      <c r="Y186" s="52"/>
      <c r="Z186" s="52"/>
      <c r="AA186" s="52"/>
      <c r="AB186" s="52"/>
      <c r="AC186" s="52"/>
      <c r="AD186" s="52"/>
      <c r="AE186" s="52"/>
      <c r="AT186" s="40" t="s">
        <v>157</v>
      </c>
      <c r="AU186" s="40" t="s">
        <v>88</v>
      </c>
    </row>
    <row r="187" spans="1:65" s="162" customFormat="1" ht="22.9" customHeight="1">
      <c r="B187" s="163"/>
      <c r="D187" s="164" t="s">
        <v>77</v>
      </c>
      <c r="E187" s="173" t="s">
        <v>140</v>
      </c>
      <c r="F187" s="173" t="s">
        <v>256</v>
      </c>
      <c r="I187" s="24"/>
      <c r="J187" s="174">
        <f>BK187</f>
        <v>0</v>
      </c>
      <c r="L187" s="163"/>
      <c r="M187" s="167"/>
      <c r="N187" s="168"/>
      <c r="O187" s="168"/>
      <c r="P187" s="169">
        <f>SUM(P188:P224)</f>
        <v>0</v>
      </c>
      <c r="Q187" s="168"/>
      <c r="R187" s="169">
        <f>SUM(R188:R224)</f>
        <v>111.7972582</v>
      </c>
      <c r="S187" s="168"/>
      <c r="T187" s="170">
        <f>SUM(T188:T224)</f>
        <v>0</v>
      </c>
      <c r="AR187" s="164" t="s">
        <v>86</v>
      </c>
      <c r="AT187" s="171" t="s">
        <v>77</v>
      </c>
      <c r="AU187" s="171" t="s">
        <v>86</v>
      </c>
      <c r="AY187" s="164" t="s">
        <v>133</v>
      </c>
      <c r="BK187" s="172">
        <f>SUM(BK188:BK224)</f>
        <v>0</v>
      </c>
    </row>
    <row r="188" spans="1:65" s="56" customFormat="1" ht="21.75" customHeight="1">
      <c r="A188" s="52"/>
      <c r="B188" s="53"/>
      <c r="C188" s="175" t="s">
        <v>257</v>
      </c>
      <c r="D188" s="175" t="s">
        <v>135</v>
      </c>
      <c r="E188" s="176" t="s">
        <v>258</v>
      </c>
      <c r="F188" s="177" t="s">
        <v>259</v>
      </c>
      <c r="G188" s="178" t="s">
        <v>192</v>
      </c>
      <c r="H188" s="179">
        <v>2160</v>
      </c>
      <c r="I188" s="25"/>
      <c r="J188" s="180">
        <f>ROUND(I188*H188,2)</f>
        <v>0</v>
      </c>
      <c r="K188" s="177" t="s">
        <v>139</v>
      </c>
      <c r="L188" s="53"/>
      <c r="M188" s="181" t="s">
        <v>1</v>
      </c>
      <c r="N188" s="182" t="s">
        <v>43</v>
      </c>
      <c r="O188" s="80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R188" s="185" t="s">
        <v>140</v>
      </c>
      <c r="AT188" s="185" t="s">
        <v>135</v>
      </c>
      <c r="AU188" s="185" t="s">
        <v>88</v>
      </c>
      <c r="AY188" s="40" t="s">
        <v>133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40" t="s">
        <v>86</v>
      </c>
      <c r="BK188" s="186">
        <f>ROUND(I188*H188,2)</f>
        <v>0</v>
      </c>
      <c r="BL188" s="40" t="s">
        <v>140</v>
      </c>
      <c r="BM188" s="185" t="s">
        <v>260</v>
      </c>
    </row>
    <row r="189" spans="1:65" s="187" customFormat="1" ht="33.75">
      <c r="B189" s="188"/>
      <c r="D189" s="189" t="s">
        <v>142</v>
      </c>
      <c r="E189" s="190" t="s">
        <v>1</v>
      </c>
      <c r="F189" s="191" t="s">
        <v>261</v>
      </c>
      <c r="H189" s="192">
        <v>2160</v>
      </c>
      <c r="I189" s="26"/>
      <c r="L189" s="188"/>
      <c r="M189" s="193"/>
      <c r="N189" s="194"/>
      <c r="O189" s="194"/>
      <c r="P189" s="194"/>
      <c r="Q189" s="194"/>
      <c r="R189" s="194"/>
      <c r="S189" s="194"/>
      <c r="T189" s="195"/>
      <c r="AT189" s="190" t="s">
        <v>142</v>
      </c>
      <c r="AU189" s="190" t="s">
        <v>88</v>
      </c>
      <c r="AV189" s="187" t="s">
        <v>88</v>
      </c>
      <c r="AW189" s="187" t="s">
        <v>35</v>
      </c>
      <c r="AX189" s="187" t="s">
        <v>78</v>
      </c>
      <c r="AY189" s="190" t="s">
        <v>133</v>
      </c>
    </row>
    <row r="190" spans="1:65" s="196" customFormat="1">
      <c r="B190" s="197"/>
      <c r="D190" s="189" t="s">
        <v>142</v>
      </c>
      <c r="E190" s="198" t="s">
        <v>1</v>
      </c>
      <c r="F190" s="199" t="s">
        <v>149</v>
      </c>
      <c r="H190" s="200">
        <v>2160</v>
      </c>
      <c r="I190" s="27"/>
      <c r="L190" s="197"/>
      <c r="M190" s="201"/>
      <c r="N190" s="202"/>
      <c r="O190" s="202"/>
      <c r="P190" s="202"/>
      <c r="Q190" s="202"/>
      <c r="R190" s="202"/>
      <c r="S190" s="202"/>
      <c r="T190" s="203"/>
      <c r="AT190" s="198" t="s">
        <v>142</v>
      </c>
      <c r="AU190" s="198" t="s">
        <v>88</v>
      </c>
      <c r="AV190" s="196" t="s">
        <v>140</v>
      </c>
      <c r="AW190" s="196" t="s">
        <v>3</v>
      </c>
      <c r="AX190" s="196" t="s">
        <v>86</v>
      </c>
      <c r="AY190" s="198" t="s">
        <v>133</v>
      </c>
    </row>
    <row r="191" spans="1:65" s="56" customFormat="1" ht="24">
      <c r="A191" s="52"/>
      <c r="B191" s="53"/>
      <c r="C191" s="175" t="s">
        <v>262</v>
      </c>
      <c r="D191" s="175" t="s">
        <v>135</v>
      </c>
      <c r="E191" s="176" t="s">
        <v>263</v>
      </c>
      <c r="F191" s="177" t="s">
        <v>264</v>
      </c>
      <c r="G191" s="178" t="s">
        <v>231</v>
      </c>
      <c r="H191" s="179">
        <v>208</v>
      </c>
      <c r="I191" s="25"/>
      <c r="J191" s="180">
        <f>ROUND(I191*H191,2)</f>
        <v>0</v>
      </c>
      <c r="K191" s="177" t="s">
        <v>139</v>
      </c>
      <c r="L191" s="53"/>
      <c r="M191" s="181" t="s">
        <v>1</v>
      </c>
      <c r="N191" s="182" t="s">
        <v>43</v>
      </c>
      <c r="O191" s="80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R191" s="185" t="s">
        <v>140</v>
      </c>
      <c r="AT191" s="185" t="s">
        <v>135</v>
      </c>
      <c r="AU191" s="185" t="s">
        <v>88</v>
      </c>
      <c r="AY191" s="40" t="s">
        <v>133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40" t="s">
        <v>86</v>
      </c>
      <c r="BK191" s="186">
        <f>ROUND(I191*H191,2)</f>
        <v>0</v>
      </c>
      <c r="BL191" s="40" t="s">
        <v>140</v>
      </c>
      <c r="BM191" s="185" t="s">
        <v>265</v>
      </c>
    </row>
    <row r="192" spans="1:65" s="56" customFormat="1" ht="29.25">
      <c r="A192" s="52"/>
      <c r="B192" s="53"/>
      <c r="C192" s="52"/>
      <c r="D192" s="189" t="s">
        <v>157</v>
      </c>
      <c r="E192" s="52"/>
      <c r="F192" s="204" t="s">
        <v>266</v>
      </c>
      <c r="G192" s="52"/>
      <c r="H192" s="52"/>
      <c r="I192" s="28"/>
      <c r="J192" s="52"/>
      <c r="K192" s="52"/>
      <c r="L192" s="53"/>
      <c r="M192" s="205"/>
      <c r="N192" s="206"/>
      <c r="O192" s="80"/>
      <c r="P192" s="80"/>
      <c r="Q192" s="80"/>
      <c r="R192" s="80"/>
      <c r="S192" s="80"/>
      <c r="T192" s="81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T192" s="40" t="s">
        <v>157</v>
      </c>
      <c r="AU192" s="40" t="s">
        <v>88</v>
      </c>
    </row>
    <row r="193" spans="1:65" s="187" customFormat="1">
      <c r="B193" s="188"/>
      <c r="D193" s="189" t="s">
        <v>142</v>
      </c>
      <c r="E193" s="190" t="s">
        <v>1</v>
      </c>
      <c r="F193" s="191" t="s">
        <v>267</v>
      </c>
      <c r="H193" s="192">
        <v>208</v>
      </c>
      <c r="I193" s="26"/>
      <c r="L193" s="188"/>
      <c r="M193" s="193"/>
      <c r="N193" s="194"/>
      <c r="O193" s="194"/>
      <c r="P193" s="194"/>
      <c r="Q193" s="194"/>
      <c r="R193" s="194"/>
      <c r="S193" s="194"/>
      <c r="T193" s="195"/>
      <c r="AT193" s="190" t="s">
        <v>142</v>
      </c>
      <c r="AU193" s="190" t="s">
        <v>88</v>
      </c>
      <c r="AV193" s="187" t="s">
        <v>88</v>
      </c>
      <c r="AW193" s="187" t="s">
        <v>35</v>
      </c>
      <c r="AX193" s="187" t="s">
        <v>78</v>
      </c>
      <c r="AY193" s="190" t="s">
        <v>133</v>
      </c>
    </row>
    <row r="194" spans="1:65" s="196" customFormat="1">
      <c r="B194" s="197"/>
      <c r="D194" s="189" t="s">
        <v>142</v>
      </c>
      <c r="E194" s="198" t="s">
        <v>1</v>
      </c>
      <c r="F194" s="199" t="s">
        <v>149</v>
      </c>
      <c r="H194" s="200">
        <v>208</v>
      </c>
      <c r="I194" s="27"/>
      <c r="L194" s="197"/>
      <c r="M194" s="201"/>
      <c r="N194" s="202"/>
      <c r="O194" s="202"/>
      <c r="P194" s="202"/>
      <c r="Q194" s="202"/>
      <c r="R194" s="202"/>
      <c r="S194" s="202"/>
      <c r="T194" s="203"/>
      <c r="AT194" s="198" t="s">
        <v>142</v>
      </c>
      <c r="AU194" s="198" t="s">
        <v>88</v>
      </c>
      <c r="AV194" s="196" t="s">
        <v>140</v>
      </c>
      <c r="AW194" s="196" t="s">
        <v>3</v>
      </c>
      <c r="AX194" s="196" t="s">
        <v>86</v>
      </c>
      <c r="AY194" s="198" t="s">
        <v>133</v>
      </c>
    </row>
    <row r="195" spans="1:65" s="56" customFormat="1" ht="24">
      <c r="A195" s="52"/>
      <c r="B195" s="53"/>
      <c r="C195" s="175" t="s">
        <v>268</v>
      </c>
      <c r="D195" s="175" t="s">
        <v>135</v>
      </c>
      <c r="E195" s="176" t="s">
        <v>269</v>
      </c>
      <c r="F195" s="177" t="s">
        <v>270</v>
      </c>
      <c r="G195" s="178" t="s">
        <v>231</v>
      </c>
      <c r="H195" s="179">
        <v>208</v>
      </c>
      <c r="I195" s="25"/>
      <c r="J195" s="180">
        <f>ROUND(I195*H195,2)</f>
        <v>0</v>
      </c>
      <c r="K195" s="177" t="s">
        <v>139</v>
      </c>
      <c r="L195" s="53"/>
      <c r="M195" s="181" t="s">
        <v>1</v>
      </c>
      <c r="N195" s="182" t="s">
        <v>43</v>
      </c>
      <c r="O195" s="80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R195" s="185" t="s">
        <v>140</v>
      </c>
      <c r="AT195" s="185" t="s">
        <v>135</v>
      </c>
      <c r="AU195" s="185" t="s">
        <v>88</v>
      </c>
      <c r="AY195" s="40" t="s">
        <v>133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40" t="s">
        <v>86</v>
      </c>
      <c r="BK195" s="186">
        <f>ROUND(I195*H195,2)</f>
        <v>0</v>
      </c>
      <c r="BL195" s="40" t="s">
        <v>140</v>
      </c>
      <c r="BM195" s="185" t="s">
        <v>271</v>
      </c>
    </row>
    <row r="196" spans="1:65" s="56" customFormat="1" ht="29.25">
      <c r="A196" s="52"/>
      <c r="B196" s="53"/>
      <c r="C196" s="52"/>
      <c r="D196" s="189" t="s">
        <v>157</v>
      </c>
      <c r="E196" s="52"/>
      <c r="F196" s="204" t="s">
        <v>266</v>
      </c>
      <c r="G196" s="52"/>
      <c r="H196" s="52"/>
      <c r="I196" s="28"/>
      <c r="J196" s="52"/>
      <c r="K196" s="52"/>
      <c r="L196" s="53"/>
      <c r="M196" s="205"/>
      <c r="N196" s="206"/>
      <c r="O196" s="80"/>
      <c r="P196" s="80"/>
      <c r="Q196" s="80"/>
      <c r="R196" s="80"/>
      <c r="S196" s="80"/>
      <c r="T196" s="81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T196" s="40" t="s">
        <v>157</v>
      </c>
      <c r="AU196" s="40" t="s">
        <v>88</v>
      </c>
    </row>
    <row r="197" spans="1:65" s="56" customFormat="1" ht="24">
      <c r="A197" s="52"/>
      <c r="B197" s="53"/>
      <c r="C197" s="175" t="s">
        <v>272</v>
      </c>
      <c r="D197" s="175" t="s">
        <v>135</v>
      </c>
      <c r="E197" s="176" t="s">
        <v>273</v>
      </c>
      <c r="F197" s="177" t="s">
        <v>264</v>
      </c>
      <c r="G197" s="178" t="s">
        <v>231</v>
      </c>
      <c r="H197" s="179">
        <v>1300</v>
      </c>
      <c r="I197" s="25"/>
      <c r="J197" s="180">
        <f>ROUND(I197*H197,2)</f>
        <v>0</v>
      </c>
      <c r="K197" s="177" t="s">
        <v>139</v>
      </c>
      <c r="L197" s="53"/>
      <c r="M197" s="181" t="s">
        <v>1</v>
      </c>
      <c r="N197" s="182" t="s">
        <v>43</v>
      </c>
      <c r="O197" s="80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R197" s="185" t="s">
        <v>140</v>
      </c>
      <c r="AT197" s="185" t="s">
        <v>135</v>
      </c>
      <c r="AU197" s="185" t="s">
        <v>88</v>
      </c>
      <c r="AY197" s="40" t="s">
        <v>133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40" t="s">
        <v>86</v>
      </c>
      <c r="BK197" s="186">
        <f>ROUND(I197*H197,2)</f>
        <v>0</v>
      </c>
      <c r="BL197" s="40" t="s">
        <v>140</v>
      </c>
      <c r="BM197" s="185" t="s">
        <v>274</v>
      </c>
    </row>
    <row r="198" spans="1:65" s="56" customFormat="1" ht="29.25">
      <c r="A198" s="52"/>
      <c r="B198" s="53"/>
      <c r="C198" s="52"/>
      <c r="D198" s="189" t="s">
        <v>157</v>
      </c>
      <c r="E198" s="52"/>
      <c r="F198" s="204" t="s">
        <v>275</v>
      </c>
      <c r="G198" s="52"/>
      <c r="H198" s="52"/>
      <c r="I198" s="28"/>
      <c r="J198" s="52"/>
      <c r="K198" s="52"/>
      <c r="L198" s="53"/>
      <c r="M198" s="205"/>
      <c r="N198" s="206"/>
      <c r="O198" s="80"/>
      <c r="P198" s="80"/>
      <c r="Q198" s="80"/>
      <c r="R198" s="80"/>
      <c r="S198" s="80"/>
      <c r="T198" s="81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T198" s="40" t="s">
        <v>157</v>
      </c>
      <c r="AU198" s="40" t="s">
        <v>88</v>
      </c>
    </row>
    <row r="199" spans="1:65" s="187" customFormat="1">
      <c r="B199" s="188"/>
      <c r="D199" s="189" t="s">
        <v>142</v>
      </c>
      <c r="E199" s="190" t="s">
        <v>1</v>
      </c>
      <c r="F199" s="191" t="s">
        <v>276</v>
      </c>
      <c r="H199" s="192">
        <v>1300</v>
      </c>
      <c r="I199" s="26"/>
      <c r="L199" s="188"/>
      <c r="M199" s="193"/>
      <c r="N199" s="194"/>
      <c r="O199" s="194"/>
      <c r="P199" s="194"/>
      <c r="Q199" s="194"/>
      <c r="R199" s="194"/>
      <c r="S199" s="194"/>
      <c r="T199" s="195"/>
      <c r="AT199" s="190" t="s">
        <v>142</v>
      </c>
      <c r="AU199" s="190" t="s">
        <v>88</v>
      </c>
      <c r="AV199" s="187" t="s">
        <v>88</v>
      </c>
      <c r="AW199" s="187" t="s">
        <v>35</v>
      </c>
      <c r="AX199" s="187" t="s">
        <v>78</v>
      </c>
      <c r="AY199" s="190" t="s">
        <v>133</v>
      </c>
    </row>
    <row r="200" spans="1:65" s="196" customFormat="1">
      <c r="B200" s="197"/>
      <c r="D200" s="189" t="s">
        <v>142</v>
      </c>
      <c r="E200" s="198" t="s">
        <v>1</v>
      </c>
      <c r="F200" s="199" t="s">
        <v>149</v>
      </c>
      <c r="H200" s="200">
        <v>1300</v>
      </c>
      <c r="I200" s="27"/>
      <c r="L200" s="197"/>
      <c r="M200" s="201"/>
      <c r="N200" s="202"/>
      <c r="O200" s="202"/>
      <c r="P200" s="202"/>
      <c r="Q200" s="202"/>
      <c r="R200" s="202"/>
      <c r="S200" s="202"/>
      <c r="T200" s="203"/>
      <c r="AT200" s="198" t="s">
        <v>142</v>
      </c>
      <c r="AU200" s="198" t="s">
        <v>88</v>
      </c>
      <c r="AV200" s="196" t="s">
        <v>140</v>
      </c>
      <c r="AW200" s="196" t="s">
        <v>3</v>
      </c>
      <c r="AX200" s="196" t="s">
        <v>86</v>
      </c>
      <c r="AY200" s="198" t="s">
        <v>133</v>
      </c>
    </row>
    <row r="201" spans="1:65" s="56" customFormat="1" ht="24">
      <c r="A201" s="52"/>
      <c r="B201" s="53"/>
      <c r="C201" s="175" t="s">
        <v>277</v>
      </c>
      <c r="D201" s="175" t="s">
        <v>135</v>
      </c>
      <c r="E201" s="176" t="s">
        <v>278</v>
      </c>
      <c r="F201" s="177" t="s">
        <v>270</v>
      </c>
      <c r="G201" s="178" t="s">
        <v>231</v>
      </c>
      <c r="H201" s="179">
        <v>1300</v>
      </c>
      <c r="I201" s="25"/>
      <c r="J201" s="180">
        <f>ROUND(I201*H201,2)</f>
        <v>0</v>
      </c>
      <c r="K201" s="177" t="s">
        <v>139</v>
      </c>
      <c r="L201" s="53"/>
      <c r="M201" s="181" t="s">
        <v>1</v>
      </c>
      <c r="N201" s="182" t="s">
        <v>43</v>
      </c>
      <c r="O201" s="80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R201" s="185" t="s">
        <v>140</v>
      </c>
      <c r="AT201" s="185" t="s">
        <v>135</v>
      </c>
      <c r="AU201" s="185" t="s">
        <v>88</v>
      </c>
      <c r="AY201" s="40" t="s">
        <v>133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40" t="s">
        <v>86</v>
      </c>
      <c r="BK201" s="186">
        <f>ROUND(I201*H201,2)</f>
        <v>0</v>
      </c>
      <c r="BL201" s="40" t="s">
        <v>140</v>
      </c>
      <c r="BM201" s="185" t="s">
        <v>279</v>
      </c>
    </row>
    <row r="202" spans="1:65" s="187" customFormat="1">
      <c r="B202" s="188"/>
      <c r="D202" s="189" t="s">
        <v>142</v>
      </c>
      <c r="E202" s="190" t="s">
        <v>1</v>
      </c>
      <c r="F202" s="191" t="s">
        <v>276</v>
      </c>
      <c r="H202" s="192">
        <v>1300</v>
      </c>
      <c r="I202" s="26"/>
      <c r="L202" s="188"/>
      <c r="M202" s="193"/>
      <c r="N202" s="194"/>
      <c r="O202" s="194"/>
      <c r="P202" s="194"/>
      <c r="Q202" s="194"/>
      <c r="R202" s="194"/>
      <c r="S202" s="194"/>
      <c r="T202" s="195"/>
      <c r="AT202" s="190" t="s">
        <v>142</v>
      </c>
      <c r="AU202" s="190" t="s">
        <v>88</v>
      </c>
      <c r="AV202" s="187" t="s">
        <v>88</v>
      </c>
      <c r="AW202" s="187" t="s">
        <v>35</v>
      </c>
      <c r="AX202" s="187" t="s">
        <v>78</v>
      </c>
      <c r="AY202" s="190" t="s">
        <v>133</v>
      </c>
    </row>
    <row r="203" spans="1:65" s="196" customFormat="1">
      <c r="B203" s="197"/>
      <c r="D203" s="189" t="s">
        <v>142</v>
      </c>
      <c r="E203" s="198" t="s">
        <v>1</v>
      </c>
      <c r="F203" s="199" t="s">
        <v>149</v>
      </c>
      <c r="H203" s="200">
        <v>1300</v>
      </c>
      <c r="I203" s="27"/>
      <c r="L203" s="197"/>
      <c r="M203" s="201"/>
      <c r="N203" s="202"/>
      <c r="O203" s="202"/>
      <c r="P203" s="202"/>
      <c r="Q203" s="202"/>
      <c r="R203" s="202"/>
      <c r="S203" s="202"/>
      <c r="T203" s="203"/>
      <c r="AT203" s="198" t="s">
        <v>142</v>
      </c>
      <c r="AU203" s="198" t="s">
        <v>88</v>
      </c>
      <c r="AV203" s="196" t="s">
        <v>140</v>
      </c>
      <c r="AW203" s="196" t="s">
        <v>3</v>
      </c>
      <c r="AX203" s="196" t="s">
        <v>86</v>
      </c>
      <c r="AY203" s="198" t="s">
        <v>133</v>
      </c>
    </row>
    <row r="204" spans="1:65" s="56" customFormat="1" ht="16.5" customHeight="1">
      <c r="A204" s="52"/>
      <c r="B204" s="53"/>
      <c r="C204" s="207" t="s">
        <v>280</v>
      </c>
      <c r="D204" s="207" t="s">
        <v>201</v>
      </c>
      <c r="E204" s="208" t="s">
        <v>281</v>
      </c>
      <c r="F204" s="209" t="s">
        <v>282</v>
      </c>
      <c r="G204" s="210" t="s">
        <v>192</v>
      </c>
      <c r="H204" s="211">
        <v>1.659</v>
      </c>
      <c r="I204" s="29"/>
      <c r="J204" s="212">
        <f>ROUND(I204*H204,2)</f>
        <v>0</v>
      </c>
      <c r="K204" s="209" t="s">
        <v>139</v>
      </c>
      <c r="L204" s="213"/>
      <c r="M204" s="214" t="s">
        <v>1</v>
      </c>
      <c r="N204" s="215" t="s">
        <v>43</v>
      </c>
      <c r="O204" s="80"/>
      <c r="P204" s="183">
        <f>O204*H204</f>
        <v>0</v>
      </c>
      <c r="Q204" s="183">
        <v>1</v>
      </c>
      <c r="R204" s="183">
        <f>Q204*H204</f>
        <v>1.659</v>
      </c>
      <c r="S204" s="183">
        <v>0</v>
      </c>
      <c r="T204" s="184">
        <f>S204*H204</f>
        <v>0</v>
      </c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R204" s="185" t="s">
        <v>174</v>
      </c>
      <c r="AT204" s="185" t="s">
        <v>201</v>
      </c>
      <c r="AU204" s="185" t="s">
        <v>88</v>
      </c>
      <c r="AY204" s="40" t="s">
        <v>133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40" t="s">
        <v>86</v>
      </c>
      <c r="BK204" s="186">
        <f>ROUND(I204*H204,2)</f>
        <v>0</v>
      </c>
      <c r="BL204" s="40" t="s">
        <v>140</v>
      </c>
      <c r="BM204" s="185" t="s">
        <v>283</v>
      </c>
    </row>
    <row r="205" spans="1:65" s="56" customFormat="1" ht="19.5">
      <c r="A205" s="52"/>
      <c r="B205" s="53"/>
      <c r="C205" s="52"/>
      <c r="D205" s="189" t="s">
        <v>157</v>
      </c>
      <c r="E205" s="52"/>
      <c r="F205" s="204" t="s">
        <v>284</v>
      </c>
      <c r="G205" s="52"/>
      <c r="H205" s="52"/>
      <c r="I205" s="28"/>
      <c r="J205" s="52"/>
      <c r="K205" s="52"/>
      <c r="L205" s="53"/>
      <c r="M205" s="205"/>
      <c r="N205" s="206"/>
      <c r="O205" s="80"/>
      <c r="P205" s="80"/>
      <c r="Q205" s="80"/>
      <c r="R205" s="80"/>
      <c r="S205" s="80"/>
      <c r="T205" s="81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T205" s="40" t="s">
        <v>157</v>
      </c>
      <c r="AU205" s="40" t="s">
        <v>88</v>
      </c>
    </row>
    <row r="206" spans="1:65" s="187" customFormat="1">
      <c r="B206" s="188"/>
      <c r="D206" s="189" t="s">
        <v>142</v>
      </c>
      <c r="E206" s="190" t="s">
        <v>1</v>
      </c>
      <c r="F206" s="191" t="s">
        <v>285</v>
      </c>
      <c r="H206" s="192">
        <v>0.20799999999999999</v>
      </c>
      <c r="I206" s="26"/>
      <c r="L206" s="188"/>
      <c r="M206" s="193"/>
      <c r="N206" s="194"/>
      <c r="O206" s="194"/>
      <c r="P206" s="194"/>
      <c r="Q206" s="194"/>
      <c r="R206" s="194"/>
      <c r="S206" s="194"/>
      <c r="T206" s="195"/>
      <c r="AT206" s="190" t="s">
        <v>142</v>
      </c>
      <c r="AU206" s="190" t="s">
        <v>88</v>
      </c>
      <c r="AV206" s="187" t="s">
        <v>88</v>
      </c>
      <c r="AW206" s="187" t="s">
        <v>35</v>
      </c>
      <c r="AX206" s="187" t="s">
        <v>78</v>
      </c>
      <c r="AY206" s="190" t="s">
        <v>133</v>
      </c>
    </row>
    <row r="207" spans="1:65" s="187" customFormat="1">
      <c r="B207" s="188"/>
      <c r="D207" s="189" t="s">
        <v>142</v>
      </c>
      <c r="E207" s="190" t="s">
        <v>1</v>
      </c>
      <c r="F207" s="191" t="s">
        <v>286</v>
      </c>
      <c r="H207" s="192">
        <v>1.3</v>
      </c>
      <c r="I207" s="26"/>
      <c r="L207" s="188"/>
      <c r="M207" s="193"/>
      <c r="N207" s="194"/>
      <c r="O207" s="194"/>
      <c r="P207" s="194"/>
      <c r="Q207" s="194"/>
      <c r="R207" s="194"/>
      <c r="S207" s="194"/>
      <c r="T207" s="195"/>
      <c r="AT207" s="190" t="s">
        <v>142</v>
      </c>
      <c r="AU207" s="190" t="s">
        <v>88</v>
      </c>
      <c r="AV207" s="187" t="s">
        <v>88</v>
      </c>
      <c r="AW207" s="187" t="s">
        <v>35</v>
      </c>
      <c r="AX207" s="187" t="s">
        <v>78</v>
      </c>
      <c r="AY207" s="190" t="s">
        <v>133</v>
      </c>
    </row>
    <row r="208" spans="1:65" s="196" customFormat="1">
      <c r="B208" s="197"/>
      <c r="D208" s="189" t="s">
        <v>142</v>
      </c>
      <c r="E208" s="198" t="s">
        <v>1</v>
      </c>
      <c r="F208" s="199" t="s">
        <v>149</v>
      </c>
      <c r="H208" s="200">
        <v>1.508</v>
      </c>
      <c r="I208" s="27"/>
      <c r="L208" s="197"/>
      <c r="M208" s="201"/>
      <c r="N208" s="202"/>
      <c r="O208" s="202"/>
      <c r="P208" s="202"/>
      <c r="Q208" s="202"/>
      <c r="R208" s="202"/>
      <c r="S208" s="202"/>
      <c r="T208" s="203"/>
      <c r="AT208" s="198" t="s">
        <v>142</v>
      </c>
      <c r="AU208" s="198" t="s">
        <v>88</v>
      </c>
      <c r="AV208" s="196" t="s">
        <v>140</v>
      </c>
      <c r="AW208" s="196" t="s">
        <v>35</v>
      </c>
      <c r="AX208" s="196" t="s">
        <v>86</v>
      </c>
      <c r="AY208" s="198" t="s">
        <v>133</v>
      </c>
    </row>
    <row r="209" spans="1:65" s="187" customFormat="1">
      <c r="B209" s="188"/>
      <c r="D209" s="189" t="s">
        <v>142</v>
      </c>
      <c r="F209" s="191" t="s">
        <v>287</v>
      </c>
      <c r="H209" s="192">
        <v>1.659</v>
      </c>
      <c r="I209" s="26"/>
      <c r="L209" s="188"/>
      <c r="M209" s="193"/>
      <c r="N209" s="194"/>
      <c r="O209" s="194"/>
      <c r="P209" s="194"/>
      <c r="Q209" s="194"/>
      <c r="R209" s="194"/>
      <c r="S209" s="194"/>
      <c r="T209" s="195"/>
      <c r="AT209" s="190" t="s">
        <v>142</v>
      </c>
      <c r="AU209" s="190" t="s">
        <v>88</v>
      </c>
      <c r="AV209" s="187" t="s">
        <v>88</v>
      </c>
      <c r="AW209" s="187" t="s">
        <v>3</v>
      </c>
      <c r="AX209" s="187" t="s">
        <v>86</v>
      </c>
      <c r="AY209" s="190" t="s">
        <v>133</v>
      </c>
    </row>
    <row r="210" spans="1:65" s="56" customFormat="1" ht="24">
      <c r="A210" s="52"/>
      <c r="B210" s="53"/>
      <c r="C210" s="175" t="s">
        <v>288</v>
      </c>
      <c r="D210" s="175" t="s">
        <v>135</v>
      </c>
      <c r="E210" s="176" t="s">
        <v>289</v>
      </c>
      <c r="F210" s="177" t="s">
        <v>290</v>
      </c>
      <c r="G210" s="178" t="s">
        <v>242</v>
      </c>
      <c r="H210" s="179">
        <v>16</v>
      </c>
      <c r="I210" s="25"/>
      <c r="J210" s="180">
        <f t="shared" ref="J210:J215" si="0">ROUND(I210*H210,2)</f>
        <v>0</v>
      </c>
      <c r="K210" s="177" t="s">
        <v>247</v>
      </c>
      <c r="L210" s="53"/>
      <c r="M210" s="181" t="s">
        <v>1</v>
      </c>
      <c r="N210" s="182" t="s">
        <v>43</v>
      </c>
      <c r="O210" s="80"/>
      <c r="P210" s="183">
        <f t="shared" ref="P210:P215" si="1">O210*H210</f>
        <v>0</v>
      </c>
      <c r="Q210" s="183">
        <v>0</v>
      </c>
      <c r="R210" s="183">
        <f t="shared" ref="R210:R215" si="2">Q210*H210</f>
        <v>0</v>
      </c>
      <c r="S210" s="183">
        <v>0</v>
      </c>
      <c r="T210" s="184">
        <f t="shared" ref="T210:T215" si="3">S210*H210</f>
        <v>0</v>
      </c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R210" s="185" t="s">
        <v>140</v>
      </c>
      <c r="AT210" s="185" t="s">
        <v>135</v>
      </c>
      <c r="AU210" s="185" t="s">
        <v>88</v>
      </c>
      <c r="AY210" s="40" t="s">
        <v>133</v>
      </c>
      <c r="BE210" s="186">
        <f t="shared" ref="BE210:BE215" si="4">IF(N210="základní",J210,0)</f>
        <v>0</v>
      </c>
      <c r="BF210" s="186">
        <f t="shared" ref="BF210:BF215" si="5">IF(N210="snížená",J210,0)</f>
        <v>0</v>
      </c>
      <c r="BG210" s="186">
        <f t="shared" ref="BG210:BG215" si="6">IF(N210="zákl. přenesená",J210,0)</f>
        <v>0</v>
      </c>
      <c r="BH210" s="186">
        <f t="shared" ref="BH210:BH215" si="7">IF(N210="sníž. přenesená",J210,0)</f>
        <v>0</v>
      </c>
      <c r="BI210" s="186">
        <f t="shared" ref="BI210:BI215" si="8">IF(N210="nulová",J210,0)</f>
        <v>0</v>
      </c>
      <c r="BJ210" s="40" t="s">
        <v>86</v>
      </c>
      <c r="BK210" s="186">
        <f t="shared" ref="BK210:BK215" si="9">ROUND(I210*H210,2)</f>
        <v>0</v>
      </c>
      <c r="BL210" s="40" t="s">
        <v>140</v>
      </c>
      <c r="BM210" s="185" t="s">
        <v>291</v>
      </c>
    </row>
    <row r="211" spans="1:65" s="56" customFormat="1" ht="24">
      <c r="A211" s="52"/>
      <c r="B211" s="53"/>
      <c r="C211" s="175" t="s">
        <v>292</v>
      </c>
      <c r="D211" s="175" t="s">
        <v>135</v>
      </c>
      <c r="E211" s="176" t="s">
        <v>293</v>
      </c>
      <c r="F211" s="177" t="s">
        <v>294</v>
      </c>
      <c r="G211" s="178" t="s">
        <v>242</v>
      </c>
      <c r="H211" s="179">
        <v>16</v>
      </c>
      <c r="I211" s="25"/>
      <c r="J211" s="180">
        <f t="shared" si="0"/>
        <v>0</v>
      </c>
      <c r="K211" s="177" t="s">
        <v>247</v>
      </c>
      <c r="L211" s="53"/>
      <c r="M211" s="181" t="s">
        <v>1</v>
      </c>
      <c r="N211" s="182" t="s">
        <v>43</v>
      </c>
      <c r="O211" s="80"/>
      <c r="P211" s="183">
        <f t="shared" si="1"/>
        <v>0</v>
      </c>
      <c r="Q211" s="183">
        <v>0</v>
      </c>
      <c r="R211" s="183">
        <f t="shared" si="2"/>
        <v>0</v>
      </c>
      <c r="S211" s="183">
        <v>0</v>
      </c>
      <c r="T211" s="184">
        <f t="shared" si="3"/>
        <v>0</v>
      </c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R211" s="185" t="s">
        <v>140</v>
      </c>
      <c r="AT211" s="185" t="s">
        <v>135</v>
      </c>
      <c r="AU211" s="185" t="s">
        <v>88</v>
      </c>
      <c r="AY211" s="40" t="s">
        <v>133</v>
      </c>
      <c r="BE211" s="186">
        <f t="shared" si="4"/>
        <v>0</v>
      </c>
      <c r="BF211" s="186">
        <f t="shared" si="5"/>
        <v>0</v>
      </c>
      <c r="BG211" s="186">
        <f t="shared" si="6"/>
        <v>0</v>
      </c>
      <c r="BH211" s="186">
        <f t="shared" si="7"/>
        <v>0</v>
      </c>
      <c r="BI211" s="186">
        <f t="shared" si="8"/>
        <v>0</v>
      </c>
      <c r="BJ211" s="40" t="s">
        <v>86</v>
      </c>
      <c r="BK211" s="186">
        <f t="shared" si="9"/>
        <v>0</v>
      </c>
      <c r="BL211" s="40" t="s">
        <v>140</v>
      </c>
      <c r="BM211" s="185" t="s">
        <v>295</v>
      </c>
    </row>
    <row r="212" spans="1:65" s="56" customFormat="1" ht="16.5" customHeight="1">
      <c r="A212" s="52"/>
      <c r="B212" s="53"/>
      <c r="C212" s="175" t="s">
        <v>296</v>
      </c>
      <c r="D212" s="175" t="s">
        <v>135</v>
      </c>
      <c r="E212" s="176" t="s">
        <v>297</v>
      </c>
      <c r="F212" s="177" t="s">
        <v>298</v>
      </c>
      <c r="G212" s="178" t="s">
        <v>242</v>
      </c>
      <c r="H212" s="179">
        <v>32</v>
      </c>
      <c r="I212" s="25"/>
      <c r="J212" s="180">
        <f t="shared" si="0"/>
        <v>0</v>
      </c>
      <c r="K212" s="177" t="s">
        <v>247</v>
      </c>
      <c r="L212" s="53"/>
      <c r="M212" s="181" t="s">
        <v>1</v>
      </c>
      <c r="N212" s="182" t="s">
        <v>43</v>
      </c>
      <c r="O212" s="80"/>
      <c r="P212" s="183">
        <f t="shared" si="1"/>
        <v>0</v>
      </c>
      <c r="Q212" s="183">
        <v>1.05674</v>
      </c>
      <c r="R212" s="183">
        <f t="shared" si="2"/>
        <v>33.81568</v>
      </c>
      <c r="S212" s="183">
        <v>0</v>
      </c>
      <c r="T212" s="184">
        <f t="shared" si="3"/>
        <v>0</v>
      </c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R212" s="185" t="s">
        <v>140</v>
      </c>
      <c r="AT212" s="185" t="s">
        <v>135</v>
      </c>
      <c r="AU212" s="185" t="s">
        <v>88</v>
      </c>
      <c r="AY212" s="40" t="s">
        <v>133</v>
      </c>
      <c r="BE212" s="186">
        <f t="shared" si="4"/>
        <v>0</v>
      </c>
      <c r="BF212" s="186">
        <f t="shared" si="5"/>
        <v>0</v>
      </c>
      <c r="BG212" s="186">
        <f t="shared" si="6"/>
        <v>0</v>
      </c>
      <c r="BH212" s="186">
        <f t="shared" si="7"/>
        <v>0</v>
      </c>
      <c r="BI212" s="186">
        <f t="shared" si="8"/>
        <v>0</v>
      </c>
      <c r="BJ212" s="40" t="s">
        <v>86</v>
      </c>
      <c r="BK212" s="186">
        <f t="shared" si="9"/>
        <v>0</v>
      </c>
      <c r="BL212" s="40" t="s">
        <v>140</v>
      </c>
      <c r="BM212" s="185" t="s">
        <v>299</v>
      </c>
    </row>
    <row r="213" spans="1:65" s="56" customFormat="1" ht="24">
      <c r="A213" s="52"/>
      <c r="B213" s="53"/>
      <c r="C213" s="175" t="s">
        <v>300</v>
      </c>
      <c r="D213" s="175" t="s">
        <v>135</v>
      </c>
      <c r="E213" s="176" t="s">
        <v>301</v>
      </c>
      <c r="F213" s="177" t="s">
        <v>302</v>
      </c>
      <c r="G213" s="178" t="s">
        <v>242</v>
      </c>
      <c r="H213" s="179">
        <v>16</v>
      </c>
      <c r="I213" s="25"/>
      <c r="J213" s="180">
        <f t="shared" si="0"/>
        <v>0</v>
      </c>
      <c r="K213" s="177" t="s">
        <v>139</v>
      </c>
      <c r="L213" s="53"/>
      <c r="M213" s="181" t="s">
        <v>1</v>
      </c>
      <c r="N213" s="182" t="s">
        <v>43</v>
      </c>
      <c r="O213" s="80"/>
      <c r="P213" s="183">
        <f t="shared" si="1"/>
        <v>0</v>
      </c>
      <c r="Q213" s="183">
        <v>0</v>
      </c>
      <c r="R213" s="183">
        <f t="shared" si="2"/>
        <v>0</v>
      </c>
      <c r="S213" s="183">
        <v>0</v>
      </c>
      <c r="T213" s="184">
        <f t="shared" si="3"/>
        <v>0</v>
      </c>
      <c r="U213" s="52"/>
      <c r="V213" s="52"/>
      <c r="W213" s="52"/>
      <c r="X213" s="52"/>
      <c r="Y213" s="52"/>
      <c r="Z213" s="52"/>
      <c r="AA213" s="52"/>
      <c r="AB213" s="52"/>
      <c r="AC213" s="52"/>
      <c r="AD213" s="52"/>
      <c r="AE213" s="52"/>
      <c r="AR213" s="185" t="s">
        <v>140</v>
      </c>
      <c r="AT213" s="185" t="s">
        <v>135</v>
      </c>
      <c r="AU213" s="185" t="s">
        <v>88</v>
      </c>
      <c r="AY213" s="40" t="s">
        <v>133</v>
      </c>
      <c r="BE213" s="186">
        <f t="shared" si="4"/>
        <v>0</v>
      </c>
      <c r="BF213" s="186">
        <f t="shared" si="5"/>
        <v>0</v>
      </c>
      <c r="BG213" s="186">
        <f t="shared" si="6"/>
        <v>0</v>
      </c>
      <c r="BH213" s="186">
        <f t="shared" si="7"/>
        <v>0</v>
      </c>
      <c r="BI213" s="186">
        <f t="shared" si="8"/>
        <v>0</v>
      </c>
      <c r="BJ213" s="40" t="s">
        <v>86</v>
      </c>
      <c r="BK213" s="186">
        <f t="shared" si="9"/>
        <v>0</v>
      </c>
      <c r="BL213" s="40" t="s">
        <v>140</v>
      </c>
      <c r="BM213" s="185" t="s">
        <v>303</v>
      </c>
    </row>
    <row r="214" spans="1:65" s="56" customFormat="1" ht="24">
      <c r="A214" s="52"/>
      <c r="B214" s="53"/>
      <c r="C214" s="175" t="s">
        <v>304</v>
      </c>
      <c r="D214" s="175" t="s">
        <v>135</v>
      </c>
      <c r="E214" s="176" t="s">
        <v>305</v>
      </c>
      <c r="F214" s="177" t="s">
        <v>306</v>
      </c>
      <c r="G214" s="178" t="s">
        <v>242</v>
      </c>
      <c r="H214" s="179">
        <v>16</v>
      </c>
      <c r="I214" s="25"/>
      <c r="J214" s="180">
        <f t="shared" si="0"/>
        <v>0</v>
      </c>
      <c r="K214" s="177" t="s">
        <v>139</v>
      </c>
      <c r="L214" s="53"/>
      <c r="M214" s="181" t="s">
        <v>1</v>
      </c>
      <c r="N214" s="182" t="s">
        <v>43</v>
      </c>
      <c r="O214" s="80"/>
      <c r="P214" s="183">
        <f t="shared" si="1"/>
        <v>0</v>
      </c>
      <c r="Q214" s="183">
        <v>0</v>
      </c>
      <c r="R214" s="183">
        <f t="shared" si="2"/>
        <v>0</v>
      </c>
      <c r="S214" s="183">
        <v>0</v>
      </c>
      <c r="T214" s="184">
        <f t="shared" si="3"/>
        <v>0</v>
      </c>
      <c r="U214" s="52"/>
      <c r="V214" s="52"/>
      <c r="W214" s="52"/>
      <c r="X214" s="52"/>
      <c r="Y214" s="52"/>
      <c r="Z214" s="52"/>
      <c r="AA214" s="52"/>
      <c r="AB214" s="52"/>
      <c r="AC214" s="52"/>
      <c r="AD214" s="52"/>
      <c r="AE214" s="52"/>
      <c r="AR214" s="185" t="s">
        <v>140</v>
      </c>
      <c r="AT214" s="185" t="s">
        <v>135</v>
      </c>
      <c r="AU214" s="185" t="s">
        <v>88</v>
      </c>
      <c r="AY214" s="40" t="s">
        <v>133</v>
      </c>
      <c r="BE214" s="186">
        <f t="shared" si="4"/>
        <v>0</v>
      </c>
      <c r="BF214" s="186">
        <f t="shared" si="5"/>
        <v>0</v>
      </c>
      <c r="BG214" s="186">
        <f t="shared" si="6"/>
        <v>0</v>
      </c>
      <c r="BH214" s="186">
        <f t="shared" si="7"/>
        <v>0</v>
      </c>
      <c r="BI214" s="186">
        <f t="shared" si="8"/>
        <v>0</v>
      </c>
      <c r="BJ214" s="40" t="s">
        <v>86</v>
      </c>
      <c r="BK214" s="186">
        <f t="shared" si="9"/>
        <v>0</v>
      </c>
      <c r="BL214" s="40" t="s">
        <v>140</v>
      </c>
      <c r="BM214" s="185" t="s">
        <v>307</v>
      </c>
    </row>
    <row r="215" spans="1:65" s="56" customFormat="1" ht="24">
      <c r="A215" s="52"/>
      <c r="B215" s="53"/>
      <c r="C215" s="175" t="s">
        <v>308</v>
      </c>
      <c r="D215" s="175" t="s">
        <v>135</v>
      </c>
      <c r="E215" s="176" t="s">
        <v>309</v>
      </c>
      <c r="F215" s="177" t="s">
        <v>310</v>
      </c>
      <c r="G215" s="178" t="s">
        <v>138</v>
      </c>
      <c r="H215" s="179">
        <v>10.96</v>
      </c>
      <c r="I215" s="25"/>
      <c r="J215" s="180">
        <f t="shared" si="0"/>
        <v>0</v>
      </c>
      <c r="K215" s="177" t="s">
        <v>139</v>
      </c>
      <c r="L215" s="53"/>
      <c r="M215" s="181" t="s">
        <v>1</v>
      </c>
      <c r="N215" s="182" t="s">
        <v>43</v>
      </c>
      <c r="O215" s="80"/>
      <c r="P215" s="183">
        <f t="shared" si="1"/>
        <v>0</v>
      </c>
      <c r="Q215" s="183">
        <v>2.6450000000000001E-2</v>
      </c>
      <c r="R215" s="183">
        <f t="shared" si="2"/>
        <v>0.28989200000000004</v>
      </c>
      <c r="S215" s="183">
        <v>0</v>
      </c>
      <c r="T215" s="184">
        <f t="shared" si="3"/>
        <v>0</v>
      </c>
      <c r="U215" s="52"/>
      <c r="V215" s="52"/>
      <c r="W215" s="52"/>
      <c r="X215" s="52"/>
      <c r="Y215" s="52"/>
      <c r="Z215" s="52"/>
      <c r="AA215" s="52"/>
      <c r="AB215" s="52"/>
      <c r="AC215" s="52"/>
      <c r="AD215" s="52"/>
      <c r="AE215" s="52"/>
      <c r="AR215" s="185" t="s">
        <v>140</v>
      </c>
      <c r="AT215" s="185" t="s">
        <v>135</v>
      </c>
      <c r="AU215" s="185" t="s">
        <v>88</v>
      </c>
      <c r="AY215" s="40" t="s">
        <v>133</v>
      </c>
      <c r="BE215" s="186">
        <f t="shared" si="4"/>
        <v>0</v>
      </c>
      <c r="BF215" s="186">
        <f t="shared" si="5"/>
        <v>0</v>
      </c>
      <c r="BG215" s="186">
        <f t="shared" si="6"/>
        <v>0</v>
      </c>
      <c r="BH215" s="186">
        <f t="shared" si="7"/>
        <v>0</v>
      </c>
      <c r="BI215" s="186">
        <f t="shared" si="8"/>
        <v>0</v>
      </c>
      <c r="BJ215" s="40" t="s">
        <v>86</v>
      </c>
      <c r="BK215" s="186">
        <f t="shared" si="9"/>
        <v>0</v>
      </c>
      <c r="BL215" s="40" t="s">
        <v>140</v>
      </c>
      <c r="BM215" s="185" t="s">
        <v>311</v>
      </c>
    </row>
    <row r="216" spans="1:65" s="187" customFormat="1" ht="22.5">
      <c r="B216" s="188"/>
      <c r="D216" s="189" t="s">
        <v>142</v>
      </c>
      <c r="E216" s="190" t="s">
        <v>1</v>
      </c>
      <c r="F216" s="191" t="s">
        <v>312</v>
      </c>
      <c r="H216" s="192">
        <v>10.96</v>
      </c>
      <c r="I216" s="26"/>
      <c r="L216" s="188"/>
      <c r="M216" s="193"/>
      <c r="N216" s="194"/>
      <c r="O216" s="194"/>
      <c r="P216" s="194"/>
      <c r="Q216" s="194"/>
      <c r="R216" s="194"/>
      <c r="S216" s="194"/>
      <c r="T216" s="195"/>
      <c r="AT216" s="190" t="s">
        <v>142</v>
      </c>
      <c r="AU216" s="190" t="s">
        <v>88</v>
      </c>
      <c r="AV216" s="187" t="s">
        <v>88</v>
      </c>
      <c r="AW216" s="187" t="s">
        <v>35</v>
      </c>
      <c r="AX216" s="187" t="s">
        <v>78</v>
      </c>
      <c r="AY216" s="190" t="s">
        <v>133</v>
      </c>
    </row>
    <row r="217" spans="1:65" s="196" customFormat="1">
      <c r="B217" s="197"/>
      <c r="D217" s="189" t="s">
        <v>142</v>
      </c>
      <c r="E217" s="198" t="s">
        <v>1</v>
      </c>
      <c r="F217" s="199" t="s">
        <v>149</v>
      </c>
      <c r="H217" s="200">
        <v>10.96</v>
      </c>
      <c r="I217" s="27"/>
      <c r="L217" s="197"/>
      <c r="M217" s="201"/>
      <c r="N217" s="202"/>
      <c r="O217" s="202"/>
      <c r="P217" s="202"/>
      <c r="Q217" s="202"/>
      <c r="R217" s="202"/>
      <c r="S217" s="202"/>
      <c r="T217" s="203"/>
      <c r="AT217" s="198" t="s">
        <v>142</v>
      </c>
      <c r="AU217" s="198" t="s">
        <v>88</v>
      </c>
      <c r="AV217" s="196" t="s">
        <v>140</v>
      </c>
      <c r="AW217" s="196" t="s">
        <v>3</v>
      </c>
      <c r="AX217" s="196" t="s">
        <v>86</v>
      </c>
      <c r="AY217" s="198" t="s">
        <v>133</v>
      </c>
    </row>
    <row r="218" spans="1:65" s="56" customFormat="1" ht="24">
      <c r="A218" s="52"/>
      <c r="B218" s="53"/>
      <c r="C218" s="175" t="s">
        <v>313</v>
      </c>
      <c r="D218" s="175" t="s">
        <v>135</v>
      </c>
      <c r="E218" s="176" t="s">
        <v>314</v>
      </c>
      <c r="F218" s="177" t="s">
        <v>315</v>
      </c>
      <c r="G218" s="178" t="s">
        <v>146</v>
      </c>
      <c r="H218" s="179">
        <v>30.25</v>
      </c>
      <c r="I218" s="25"/>
      <c r="J218" s="180">
        <f>ROUND(I218*H218,2)</f>
        <v>0</v>
      </c>
      <c r="K218" s="177" t="s">
        <v>139</v>
      </c>
      <c r="L218" s="53"/>
      <c r="M218" s="181" t="s">
        <v>1</v>
      </c>
      <c r="N218" s="182" t="s">
        <v>43</v>
      </c>
      <c r="O218" s="80"/>
      <c r="P218" s="183">
        <f>O218*H218</f>
        <v>0</v>
      </c>
      <c r="Q218" s="183">
        <v>2.4815800000000001</v>
      </c>
      <c r="R218" s="183">
        <f>Q218*H218</f>
        <v>75.067795000000004</v>
      </c>
      <c r="S218" s="183">
        <v>0</v>
      </c>
      <c r="T218" s="184">
        <f>S218*H218</f>
        <v>0</v>
      </c>
      <c r="U218" s="52"/>
      <c r="V218" s="52"/>
      <c r="W218" s="52"/>
      <c r="X218" s="52"/>
      <c r="Y218" s="52"/>
      <c r="Z218" s="52"/>
      <c r="AA218" s="52"/>
      <c r="AB218" s="52"/>
      <c r="AC218" s="52"/>
      <c r="AD218" s="52"/>
      <c r="AE218" s="52"/>
      <c r="AR218" s="185" t="s">
        <v>140</v>
      </c>
      <c r="AT218" s="185" t="s">
        <v>135</v>
      </c>
      <c r="AU218" s="185" t="s">
        <v>88</v>
      </c>
      <c r="AY218" s="40" t="s">
        <v>133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40" t="s">
        <v>86</v>
      </c>
      <c r="BK218" s="186">
        <f>ROUND(I218*H218,2)</f>
        <v>0</v>
      </c>
      <c r="BL218" s="40" t="s">
        <v>140</v>
      </c>
      <c r="BM218" s="185" t="s">
        <v>316</v>
      </c>
    </row>
    <row r="219" spans="1:65" s="187" customFormat="1">
      <c r="B219" s="188"/>
      <c r="D219" s="189" t="s">
        <v>142</v>
      </c>
      <c r="E219" s="190" t="s">
        <v>1</v>
      </c>
      <c r="F219" s="191" t="s">
        <v>317</v>
      </c>
      <c r="H219" s="192">
        <v>30.25</v>
      </c>
      <c r="I219" s="26"/>
      <c r="L219" s="188"/>
      <c r="M219" s="193"/>
      <c r="N219" s="194"/>
      <c r="O219" s="194"/>
      <c r="P219" s="194"/>
      <c r="Q219" s="194"/>
      <c r="R219" s="194"/>
      <c r="S219" s="194"/>
      <c r="T219" s="195"/>
      <c r="AT219" s="190" t="s">
        <v>142</v>
      </c>
      <c r="AU219" s="190" t="s">
        <v>88</v>
      </c>
      <c r="AV219" s="187" t="s">
        <v>88</v>
      </c>
      <c r="AW219" s="187" t="s">
        <v>35</v>
      </c>
      <c r="AX219" s="187" t="s">
        <v>78</v>
      </c>
      <c r="AY219" s="190" t="s">
        <v>133</v>
      </c>
    </row>
    <row r="220" spans="1:65" s="196" customFormat="1">
      <c r="B220" s="197"/>
      <c r="D220" s="189" t="s">
        <v>142</v>
      </c>
      <c r="E220" s="198" t="s">
        <v>1</v>
      </c>
      <c r="F220" s="199" t="s">
        <v>149</v>
      </c>
      <c r="H220" s="200">
        <v>30.25</v>
      </c>
      <c r="I220" s="27"/>
      <c r="L220" s="197"/>
      <c r="M220" s="201"/>
      <c r="N220" s="202"/>
      <c r="O220" s="202"/>
      <c r="P220" s="202"/>
      <c r="Q220" s="202"/>
      <c r="R220" s="202"/>
      <c r="S220" s="202"/>
      <c r="T220" s="203"/>
      <c r="AT220" s="198" t="s">
        <v>142</v>
      </c>
      <c r="AU220" s="198" t="s">
        <v>88</v>
      </c>
      <c r="AV220" s="196" t="s">
        <v>140</v>
      </c>
      <c r="AW220" s="196" t="s">
        <v>3</v>
      </c>
      <c r="AX220" s="196" t="s">
        <v>86</v>
      </c>
      <c r="AY220" s="198" t="s">
        <v>133</v>
      </c>
    </row>
    <row r="221" spans="1:65" s="56" customFormat="1" ht="24">
      <c r="A221" s="52"/>
      <c r="B221" s="53"/>
      <c r="C221" s="175" t="s">
        <v>318</v>
      </c>
      <c r="D221" s="175" t="s">
        <v>135</v>
      </c>
      <c r="E221" s="176" t="s">
        <v>319</v>
      </c>
      <c r="F221" s="177" t="s">
        <v>320</v>
      </c>
      <c r="G221" s="178" t="s">
        <v>138</v>
      </c>
      <c r="H221" s="179">
        <v>308.55</v>
      </c>
      <c r="I221" s="25"/>
      <c r="J221" s="180">
        <f>ROUND(I221*H221,2)</f>
        <v>0</v>
      </c>
      <c r="K221" s="177" t="s">
        <v>139</v>
      </c>
      <c r="L221" s="53"/>
      <c r="M221" s="181" t="s">
        <v>1</v>
      </c>
      <c r="N221" s="182" t="s">
        <v>43</v>
      </c>
      <c r="O221" s="80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52"/>
      <c r="V221" s="52"/>
      <c r="W221" s="52"/>
      <c r="X221" s="52"/>
      <c r="Y221" s="52"/>
      <c r="Z221" s="52"/>
      <c r="AA221" s="52"/>
      <c r="AB221" s="52"/>
      <c r="AC221" s="52"/>
      <c r="AD221" s="52"/>
      <c r="AE221" s="52"/>
      <c r="AR221" s="185" t="s">
        <v>140</v>
      </c>
      <c r="AT221" s="185" t="s">
        <v>135</v>
      </c>
      <c r="AU221" s="185" t="s">
        <v>88</v>
      </c>
      <c r="AY221" s="40" t="s">
        <v>133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40" t="s">
        <v>86</v>
      </c>
      <c r="BK221" s="186">
        <f>ROUND(I221*H221,2)</f>
        <v>0</v>
      </c>
      <c r="BL221" s="40" t="s">
        <v>140</v>
      </c>
      <c r="BM221" s="185" t="s">
        <v>321</v>
      </c>
    </row>
    <row r="222" spans="1:65" s="56" customFormat="1" ht="24">
      <c r="A222" s="52"/>
      <c r="B222" s="53"/>
      <c r="C222" s="175" t="s">
        <v>322</v>
      </c>
      <c r="D222" s="175" t="s">
        <v>135</v>
      </c>
      <c r="E222" s="176" t="s">
        <v>323</v>
      </c>
      <c r="F222" s="177" t="s">
        <v>324</v>
      </c>
      <c r="G222" s="178" t="s">
        <v>192</v>
      </c>
      <c r="H222" s="179">
        <v>1.1279999999999999</v>
      </c>
      <c r="I222" s="25"/>
      <c r="J222" s="180">
        <f>ROUND(I222*H222,2)</f>
        <v>0</v>
      </c>
      <c r="K222" s="177" t="s">
        <v>139</v>
      </c>
      <c r="L222" s="53"/>
      <c r="M222" s="181" t="s">
        <v>1</v>
      </c>
      <c r="N222" s="182" t="s">
        <v>43</v>
      </c>
      <c r="O222" s="80"/>
      <c r="P222" s="183">
        <f>O222*H222</f>
        <v>0</v>
      </c>
      <c r="Q222" s="183">
        <v>0.85540000000000005</v>
      </c>
      <c r="R222" s="183">
        <f>Q222*H222</f>
        <v>0.96489119999999995</v>
      </c>
      <c r="S222" s="183">
        <v>0</v>
      </c>
      <c r="T222" s="184">
        <f>S222*H222</f>
        <v>0</v>
      </c>
      <c r="U222" s="52"/>
      <c r="V222" s="52"/>
      <c r="W222" s="52"/>
      <c r="X222" s="52"/>
      <c r="Y222" s="52"/>
      <c r="Z222" s="52"/>
      <c r="AA222" s="52"/>
      <c r="AB222" s="52"/>
      <c r="AC222" s="52"/>
      <c r="AD222" s="52"/>
      <c r="AE222" s="52"/>
      <c r="AR222" s="185" t="s">
        <v>140</v>
      </c>
      <c r="AT222" s="185" t="s">
        <v>135</v>
      </c>
      <c r="AU222" s="185" t="s">
        <v>88</v>
      </c>
      <c r="AY222" s="40" t="s">
        <v>133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40" t="s">
        <v>86</v>
      </c>
      <c r="BK222" s="186">
        <f>ROUND(I222*H222,2)</f>
        <v>0</v>
      </c>
      <c r="BL222" s="40" t="s">
        <v>140</v>
      </c>
      <c r="BM222" s="185" t="s">
        <v>325</v>
      </c>
    </row>
    <row r="223" spans="1:65" s="187" customFormat="1">
      <c r="B223" s="188"/>
      <c r="D223" s="189" t="s">
        <v>142</v>
      </c>
      <c r="E223" s="190" t="s">
        <v>1</v>
      </c>
      <c r="F223" s="191" t="s">
        <v>326</v>
      </c>
      <c r="H223" s="192">
        <v>1.1279999999999999</v>
      </c>
      <c r="I223" s="26"/>
      <c r="L223" s="188"/>
      <c r="M223" s="193"/>
      <c r="N223" s="194"/>
      <c r="O223" s="194"/>
      <c r="P223" s="194"/>
      <c r="Q223" s="194"/>
      <c r="R223" s="194"/>
      <c r="S223" s="194"/>
      <c r="T223" s="195"/>
      <c r="AT223" s="190" t="s">
        <v>142</v>
      </c>
      <c r="AU223" s="190" t="s">
        <v>88</v>
      </c>
      <c r="AV223" s="187" t="s">
        <v>88</v>
      </c>
      <c r="AW223" s="187" t="s">
        <v>35</v>
      </c>
      <c r="AX223" s="187" t="s">
        <v>78</v>
      </c>
      <c r="AY223" s="190" t="s">
        <v>133</v>
      </c>
    </row>
    <row r="224" spans="1:65" s="196" customFormat="1">
      <c r="B224" s="197"/>
      <c r="D224" s="189" t="s">
        <v>142</v>
      </c>
      <c r="E224" s="198" t="s">
        <v>1</v>
      </c>
      <c r="F224" s="199" t="s">
        <v>149</v>
      </c>
      <c r="H224" s="200">
        <v>1.1279999999999999</v>
      </c>
      <c r="I224" s="27"/>
      <c r="L224" s="197"/>
      <c r="M224" s="201"/>
      <c r="N224" s="202"/>
      <c r="O224" s="202"/>
      <c r="P224" s="202"/>
      <c r="Q224" s="202"/>
      <c r="R224" s="202"/>
      <c r="S224" s="202"/>
      <c r="T224" s="203"/>
      <c r="AT224" s="198" t="s">
        <v>142</v>
      </c>
      <c r="AU224" s="198" t="s">
        <v>88</v>
      </c>
      <c r="AV224" s="196" t="s">
        <v>140</v>
      </c>
      <c r="AW224" s="196" t="s">
        <v>3</v>
      </c>
      <c r="AX224" s="196" t="s">
        <v>86</v>
      </c>
      <c r="AY224" s="198" t="s">
        <v>133</v>
      </c>
    </row>
    <row r="225" spans="1:65" s="162" customFormat="1" ht="22.9" customHeight="1">
      <c r="B225" s="163"/>
      <c r="D225" s="164" t="s">
        <v>77</v>
      </c>
      <c r="E225" s="173" t="s">
        <v>164</v>
      </c>
      <c r="F225" s="173" t="s">
        <v>327</v>
      </c>
      <c r="I225" s="24"/>
      <c r="J225" s="174">
        <f>BK225</f>
        <v>0</v>
      </c>
      <c r="L225" s="163"/>
      <c r="M225" s="167"/>
      <c r="N225" s="168"/>
      <c r="O225" s="168"/>
      <c r="P225" s="169">
        <f>SUM(P226:P229)</f>
        <v>0</v>
      </c>
      <c r="Q225" s="168"/>
      <c r="R225" s="169">
        <f>SUM(R226:R229)</f>
        <v>21.021792000000001</v>
      </c>
      <c r="S225" s="168"/>
      <c r="T225" s="170">
        <f>SUM(T226:T229)</f>
        <v>22.521599999999999</v>
      </c>
      <c r="AR225" s="164" t="s">
        <v>86</v>
      </c>
      <c r="AT225" s="171" t="s">
        <v>77</v>
      </c>
      <c r="AU225" s="171" t="s">
        <v>86</v>
      </c>
      <c r="AY225" s="164" t="s">
        <v>133</v>
      </c>
      <c r="BK225" s="172">
        <f>SUM(BK226:BK229)</f>
        <v>0</v>
      </c>
    </row>
    <row r="226" spans="1:65" s="56" customFormat="1" ht="33" customHeight="1">
      <c r="A226" s="52"/>
      <c r="B226" s="53"/>
      <c r="C226" s="175" t="s">
        <v>328</v>
      </c>
      <c r="D226" s="175" t="s">
        <v>135</v>
      </c>
      <c r="E226" s="176" t="s">
        <v>329</v>
      </c>
      <c r="F226" s="177" t="s">
        <v>330</v>
      </c>
      <c r="G226" s="178" t="s">
        <v>138</v>
      </c>
      <c r="H226" s="179">
        <v>163.19999999999999</v>
      </c>
      <c r="I226" s="25"/>
      <c r="J226" s="180">
        <f>ROUND(I226*H226,2)</f>
        <v>0</v>
      </c>
      <c r="K226" s="177" t="s">
        <v>139</v>
      </c>
      <c r="L226" s="53"/>
      <c r="M226" s="181" t="s">
        <v>1</v>
      </c>
      <c r="N226" s="182" t="s">
        <v>43</v>
      </c>
      <c r="O226" s="80"/>
      <c r="P226" s="183">
        <f>O226*H226</f>
        <v>0</v>
      </c>
      <c r="Q226" s="183">
        <v>0.12881000000000001</v>
      </c>
      <c r="R226" s="183">
        <f>Q226*H226</f>
        <v>21.021792000000001</v>
      </c>
      <c r="S226" s="183">
        <v>0.13800000000000001</v>
      </c>
      <c r="T226" s="184">
        <f>S226*H226</f>
        <v>22.521599999999999</v>
      </c>
      <c r="U226" s="52"/>
      <c r="V226" s="52"/>
      <c r="W226" s="52"/>
      <c r="X226" s="52"/>
      <c r="Y226" s="52"/>
      <c r="Z226" s="52"/>
      <c r="AA226" s="52"/>
      <c r="AB226" s="52"/>
      <c r="AC226" s="52"/>
      <c r="AD226" s="52"/>
      <c r="AE226" s="52"/>
      <c r="AR226" s="185" t="s">
        <v>140</v>
      </c>
      <c r="AT226" s="185" t="s">
        <v>135</v>
      </c>
      <c r="AU226" s="185" t="s">
        <v>88</v>
      </c>
      <c r="AY226" s="40" t="s">
        <v>133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40" t="s">
        <v>86</v>
      </c>
      <c r="BK226" s="186">
        <f>ROUND(I226*H226,2)</f>
        <v>0</v>
      </c>
      <c r="BL226" s="40" t="s">
        <v>140</v>
      </c>
      <c r="BM226" s="185" t="s">
        <v>331</v>
      </c>
    </row>
    <row r="227" spans="1:65" s="216" customFormat="1" ht="22.5">
      <c r="B227" s="217"/>
      <c r="D227" s="189" t="s">
        <v>142</v>
      </c>
      <c r="E227" s="218" t="s">
        <v>1</v>
      </c>
      <c r="F227" s="219" t="s">
        <v>332</v>
      </c>
      <c r="H227" s="218" t="s">
        <v>1</v>
      </c>
      <c r="I227" s="30"/>
      <c r="L227" s="217"/>
      <c r="M227" s="220"/>
      <c r="N227" s="221"/>
      <c r="O227" s="221"/>
      <c r="P227" s="221"/>
      <c r="Q227" s="221"/>
      <c r="R227" s="221"/>
      <c r="S227" s="221"/>
      <c r="T227" s="222"/>
      <c r="AT227" s="218" t="s">
        <v>142</v>
      </c>
      <c r="AU227" s="218" t="s">
        <v>88</v>
      </c>
      <c r="AV227" s="216" t="s">
        <v>86</v>
      </c>
      <c r="AW227" s="216" t="s">
        <v>35</v>
      </c>
      <c r="AX227" s="216" t="s">
        <v>78</v>
      </c>
      <c r="AY227" s="218" t="s">
        <v>133</v>
      </c>
    </row>
    <row r="228" spans="1:65" s="187" customFormat="1">
      <c r="B228" s="188"/>
      <c r="D228" s="189" t="s">
        <v>142</v>
      </c>
      <c r="E228" s="190" t="s">
        <v>1</v>
      </c>
      <c r="F228" s="191" t="s">
        <v>333</v>
      </c>
      <c r="H228" s="192">
        <v>163.19999999999999</v>
      </c>
      <c r="I228" s="26"/>
      <c r="L228" s="188"/>
      <c r="M228" s="193"/>
      <c r="N228" s="194"/>
      <c r="O228" s="194"/>
      <c r="P228" s="194"/>
      <c r="Q228" s="194"/>
      <c r="R228" s="194"/>
      <c r="S228" s="194"/>
      <c r="T228" s="195"/>
      <c r="AT228" s="190" t="s">
        <v>142</v>
      </c>
      <c r="AU228" s="190" t="s">
        <v>88</v>
      </c>
      <c r="AV228" s="187" t="s">
        <v>88</v>
      </c>
      <c r="AW228" s="187" t="s">
        <v>35</v>
      </c>
      <c r="AX228" s="187" t="s">
        <v>78</v>
      </c>
      <c r="AY228" s="190" t="s">
        <v>133</v>
      </c>
    </row>
    <row r="229" spans="1:65" s="196" customFormat="1">
      <c r="B229" s="197"/>
      <c r="D229" s="189" t="s">
        <v>142</v>
      </c>
      <c r="E229" s="198" t="s">
        <v>1</v>
      </c>
      <c r="F229" s="199" t="s">
        <v>149</v>
      </c>
      <c r="H229" s="200">
        <v>163.19999999999999</v>
      </c>
      <c r="I229" s="27"/>
      <c r="L229" s="197"/>
      <c r="M229" s="201"/>
      <c r="N229" s="202"/>
      <c r="O229" s="202"/>
      <c r="P229" s="202"/>
      <c r="Q229" s="202"/>
      <c r="R229" s="202"/>
      <c r="S229" s="202"/>
      <c r="T229" s="203"/>
      <c r="AT229" s="198" t="s">
        <v>142</v>
      </c>
      <c r="AU229" s="198" t="s">
        <v>88</v>
      </c>
      <c r="AV229" s="196" t="s">
        <v>140</v>
      </c>
      <c r="AW229" s="196" t="s">
        <v>3</v>
      </c>
      <c r="AX229" s="196" t="s">
        <v>86</v>
      </c>
      <c r="AY229" s="198" t="s">
        <v>133</v>
      </c>
    </row>
    <row r="230" spans="1:65" s="162" customFormat="1" ht="22.9" customHeight="1">
      <c r="B230" s="163"/>
      <c r="D230" s="164" t="s">
        <v>77</v>
      </c>
      <c r="E230" s="173" t="s">
        <v>179</v>
      </c>
      <c r="F230" s="173" t="s">
        <v>334</v>
      </c>
      <c r="I230" s="24"/>
      <c r="J230" s="174">
        <f>BK230</f>
        <v>0</v>
      </c>
      <c r="L230" s="163"/>
      <c r="M230" s="167"/>
      <c r="N230" s="168"/>
      <c r="O230" s="168"/>
      <c r="P230" s="169">
        <f>SUM(P231:P334)</f>
        <v>0</v>
      </c>
      <c r="Q230" s="168"/>
      <c r="R230" s="169">
        <f>SUM(R231:R334)</f>
        <v>114.2662076</v>
      </c>
      <c r="S230" s="168"/>
      <c r="T230" s="170">
        <f>SUM(T231:T334)</f>
        <v>306.72677199999998</v>
      </c>
      <c r="AR230" s="164" t="s">
        <v>86</v>
      </c>
      <c r="AT230" s="171" t="s">
        <v>77</v>
      </c>
      <c r="AU230" s="171" t="s">
        <v>86</v>
      </c>
      <c r="AY230" s="164" t="s">
        <v>133</v>
      </c>
      <c r="BK230" s="172">
        <f>SUM(BK231:BK334)</f>
        <v>0</v>
      </c>
    </row>
    <row r="231" spans="1:65" s="56" customFormat="1" ht="24">
      <c r="A231" s="52"/>
      <c r="B231" s="53"/>
      <c r="C231" s="175" t="s">
        <v>335</v>
      </c>
      <c r="D231" s="175" t="s">
        <v>135</v>
      </c>
      <c r="E231" s="176" t="s">
        <v>336</v>
      </c>
      <c r="F231" s="177" t="s">
        <v>337</v>
      </c>
      <c r="G231" s="178" t="s">
        <v>231</v>
      </c>
      <c r="H231" s="179">
        <v>4760</v>
      </c>
      <c r="I231" s="25"/>
      <c r="J231" s="180">
        <f>ROUND(I231*H231,2)</f>
        <v>0</v>
      </c>
      <c r="K231" s="177" t="s">
        <v>139</v>
      </c>
      <c r="L231" s="53"/>
      <c r="M231" s="181" t="s">
        <v>1</v>
      </c>
      <c r="N231" s="182" t="s">
        <v>43</v>
      </c>
      <c r="O231" s="80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52"/>
      <c r="V231" s="52"/>
      <c r="W231" s="52"/>
      <c r="X231" s="52"/>
      <c r="Y231" s="52"/>
      <c r="Z231" s="52"/>
      <c r="AA231" s="52"/>
      <c r="AB231" s="52"/>
      <c r="AC231" s="52"/>
      <c r="AD231" s="52"/>
      <c r="AE231" s="52"/>
      <c r="AR231" s="185" t="s">
        <v>140</v>
      </c>
      <c r="AT231" s="185" t="s">
        <v>135</v>
      </c>
      <c r="AU231" s="185" t="s">
        <v>88</v>
      </c>
      <c r="AY231" s="40" t="s">
        <v>133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40" t="s">
        <v>86</v>
      </c>
      <c r="BK231" s="186">
        <f>ROUND(I231*H231,2)</f>
        <v>0</v>
      </c>
      <c r="BL231" s="40" t="s">
        <v>140</v>
      </c>
      <c r="BM231" s="185" t="s">
        <v>338</v>
      </c>
    </row>
    <row r="232" spans="1:65" s="56" customFormat="1" ht="24">
      <c r="A232" s="52"/>
      <c r="B232" s="53"/>
      <c r="C232" s="175" t="s">
        <v>339</v>
      </c>
      <c r="D232" s="175" t="s">
        <v>135</v>
      </c>
      <c r="E232" s="176" t="s">
        <v>340</v>
      </c>
      <c r="F232" s="177" t="s">
        <v>341</v>
      </c>
      <c r="G232" s="178" t="s">
        <v>231</v>
      </c>
      <c r="H232" s="179">
        <v>4760</v>
      </c>
      <c r="I232" s="25"/>
      <c r="J232" s="180">
        <f>ROUND(I232*H232,2)</f>
        <v>0</v>
      </c>
      <c r="K232" s="177" t="s">
        <v>139</v>
      </c>
      <c r="L232" s="53"/>
      <c r="M232" s="181" t="s">
        <v>1</v>
      </c>
      <c r="N232" s="182" t="s">
        <v>43</v>
      </c>
      <c r="O232" s="80"/>
      <c r="P232" s="183">
        <f>O232*H232</f>
        <v>0</v>
      </c>
      <c r="Q232" s="183">
        <v>2.0000000000000002E-5</v>
      </c>
      <c r="R232" s="183">
        <f>Q232*H232</f>
        <v>9.5200000000000007E-2</v>
      </c>
      <c r="S232" s="183">
        <v>0</v>
      </c>
      <c r="T232" s="184">
        <f>S232*H232</f>
        <v>0</v>
      </c>
      <c r="U232" s="52"/>
      <c r="V232" s="52"/>
      <c r="W232" s="52"/>
      <c r="X232" s="52"/>
      <c r="Y232" s="52"/>
      <c r="Z232" s="52"/>
      <c r="AA232" s="52"/>
      <c r="AB232" s="52"/>
      <c r="AC232" s="52"/>
      <c r="AD232" s="52"/>
      <c r="AE232" s="52"/>
      <c r="AR232" s="185" t="s">
        <v>140</v>
      </c>
      <c r="AT232" s="185" t="s">
        <v>135</v>
      </c>
      <c r="AU232" s="185" t="s">
        <v>88</v>
      </c>
      <c r="AY232" s="40" t="s">
        <v>133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40" t="s">
        <v>86</v>
      </c>
      <c r="BK232" s="186">
        <f>ROUND(I232*H232,2)</f>
        <v>0</v>
      </c>
      <c r="BL232" s="40" t="s">
        <v>140</v>
      </c>
      <c r="BM232" s="185" t="s">
        <v>342</v>
      </c>
    </row>
    <row r="233" spans="1:65" s="56" customFormat="1" ht="16.5" customHeight="1">
      <c r="A233" s="52"/>
      <c r="B233" s="53"/>
      <c r="C233" s="207" t="s">
        <v>343</v>
      </c>
      <c r="D233" s="207" t="s">
        <v>201</v>
      </c>
      <c r="E233" s="208" t="s">
        <v>344</v>
      </c>
      <c r="F233" s="209" t="s">
        <v>345</v>
      </c>
      <c r="G233" s="210" t="s">
        <v>192</v>
      </c>
      <c r="H233" s="211">
        <v>4.9029999999999996</v>
      </c>
      <c r="I233" s="29"/>
      <c r="J233" s="212">
        <f>ROUND(I233*H233,2)</f>
        <v>0</v>
      </c>
      <c r="K233" s="209" t="s">
        <v>247</v>
      </c>
      <c r="L233" s="213"/>
      <c r="M233" s="214" t="s">
        <v>1</v>
      </c>
      <c r="N233" s="215" t="s">
        <v>43</v>
      </c>
      <c r="O233" s="80"/>
      <c r="P233" s="183">
        <f>O233*H233</f>
        <v>0</v>
      </c>
      <c r="Q233" s="183">
        <v>1</v>
      </c>
      <c r="R233" s="183">
        <f>Q233*H233</f>
        <v>4.9029999999999996</v>
      </c>
      <c r="S233" s="183">
        <v>0</v>
      </c>
      <c r="T233" s="184">
        <f>S233*H233</f>
        <v>0</v>
      </c>
      <c r="U233" s="52"/>
      <c r="V233" s="52"/>
      <c r="W233" s="52"/>
      <c r="X233" s="52"/>
      <c r="Y233" s="52"/>
      <c r="Z233" s="52"/>
      <c r="AA233" s="52"/>
      <c r="AB233" s="52"/>
      <c r="AC233" s="52"/>
      <c r="AD233" s="52"/>
      <c r="AE233" s="52"/>
      <c r="AR233" s="185" t="s">
        <v>174</v>
      </c>
      <c r="AT233" s="185" t="s">
        <v>201</v>
      </c>
      <c r="AU233" s="185" t="s">
        <v>88</v>
      </c>
      <c r="AY233" s="40" t="s">
        <v>133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40" t="s">
        <v>86</v>
      </c>
      <c r="BK233" s="186">
        <f>ROUND(I233*H233,2)</f>
        <v>0</v>
      </c>
      <c r="BL233" s="40" t="s">
        <v>140</v>
      </c>
      <c r="BM233" s="185" t="s">
        <v>346</v>
      </c>
    </row>
    <row r="234" spans="1:65" s="56" customFormat="1" ht="19.5">
      <c r="A234" s="52"/>
      <c r="B234" s="53"/>
      <c r="C234" s="52"/>
      <c r="D234" s="189" t="s">
        <v>157</v>
      </c>
      <c r="E234" s="52"/>
      <c r="F234" s="204" t="s">
        <v>347</v>
      </c>
      <c r="G234" s="52"/>
      <c r="H234" s="52"/>
      <c r="I234" s="28"/>
      <c r="J234" s="52"/>
      <c r="K234" s="52"/>
      <c r="L234" s="53"/>
      <c r="M234" s="205"/>
      <c r="N234" s="206"/>
      <c r="O234" s="80"/>
      <c r="P234" s="80"/>
      <c r="Q234" s="80"/>
      <c r="R234" s="80"/>
      <c r="S234" s="80"/>
      <c r="T234" s="81"/>
      <c r="U234" s="52"/>
      <c r="V234" s="52"/>
      <c r="W234" s="52"/>
      <c r="X234" s="52"/>
      <c r="Y234" s="52"/>
      <c r="Z234" s="52"/>
      <c r="AA234" s="52"/>
      <c r="AB234" s="52"/>
      <c r="AC234" s="52"/>
      <c r="AD234" s="52"/>
      <c r="AE234" s="52"/>
      <c r="AT234" s="40" t="s">
        <v>157</v>
      </c>
      <c r="AU234" s="40" t="s">
        <v>88</v>
      </c>
    </row>
    <row r="235" spans="1:65" s="187" customFormat="1">
      <c r="B235" s="188"/>
      <c r="D235" s="189" t="s">
        <v>142</v>
      </c>
      <c r="F235" s="191" t="s">
        <v>348</v>
      </c>
      <c r="H235" s="192">
        <v>4.9029999999999996</v>
      </c>
      <c r="I235" s="26"/>
      <c r="L235" s="188"/>
      <c r="M235" s="193"/>
      <c r="N235" s="194"/>
      <c r="O235" s="194"/>
      <c r="P235" s="194"/>
      <c r="Q235" s="194"/>
      <c r="R235" s="194"/>
      <c r="S235" s="194"/>
      <c r="T235" s="195"/>
      <c r="AT235" s="190" t="s">
        <v>142</v>
      </c>
      <c r="AU235" s="190" t="s">
        <v>88</v>
      </c>
      <c r="AV235" s="187" t="s">
        <v>88</v>
      </c>
      <c r="AW235" s="187" t="s">
        <v>3</v>
      </c>
      <c r="AX235" s="187" t="s">
        <v>86</v>
      </c>
      <c r="AY235" s="190" t="s">
        <v>133</v>
      </c>
    </row>
    <row r="236" spans="1:65" s="56" customFormat="1" ht="16.5" customHeight="1">
      <c r="A236" s="52"/>
      <c r="B236" s="53"/>
      <c r="C236" s="175" t="s">
        <v>349</v>
      </c>
      <c r="D236" s="175" t="s">
        <v>135</v>
      </c>
      <c r="E236" s="176" t="s">
        <v>350</v>
      </c>
      <c r="F236" s="177" t="s">
        <v>351</v>
      </c>
      <c r="G236" s="178" t="s">
        <v>167</v>
      </c>
      <c r="H236" s="179">
        <v>60.5</v>
      </c>
      <c r="I236" s="25"/>
      <c r="J236" s="180">
        <f t="shared" ref="J236:J242" si="10">ROUND(I236*H236,2)</f>
        <v>0</v>
      </c>
      <c r="K236" s="177" t="s">
        <v>247</v>
      </c>
      <c r="L236" s="53"/>
      <c r="M236" s="181" t="s">
        <v>1</v>
      </c>
      <c r="N236" s="182" t="s">
        <v>43</v>
      </c>
      <c r="O236" s="80"/>
      <c r="P236" s="183">
        <f t="shared" ref="P236:P242" si="11">O236*H236</f>
        <v>0</v>
      </c>
      <c r="Q236" s="183">
        <v>0</v>
      </c>
      <c r="R236" s="183">
        <f t="shared" ref="R236:R242" si="12">Q236*H236</f>
        <v>0</v>
      </c>
      <c r="S236" s="183">
        <v>0</v>
      </c>
      <c r="T236" s="184">
        <f t="shared" ref="T236:T242" si="13">S236*H236</f>
        <v>0</v>
      </c>
      <c r="U236" s="52"/>
      <c r="V236" s="52"/>
      <c r="W236" s="52"/>
      <c r="X236" s="52"/>
      <c r="Y236" s="52"/>
      <c r="Z236" s="52"/>
      <c r="AA236" s="52"/>
      <c r="AB236" s="52"/>
      <c r="AC236" s="52"/>
      <c r="AD236" s="52"/>
      <c r="AE236" s="52"/>
      <c r="AR236" s="185" t="s">
        <v>140</v>
      </c>
      <c r="AT236" s="185" t="s">
        <v>135</v>
      </c>
      <c r="AU236" s="185" t="s">
        <v>88</v>
      </c>
      <c r="AY236" s="40" t="s">
        <v>133</v>
      </c>
      <c r="BE236" s="186">
        <f t="shared" ref="BE236:BE242" si="14">IF(N236="základní",J236,0)</f>
        <v>0</v>
      </c>
      <c r="BF236" s="186">
        <f t="shared" ref="BF236:BF242" si="15">IF(N236="snížená",J236,0)</f>
        <v>0</v>
      </c>
      <c r="BG236" s="186">
        <f t="shared" ref="BG236:BG242" si="16">IF(N236="zákl. přenesená",J236,0)</f>
        <v>0</v>
      </c>
      <c r="BH236" s="186">
        <f t="shared" ref="BH236:BH242" si="17">IF(N236="sníž. přenesená",J236,0)</f>
        <v>0</v>
      </c>
      <c r="BI236" s="186">
        <f t="shared" ref="BI236:BI242" si="18">IF(N236="nulová",J236,0)</f>
        <v>0</v>
      </c>
      <c r="BJ236" s="40" t="s">
        <v>86</v>
      </c>
      <c r="BK236" s="186">
        <f t="shared" ref="BK236:BK242" si="19">ROUND(I236*H236,2)</f>
        <v>0</v>
      </c>
      <c r="BL236" s="40" t="s">
        <v>140</v>
      </c>
      <c r="BM236" s="185" t="s">
        <v>352</v>
      </c>
    </row>
    <row r="237" spans="1:65" s="56" customFormat="1" ht="16.5" customHeight="1">
      <c r="A237" s="52"/>
      <c r="B237" s="53"/>
      <c r="C237" s="175" t="s">
        <v>353</v>
      </c>
      <c r="D237" s="175" t="s">
        <v>135</v>
      </c>
      <c r="E237" s="176" t="s">
        <v>354</v>
      </c>
      <c r="F237" s="177" t="s">
        <v>355</v>
      </c>
      <c r="G237" s="178" t="s">
        <v>167</v>
      </c>
      <c r="H237" s="179">
        <v>60.5</v>
      </c>
      <c r="I237" s="25"/>
      <c r="J237" s="180">
        <f t="shared" si="10"/>
        <v>0</v>
      </c>
      <c r="K237" s="177" t="s">
        <v>247</v>
      </c>
      <c r="L237" s="53"/>
      <c r="M237" s="181" t="s">
        <v>1</v>
      </c>
      <c r="N237" s="182" t="s">
        <v>43</v>
      </c>
      <c r="O237" s="80"/>
      <c r="P237" s="183">
        <f t="shared" si="11"/>
        <v>0</v>
      </c>
      <c r="Q237" s="183">
        <v>0</v>
      </c>
      <c r="R237" s="183">
        <f t="shared" si="12"/>
        <v>0</v>
      </c>
      <c r="S237" s="183">
        <v>0</v>
      </c>
      <c r="T237" s="184">
        <f t="shared" si="13"/>
        <v>0</v>
      </c>
      <c r="U237" s="52"/>
      <c r="V237" s="52"/>
      <c r="W237" s="52"/>
      <c r="X237" s="52"/>
      <c r="Y237" s="52"/>
      <c r="Z237" s="52"/>
      <c r="AA237" s="52"/>
      <c r="AB237" s="52"/>
      <c r="AC237" s="52"/>
      <c r="AD237" s="52"/>
      <c r="AE237" s="52"/>
      <c r="AR237" s="185" t="s">
        <v>140</v>
      </c>
      <c r="AT237" s="185" t="s">
        <v>135</v>
      </c>
      <c r="AU237" s="185" t="s">
        <v>88</v>
      </c>
      <c r="AY237" s="40" t="s">
        <v>133</v>
      </c>
      <c r="BE237" s="186">
        <f t="shared" si="14"/>
        <v>0</v>
      </c>
      <c r="BF237" s="186">
        <f t="shared" si="15"/>
        <v>0</v>
      </c>
      <c r="BG237" s="186">
        <f t="shared" si="16"/>
        <v>0</v>
      </c>
      <c r="BH237" s="186">
        <f t="shared" si="17"/>
        <v>0</v>
      </c>
      <c r="BI237" s="186">
        <f t="shared" si="18"/>
        <v>0</v>
      </c>
      <c r="BJ237" s="40" t="s">
        <v>86</v>
      </c>
      <c r="BK237" s="186">
        <f t="shared" si="19"/>
        <v>0</v>
      </c>
      <c r="BL237" s="40" t="s">
        <v>140</v>
      </c>
      <c r="BM237" s="185" t="s">
        <v>356</v>
      </c>
    </row>
    <row r="238" spans="1:65" s="56" customFormat="1" ht="16.5" customHeight="1">
      <c r="A238" s="52"/>
      <c r="B238" s="53"/>
      <c r="C238" s="207" t="s">
        <v>357</v>
      </c>
      <c r="D238" s="207" t="s">
        <v>201</v>
      </c>
      <c r="E238" s="208" t="s">
        <v>358</v>
      </c>
      <c r="F238" s="209" t="s">
        <v>359</v>
      </c>
      <c r="G238" s="210" t="s">
        <v>167</v>
      </c>
      <c r="H238" s="211">
        <v>60.5</v>
      </c>
      <c r="I238" s="29"/>
      <c r="J238" s="212">
        <f t="shared" si="10"/>
        <v>0</v>
      </c>
      <c r="K238" s="209" t="s">
        <v>247</v>
      </c>
      <c r="L238" s="213"/>
      <c r="M238" s="214" t="s">
        <v>1</v>
      </c>
      <c r="N238" s="215" t="s">
        <v>43</v>
      </c>
      <c r="O238" s="80"/>
      <c r="P238" s="183">
        <f t="shared" si="11"/>
        <v>0</v>
      </c>
      <c r="Q238" s="183">
        <v>0</v>
      </c>
      <c r="R238" s="183">
        <f t="shared" si="12"/>
        <v>0</v>
      </c>
      <c r="S238" s="183">
        <v>0</v>
      </c>
      <c r="T238" s="184">
        <f t="shared" si="13"/>
        <v>0</v>
      </c>
      <c r="U238" s="52"/>
      <c r="V238" s="52"/>
      <c r="W238" s="52"/>
      <c r="X238" s="52"/>
      <c r="Y238" s="52"/>
      <c r="Z238" s="52"/>
      <c r="AA238" s="52"/>
      <c r="AB238" s="52"/>
      <c r="AC238" s="52"/>
      <c r="AD238" s="52"/>
      <c r="AE238" s="52"/>
      <c r="AR238" s="185" t="s">
        <v>174</v>
      </c>
      <c r="AT238" s="185" t="s">
        <v>201</v>
      </c>
      <c r="AU238" s="185" t="s">
        <v>88</v>
      </c>
      <c r="AY238" s="40" t="s">
        <v>133</v>
      </c>
      <c r="BE238" s="186">
        <f t="shared" si="14"/>
        <v>0</v>
      </c>
      <c r="BF238" s="186">
        <f t="shared" si="15"/>
        <v>0</v>
      </c>
      <c r="BG238" s="186">
        <f t="shared" si="16"/>
        <v>0</v>
      </c>
      <c r="BH238" s="186">
        <f t="shared" si="17"/>
        <v>0</v>
      </c>
      <c r="BI238" s="186">
        <f t="shared" si="18"/>
        <v>0</v>
      </c>
      <c r="BJ238" s="40" t="s">
        <v>86</v>
      </c>
      <c r="BK238" s="186">
        <f t="shared" si="19"/>
        <v>0</v>
      </c>
      <c r="BL238" s="40" t="s">
        <v>140</v>
      </c>
      <c r="BM238" s="185" t="s">
        <v>360</v>
      </c>
    </row>
    <row r="239" spans="1:65" s="56" customFormat="1" ht="16.5" customHeight="1">
      <c r="A239" s="52"/>
      <c r="B239" s="53"/>
      <c r="C239" s="207" t="s">
        <v>361</v>
      </c>
      <c r="D239" s="207" t="s">
        <v>201</v>
      </c>
      <c r="E239" s="208" t="s">
        <v>350</v>
      </c>
      <c r="F239" s="209" t="s">
        <v>362</v>
      </c>
      <c r="G239" s="210" t="s">
        <v>167</v>
      </c>
      <c r="H239" s="211">
        <v>8.5</v>
      </c>
      <c r="I239" s="29"/>
      <c r="J239" s="212">
        <f t="shared" si="10"/>
        <v>0</v>
      </c>
      <c r="K239" s="209" t="s">
        <v>247</v>
      </c>
      <c r="L239" s="213"/>
      <c r="M239" s="214" t="s">
        <v>1</v>
      </c>
      <c r="N239" s="215" t="s">
        <v>43</v>
      </c>
      <c r="O239" s="80"/>
      <c r="P239" s="183">
        <f t="shared" si="11"/>
        <v>0</v>
      </c>
      <c r="Q239" s="183">
        <v>0</v>
      </c>
      <c r="R239" s="183">
        <f t="shared" si="12"/>
        <v>0</v>
      </c>
      <c r="S239" s="183">
        <v>0</v>
      </c>
      <c r="T239" s="184">
        <f t="shared" si="13"/>
        <v>0</v>
      </c>
      <c r="U239" s="52"/>
      <c r="V239" s="52"/>
      <c r="W239" s="52"/>
      <c r="X239" s="52"/>
      <c r="Y239" s="52"/>
      <c r="Z239" s="52"/>
      <c r="AA239" s="52"/>
      <c r="AB239" s="52"/>
      <c r="AC239" s="52"/>
      <c r="AD239" s="52"/>
      <c r="AE239" s="52"/>
      <c r="AR239" s="185" t="s">
        <v>174</v>
      </c>
      <c r="AT239" s="185" t="s">
        <v>201</v>
      </c>
      <c r="AU239" s="185" t="s">
        <v>88</v>
      </c>
      <c r="AY239" s="40" t="s">
        <v>133</v>
      </c>
      <c r="BE239" s="186">
        <f t="shared" si="14"/>
        <v>0</v>
      </c>
      <c r="BF239" s="186">
        <f t="shared" si="15"/>
        <v>0</v>
      </c>
      <c r="BG239" s="186">
        <f t="shared" si="16"/>
        <v>0</v>
      </c>
      <c r="BH239" s="186">
        <f t="shared" si="17"/>
        <v>0</v>
      </c>
      <c r="BI239" s="186">
        <f t="shared" si="18"/>
        <v>0</v>
      </c>
      <c r="BJ239" s="40" t="s">
        <v>86</v>
      </c>
      <c r="BK239" s="186">
        <f t="shared" si="19"/>
        <v>0</v>
      </c>
      <c r="BL239" s="40" t="s">
        <v>140</v>
      </c>
      <c r="BM239" s="185" t="s">
        <v>363</v>
      </c>
    </row>
    <row r="240" spans="1:65" s="56" customFormat="1" ht="16.5" customHeight="1">
      <c r="A240" s="52"/>
      <c r="B240" s="53"/>
      <c r="C240" s="207" t="s">
        <v>364</v>
      </c>
      <c r="D240" s="207" t="s">
        <v>201</v>
      </c>
      <c r="E240" s="208" t="s">
        <v>354</v>
      </c>
      <c r="F240" s="209" t="s">
        <v>365</v>
      </c>
      <c r="G240" s="210" t="s">
        <v>167</v>
      </c>
      <c r="H240" s="211">
        <v>7</v>
      </c>
      <c r="I240" s="29"/>
      <c r="J240" s="212">
        <f t="shared" si="10"/>
        <v>0</v>
      </c>
      <c r="K240" s="209" t="s">
        <v>247</v>
      </c>
      <c r="L240" s="213"/>
      <c r="M240" s="214" t="s">
        <v>1</v>
      </c>
      <c r="N240" s="215" t="s">
        <v>43</v>
      </c>
      <c r="O240" s="80"/>
      <c r="P240" s="183">
        <f t="shared" si="11"/>
        <v>0</v>
      </c>
      <c r="Q240" s="183">
        <v>0</v>
      </c>
      <c r="R240" s="183">
        <f t="shared" si="12"/>
        <v>0</v>
      </c>
      <c r="S240" s="183">
        <v>0</v>
      </c>
      <c r="T240" s="184">
        <f t="shared" si="13"/>
        <v>0</v>
      </c>
      <c r="U240" s="52"/>
      <c r="V240" s="52"/>
      <c r="W240" s="52"/>
      <c r="X240" s="52"/>
      <c r="Y240" s="52"/>
      <c r="Z240" s="52"/>
      <c r="AA240" s="52"/>
      <c r="AB240" s="52"/>
      <c r="AC240" s="52"/>
      <c r="AD240" s="52"/>
      <c r="AE240" s="52"/>
      <c r="AR240" s="185" t="s">
        <v>174</v>
      </c>
      <c r="AT240" s="185" t="s">
        <v>201</v>
      </c>
      <c r="AU240" s="185" t="s">
        <v>88</v>
      </c>
      <c r="AY240" s="40" t="s">
        <v>133</v>
      </c>
      <c r="BE240" s="186">
        <f t="shared" si="14"/>
        <v>0</v>
      </c>
      <c r="BF240" s="186">
        <f t="shared" si="15"/>
        <v>0</v>
      </c>
      <c r="BG240" s="186">
        <f t="shared" si="16"/>
        <v>0</v>
      </c>
      <c r="BH240" s="186">
        <f t="shared" si="17"/>
        <v>0</v>
      </c>
      <c r="BI240" s="186">
        <f t="shared" si="18"/>
        <v>0</v>
      </c>
      <c r="BJ240" s="40" t="s">
        <v>86</v>
      </c>
      <c r="BK240" s="186">
        <f t="shared" si="19"/>
        <v>0</v>
      </c>
      <c r="BL240" s="40" t="s">
        <v>140</v>
      </c>
      <c r="BM240" s="185" t="s">
        <v>366</v>
      </c>
    </row>
    <row r="241" spans="1:65" s="56" customFormat="1" ht="24">
      <c r="A241" s="52"/>
      <c r="B241" s="53"/>
      <c r="C241" s="175" t="s">
        <v>367</v>
      </c>
      <c r="D241" s="175" t="s">
        <v>135</v>
      </c>
      <c r="E241" s="176" t="s">
        <v>368</v>
      </c>
      <c r="F241" s="177" t="s">
        <v>369</v>
      </c>
      <c r="G241" s="178" t="s">
        <v>242</v>
      </c>
      <c r="H241" s="179">
        <v>116</v>
      </c>
      <c r="I241" s="25"/>
      <c r="J241" s="180">
        <f t="shared" si="10"/>
        <v>0</v>
      </c>
      <c r="K241" s="177" t="s">
        <v>139</v>
      </c>
      <c r="L241" s="53"/>
      <c r="M241" s="181" t="s">
        <v>1</v>
      </c>
      <c r="N241" s="182" t="s">
        <v>43</v>
      </c>
      <c r="O241" s="80"/>
      <c r="P241" s="183">
        <f t="shared" si="11"/>
        <v>0</v>
      </c>
      <c r="Q241" s="183">
        <v>0.46858</v>
      </c>
      <c r="R241" s="183">
        <f t="shared" si="12"/>
        <v>54.35528</v>
      </c>
      <c r="S241" s="183">
        <v>0</v>
      </c>
      <c r="T241" s="184">
        <f t="shared" si="13"/>
        <v>0</v>
      </c>
      <c r="U241" s="52"/>
      <c r="V241" s="52"/>
      <c r="W241" s="52"/>
      <c r="X241" s="52"/>
      <c r="Y241" s="52"/>
      <c r="Z241" s="52"/>
      <c r="AA241" s="52"/>
      <c r="AB241" s="52"/>
      <c r="AC241" s="52"/>
      <c r="AD241" s="52"/>
      <c r="AE241" s="52"/>
      <c r="AR241" s="185" t="s">
        <v>140</v>
      </c>
      <c r="AT241" s="185" t="s">
        <v>135</v>
      </c>
      <c r="AU241" s="185" t="s">
        <v>88</v>
      </c>
      <c r="AY241" s="40" t="s">
        <v>133</v>
      </c>
      <c r="BE241" s="186">
        <f t="shared" si="14"/>
        <v>0</v>
      </c>
      <c r="BF241" s="186">
        <f t="shared" si="15"/>
        <v>0</v>
      </c>
      <c r="BG241" s="186">
        <f t="shared" si="16"/>
        <v>0</v>
      </c>
      <c r="BH241" s="186">
        <f t="shared" si="17"/>
        <v>0</v>
      </c>
      <c r="BI241" s="186">
        <f t="shared" si="18"/>
        <v>0</v>
      </c>
      <c r="BJ241" s="40" t="s">
        <v>86</v>
      </c>
      <c r="BK241" s="186">
        <f t="shared" si="19"/>
        <v>0</v>
      </c>
      <c r="BL241" s="40" t="s">
        <v>140</v>
      </c>
      <c r="BM241" s="185" t="s">
        <v>370</v>
      </c>
    </row>
    <row r="242" spans="1:65" s="56" customFormat="1" ht="24">
      <c r="A242" s="52"/>
      <c r="B242" s="53"/>
      <c r="C242" s="175" t="s">
        <v>371</v>
      </c>
      <c r="D242" s="175" t="s">
        <v>135</v>
      </c>
      <c r="E242" s="176" t="s">
        <v>372</v>
      </c>
      <c r="F242" s="177" t="s">
        <v>373</v>
      </c>
      <c r="G242" s="178" t="s">
        <v>167</v>
      </c>
      <c r="H242" s="179">
        <v>12.1</v>
      </c>
      <c r="I242" s="25"/>
      <c r="J242" s="180">
        <f t="shared" si="10"/>
        <v>0</v>
      </c>
      <c r="K242" s="177" t="s">
        <v>139</v>
      </c>
      <c r="L242" s="53"/>
      <c r="M242" s="181" t="s">
        <v>1</v>
      </c>
      <c r="N242" s="182" t="s">
        <v>43</v>
      </c>
      <c r="O242" s="80"/>
      <c r="P242" s="183">
        <f t="shared" si="11"/>
        <v>0</v>
      </c>
      <c r="Q242" s="183">
        <v>2.4000000000000001E-4</v>
      </c>
      <c r="R242" s="183">
        <f t="shared" si="12"/>
        <v>2.9039999999999999E-3</v>
      </c>
      <c r="S242" s="183">
        <v>0</v>
      </c>
      <c r="T242" s="184">
        <f t="shared" si="13"/>
        <v>0</v>
      </c>
      <c r="U242" s="52"/>
      <c r="V242" s="52"/>
      <c r="W242" s="52"/>
      <c r="X242" s="52"/>
      <c r="Y242" s="52"/>
      <c r="Z242" s="52"/>
      <c r="AA242" s="52"/>
      <c r="AB242" s="52"/>
      <c r="AC242" s="52"/>
      <c r="AD242" s="52"/>
      <c r="AE242" s="52"/>
      <c r="AR242" s="185" t="s">
        <v>140</v>
      </c>
      <c r="AT242" s="185" t="s">
        <v>135</v>
      </c>
      <c r="AU242" s="185" t="s">
        <v>88</v>
      </c>
      <c r="AY242" s="40" t="s">
        <v>133</v>
      </c>
      <c r="BE242" s="186">
        <f t="shared" si="14"/>
        <v>0</v>
      </c>
      <c r="BF242" s="186">
        <f t="shared" si="15"/>
        <v>0</v>
      </c>
      <c r="BG242" s="186">
        <f t="shared" si="16"/>
        <v>0</v>
      </c>
      <c r="BH242" s="186">
        <f t="shared" si="17"/>
        <v>0</v>
      </c>
      <c r="BI242" s="186">
        <f t="shared" si="18"/>
        <v>0</v>
      </c>
      <c r="BJ242" s="40" t="s">
        <v>86</v>
      </c>
      <c r="BK242" s="186">
        <f t="shared" si="19"/>
        <v>0</v>
      </c>
      <c r="BL242" s="40" t="s">
        <v>140</v>
      </c>
      <c r="BM242" s="185" t="s">
        <v>374</v>
      </c>
    </row>
    <row r="243" spans="1:65" s="187" customFormat="1">
      <c r="B243" s="188"/>
      <c r="D243" s="189" t="s">
        <v>142</v>
      </c>
      <c r="E243" s="190" t="s">
        <v>1</v>
      </c>
      <c r="F243" s="191" t="s">
        <v>375</v>
      </c>
      <c r="H243" s="192">
        <v>12.1</v>
      </c>
      <c r="I243" s="26"/>
      <c r="L243" s="188"/>
      <c r="M243" s="193"/>
      <c r="N243" s="194"/>
      <c r="O243" s="194"/>
      <c r="P243" s="194"/>
      <c r="Q243" s="194"/>
      <c r="R243" s="194"/>
      <c r="S243" s="194"/>
      <c r="T243" s="195"/>
      <c r="AT243" s="190" t="s">
        <v>142</v>
      </c>
      <c r="AU243" s="190" t="s">
        <v>88</v>
      </c>
      <c r="AV243" s="187" t="s">
        <v>88</v>
      </c>
      <c r="AW243" s="187" t="s">
        <v>35</v>
      </c>
      <c r="AX243" s="187" t="s">
        <v>78</v>
      </c>
      <c r="AY243" s="190" t="s">
        <v>133</v>
      </c>
    </row>
    <row r="244" spans="1:65" s="196" customFormat="1">
      <c r="B244" s="197"/>
      <c r="D244" s="189" t="s">
        <v>142</v>
      </c>
      <c r="E244" s="198" t="s">
        <v>1</v>
      </c>
      <c r="F244" s="199" t="s">
        <v>149</v>
      </c>
      <c r="H244" s="200">
        <v>12.1</v>
      </c>
      <c r="I244" s="27"/>
      <c r="L244" s="197"/>
      <c r="M244" s="201"/>
      <c r="N244" s="202"/>
      <c r="O244" s="202"/>
      <c r="P244" s="202"/>
      <c r="Q244" s="202"/>
      <c r="R244" s="202"/>
      <c r="S244" s="202"/>
      <c r="T244" s="203"/>
      <c r="AT244" s="198" t="s">
        <v>142</v>
      </c>
      <c r="AU244" s="198" t="s">
        <v>88</v>
      </c>
      <c r="AV244" s="196" t="s">
        <v>140</v>
      </c>
      <c r="AW244" s="196" t="s">
        <v>3</v>
      </c>
      <c r="AX244" s="196" t="s">
        <v>86</v>
      </c>
      <c r="AY244" s="198" t="s">
        <v>133</v>
      </c>
    </row>
    <row r="245" spans="1:65" s="56" customFormat="1" ht="24">
      <c r="A245" s="52"/>
      <c r="B245" s="53"/>
      <c r="C245" s="175" t="s">
        <v>376</v>
      </c>
      <c r="D245" s="175" t="s">
        <v>135</v>
      </c>
      <c r="E245" s="176" t="s">
        <v>377</v>
      </c>
      <c r="F245" s="177" t="s">
        <v>378</v>
      </c>
      <c r="G245" s="178" t="s">
        <v>167</v>
      </c>
      <c r="H245" s="179">
        <v>35</v>
      </c>
      <c r="I245" s="25"/>
      <c r="J245" s="180">
        <f>ROUND(I245*H245,2)</f>
        <v>0</v>
      </c>
      <c r="K245" s="177" t="s">
        <v>139</v>
      </c>
      <c r="L245" s="53"/>
      <c r="M245" s="181" t="s">
        <v>1</v>
      </c>
      <c r="N245" s="182" t="s">
        <v>43</v>
      </c>
      <c r="O245" s="80"/>
      <c r="P245" s="183">
        <f>O245*H245</f>
        <v>0</v>
      </c>
      <c r="Q245" s="183">
        <v>3.63E-3</v>
      </c>
      <c r="R245" s="183">
        <f>Q245*H245</f>
        <v>0.12705</v>
      </c>
      <c r="S245" s="183">
        <v>0</v>
      </c>
      <c r="T245" s="184">
        <f>S245*H245</f>
        <v>0</v>
      </c>
      <c r="U245" s="52"/>
      <c r="V245" s="52"/>
      <c r="W245" s="52"/>
      <c r="X245" s="52"/>
      <c r="Y245" s="52"/>
      <c r="Z245" s="52"/>
      <c r="AA245" s="52"/>
      <c r="AB245" s="52"/>
      <c r="AC245" s="52"/>
      <c r="AD245" s="52"/>
      <c r="AE245" s="52"/>
      <c r="AR245" s="185" t="s">
        <v>140</v>
      </c>
      <c r="AT245" s="185" t="s">
        <v>135</v>
      </c>
      <c r="AU245" s="185" t="s">
        <v>88</v>
      </c>
      <c r="AY245" s="40" t="s">
        <v>133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40" t="s">
        <v>86</v>
      </c>
      <c r="BK245" s="186">
        <f>ROUND(I245*H245,2)</f>
        <v>0</v>
      </c>
      <c r="BL245" s="40" t="s">
        <v>140</v>
      </c>
      <c r="BM245" s="185" t="s">
        <v>379</v>
      </c>
    </row>
    <row r="246" spans="1:65" s="187" customFormat="1">
      <c r="B246" s="188"/>
      <c r="D246" s="189" t="s">
        <v>142</v>
      </c>
      <c r="E246" s="190" t="s">
        <v>1</v>
      </c>
      <c r="F246" s="191" t="s">
        <v>380</v>
      </c>
      <c r="H246" s="192">
        <v>35</v>
      </c>
      <c r="I246" s="26"/>
      <c r="L246" s="188"/>
      <c r="M246" s="193"/>
      <c r="N246" s="194"/>
      <c r="O246" s="194"/>
      <c r="P246" s="194"/>
      <c r="Q246" s="194"/>
      <c r="R246" s="194"/>
      <c r="S246" s="194"/>
      <c r="T246" s="195"/>
      <c r="AT246" s="190" t="s">
        <v>142</v>
      </c>
      <c r="AU246" s="190" t="s">
        <v>88</v>
      </c>
      <c r="AV246" s="187" t="s">
        <v>88</v>
      </c>
      <c r="AW246" s="187" t="s">
        <v>35</v>
      </c>
      <c r="AX246" s="187" t="s">
        <v>78</v>
      </c>
      <c r="AY246" s="190" t="s">
        <v>133</v>
      </c>
    </row>
    <row r="247" spans="1:65" s="196" customFormat="1">
      <c r="B247" s="197"/>
      <c r="D247" s="189" t="s">
        <v>142</v>
      </c>
      <c r="E247" s="198" t="s">
        <v>1</v>
      </c>
      <c r="F247" s="199" t="s">
        <v>149</v>
      </c>
      <c r="H247" s="200">
        <v>35</v>
      </c>
      <c r="I247" s="27"/>
      <c r="L247" s="197"/>
      <c r="M247" s="201"/>
      <c r="N247" s="202"/>
      <c r="O247" s="202"/>
      <c r="P247" s="202"/>
      <c r="Q247" s="202"/>
      <c r="R247" s="202"/>
      <c r="S247" s="202"/>
      <c r="T247" s="203"/>
      <c r="AT247" s="198" t="s">
        <v>142</v>
      </c>
      <c r="AU247" s="198" t="s">
        <v>88</v>
      </c>
      <c r="AV247" s="196" t="s">
        <v>140</v>
      </c>
      <c r="AW247" s="196" t="s">
        <v>3</v>
      </c>
      <c r="AX247" s="196" t="s">
        <v>86</v>
      </c>
      <c r="AY247" s="198" t="s">
        <v>133</v>
      </c>
    </row>
    <row r="248" spans="1:65" s="56" customFormat="1" ht="21.75" customHeight="1">
      <c r="A248" s="52"/>
      <c r="B248" s="53"/>
      <c r="C248" s="175" t="s">
        <v>381</v>
      </c>
      <c r="D248" s="175" t="s">
        <v>135</v>
      </c>
      <c r="E248" s="176" t="s">
        <v>382</v>
      </c>
      <c r="F248" s="177" t="s">
        <v>383</v>
      </c>
      <c r="G248" s="178" t="s">
        <v>242</v>
      </c>
      <c r="H248" s="179">
        <v>32</v>
      </c>
      <c r="I248" s="25"/>
      <c r="J248" s="180">
        <f>ROUND(I248*H248,2)</f>
        <v>0</v>
      </c>
      <c r="K248" s="177" t="s">
        <v>139</v>
      </c>
      <c r="L248" s="53"/>
      <c r="M248" s="181" t="s">
        <v>1</v>
      </c>
      <c r="N248" s="182" t="s">
        <v>43</v>
      </c>
      <c r="O248" s="80"/>
      <c r="P248" s="183">
        <f>O248*H248</f>
        <v>0</v>
      </c>
      <c r="Q248" s="183">
        <v>6.0000000000000002E-5</v>
      </c>
      <c r="R248" s="183">
        <f>Q248*H248</f>
        <v>1.92E-3</v>
      </c>
      <c r="S248" s="183">
        <v>0</v>
      </c>
      <c r="T248" s="184">
        <f>S248*H248</f>
        <v>0</v>
      </c>
      <c r="U248" s="52"/>
      <c r="V248" s="52"/>
      <c r="W248" s="52"/>
      <c r="X248" s="52"/>
      <c r="Y248" s="52"/>
      <c r="Z248" s="52"/>
      <c r="AA248" s="52"/>
      <c r="AB248" s="52"/>
      <c r="AC248" s="52"/>
      <c r="AD248" s="52"/>
      <c r="AE248" s="52"/>
      <c r="AR248" s="185" t="s">
        <v>140</v>
      </c>
      <c r="AT248" s="185" t="s">
        <v>135</v>
      </c>
      <c r="AU248" s="185" t="s">
        <v>88</v>
      </c>
      <c r="AY248" s="40" t="s">
        <v>133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40" t="s">
        <v>86</v>
      </c>
      <c r="BK248" s="186">
        <f>ROUND(I248*H248,2)</f>
        <v>0</v>
      </c>
      <c r="BL248" s="40" t="s">
        <v>140</v>
      </c>
      <c r="BM248" s="185" t="s">
        <v>384</v>
      </c>
    </row>
    <row r="249" spans="1:65" s="187" customFormat="1">
      <c r="B249" s="188"/>
      <c r="D249" s="189" t="s">
        <v>142</v>
      </c>
      <c r="E249" s="190" t="s">
        <v>1</v>
      </c>
      <c r="F249" s="191" t="s">
        <v>296</v>
      </c>
      <c r="H249" s="192">
        <v>32</v>
      </c>
      <c r="I249" s="26"/>
      <c r="L249" s="188"/>
      <c r="M249" s="193"/>
      <c r="N249" s="194"/>
      <c r="O249" s="194"/>
      <c r="P249" s="194"/>
      <c r="Q249" s="194"/>
      <c r="R249" s="194"/>
      <c r="S249" s="194"/>
      <c r="T249" s="195"/>
      <c r="AT249" s="190" t="s">
        <v>142</v>
      </c>
      <c r="AU249" s="190" t="s">
        <v>88</v>
      </c>
      <c r="AV249" s="187" t="s">
        <v>88</v>
      </c>
      <c r="AW249" s="187" t="s">
        <v>35</v>
      </c>
      <c r="AX249" s="187" t="s">
        <v>86</v>
      </c>
      <c r="AY249" s="190" t="s">
        <v>133</v>
      </c>
    </row>
    <row r="250" spans="1:65" s="56" customFormat="1" ht="16.5" customHeight="1">
      <c r="A250" s="52"/>
      <c r="B250" s="53"/>
      <c r="C250" s="175" t="s">
        <v>385</v>
      </c>
      <c r="D250" s="175" t="s">
        <v>135</v>
      </c>
      <c r="E250" s="176" t="s">
        <v>386</v>
      </c>
      <c r="F250" s="177" t="s">
        <v>387</v>
      </c>
      <c r="G250" s="178" t="s">
        <v>242</v>
      </c>
      <c r="H250" s="179">
        <v>32</v>
      </c>
      <c r="I250" s="25"/>
      <c r="J250" s="180">
        <f>ROUND(I250*H250,2)</f>
        <v>0</v>
      </c>
      <c r="K250" s="177" t="s">
        <v>139</v>
      </c>
      <c r="L250" s="53"/>
      <c r="M250" s="181" t="s">
        <v>1</v>
      </c>
      <c r="N250" s="182" t="s">
        <v>43</v>
      </c>
      <c r="O250" s="80"/>
      <c r="P250" s="183">
        <f>O250*H250</f>
        <v>0</v>
      </c>
      <c r="Q250" s="183">
        <v>0.36965999999999999</v>
      </c>
      <c r="R250" s="183">
        <f>Q250*H250</f>
        <v>11.82912</v>
      </c>
      <c r="S250" s="183">
        <v>0</v>
      </c>
      <c r="T250" s="184">
        <f>S250*H250</f>
        <v>0</v>
      </c>
      <c r="U250" s="52"/>
      <c r="V250" s="52"/>
      <c r="W250" s="52"/>
      <c r="X250" s="52"/>
      <c r="Y250" s="52"/>
      <c r="Z250" s="52"/>
      <c r="AA250" s="52"/>
      <c r="AB250" s="52"/>
      <c r="AC250" s="52"/>
      <c r="AD250" s="52"/>
      <c r="AE250" s="52"/>
      <c r="AR250" s="185" t="s">
        <v>140</v>
      </c>
      <c r="AT250" s="185" t="s">
        <v>135</v>
      </c>
      <c r="AU250" s="185" t="s">
        <v>88</v>
      </c>
      <c r="AY250" s="40" t="s">
        <v>133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40" t="s">
        <v>86</v>
      </c>
      <c r="BK250" s="186">
        <f>ROUND(I250*H250,2)</f>
        <v>0</v>
      </c>
      <c r="BL250" s="40" t="s">
        <v>140</v>
      </c>
      <c r="BM250" s="185" t="s">
        <v>388</v>
      </c>
    </row>
    <row r="251" spans="1:65" s="187" customFormat="1">
      <c r="B251" s="188"/>
      <c r="D251" s="189" t="s">
        <v>142</v>
      </c>
      <c r="E251" s="190" t="s">
        <v>1</v>
      </c>
      <c r="F251" s="191" t="s">
        <v>296</v>
      </c>
      <c r="H251" s="192">
        <v>32</v>
      </c>
      <c r="I251" s="26"/>
      <c r="L251" s="188"/>
      <c r="M251" s="193"/>
      <c r="N251" s="194"/>
      <c r="O251" s="194"/>
      <c r="P251" s="194"/>
      <c r="Q251" s="194"/>
      <c r="R251" s="194"/>
      <c r="S251" s="194"/>
      <c r="T251" s="195"/>
      <c r="AT251" s="190" t="s">
        <v>142</v>
      </c>
      <c r="AU251" s="190" t="s">
        <v>88</v>
      </c>
      <c r="AV251" s="187" t="s">
        <v>88</v>
      </c>
      <c r="AW251" s="187" t="s">
        <v>35</v>
      </c>
      <c r="AX251" s="187" t="s">
        <v>86</v>
      </c>
      <c r="AY251" s="190" t="s">
        <v>133</v>
      </c>
    </row>
    <row r="252" spans="1:65" s="56" customFormat="1" ht="33" customHeight="1">
      <c r="A252" s="52"/>
      <c r="B252" s="53"/>
      <c r="C252" s="175" t="s">
        <v>389</v>
      </c>
      <c r="D252" s="175" t="s">
        <v>135</v>
      </c>
      <c r="E252" s="176" t="s">
        <v>390</v>
      </c>
      <c r="F252" s="177" t="s">
        <v>391</v>
      </c>
      <c r="G252" s="178" t="s">
        <v>146</v>
      </c>
      <c r="H252" s="179">
        <v>3264</v>
      </c>
      <c r="I252" s="25"/>
      <c r="J252" s="180">
        <f>ROUND(I252*H252,2)</f>
        <v>0</v>
      </c>
      <c r="K252" s="177" t="s">
        <v>139</v>
      </c>
      <c r="L252" s="53"/>
      <c r="M252" s="181" t="s">
        <v>1</v>
      </c>
      <c r="N252" s="182" t="s">
        <v>43</v>
      </c>
      <c r="O252" s="80"/>
      <c r="P252" s="183">
        <f>O252*H252</f>
        <v>0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U252" s="52"/>
      <c r="V252" s="52"/>
      <c r="W252" s="52"/>
      <c r="X252" s="52"/>
      <c r="Y252" s="52"/>
      <c r="Z252" s="52"/>
      <c r="AA252" s="52"/>
      <c r="AB252" s="52"/>
      <c r="AC252" s="52"/>
      <c r="AD252" s="52"/>
      <c r="AE252" s="52"/>
      <c r="AR252" s="185" t="s">
        <v>140</v>
      </c>
      <c r="AT252" s="185" t="s">
        <v>135</v>
      </c>
      <c r="AU252" s="185" t="s">
        <v>88</v>
      </c>
      <c r="AY252" s="40" t="s">
        <v>133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40" t="s">
        <v>86</v>
      </c>
      <c r="BK252" s="186">
        <f>ROUND(I252*H252,2)</f>
        <v>0</v>
      </c>
      <c r="BL252" s="40" t="s">
        <v>140</v>
      </c>
      <c r="BM252" s="185" t="s">
        <v>392</v>
      </c>
    </row>
    <row r="253" spans="1:65" s="187" customFormat="1">
      <c r="B253" s="188"/>
      <c r="D253" s="189" t="s">
        <v>142</v>
      </c>
      <c r="E253" s="190" t="s">
        <v>1</v>
      </c>
      <c r="F253" s="191" t="s">
        <v>393</v>
      </c>
      <c r="H253" s="192">
        <v>3264</v>
      </c>
      <c r="I253" s="26"/>
      <c r="L253" s="188"/>
      <c r="M253" s="193"/>
      <c r="N253" s="194"/>
      <c r="O253" s="194"/>
      <c r="P253" s="194"/>
      <c r="Q253" s="194"/>
      <c r="R253" s="194"/>
      <c r="S253" s="194"/>
      <c r="T253" s="195"/>
      <c r="AT253" s="190" t="s">
        <v>142</v>
      </c>
      <c r="AU253" s="190" t="s">
        <v>88</v>
      </c>
      <c r="AV253" s="187" t="s">
        <v>88</v>
      </c>
      <c r="AW253" s="187" t="s">
        <v>35</v>
      </c>
      <c r="AX253" s="187" t="s">
        <v>78</v>
      </c>
      <c r="AY253" s="190" t="s">
        <v>133</v>
      </c>
    </row>
    <row r="254" spans="1:65" s="196" customFormat="1">
      <c r="B254" s="197"/>
      <c r="D254" s="189" t="s">
        <v>142</v>
      </c>
      <c r="E254" s="198" t="s">
        <v>1</v>
      </c>
      <c r="F254" s="199" t="s">
        <v>149</v>
      </c>
      <c r="H254" s="200">
        <v>3264</v>
      </c>
      <c r="I254" s="27"/>
      <c r="L254" s="197"/>
      <c r="M254" s="201"/>
      <c r="N254" s="202"/>
      <c r="O254" s="202"/>
      <c r="P254" s="202"/>
      <c r="Q254" s="202"/>
      <c r="R254" s="202"/>
      <c r="S254" s="202"/>
      <c r="T254" s="203"/>
      <c r="AT254" s="198" t="s">
        <v>142</v>
      </c>
      <c r="AU254" s="198" t="s">
        <v>88</v>
      </c>
      <c r="AV254" s="196" t="s">
        <v>140</v>
      </c>
      <c r="AW254" s="196" t="s">
        <v>3</v>
      </c>
      <c r="AX254" s="196" t="s">
        <v>86</v>
      </c>
      <c r="AY254" s="198" t="s">
        <v>133</v>
      </c>
    </row>
    <row r="255" spans="1:65" s="56" customFormat="1" ht="33" customHeight="1">
      <c r="A255" s="52"/>
      <c r="B255" s="53"/>
      <c r="C255" s="175" t="s">
        <v>394</v>
      </c>
      <c r="D255" s="175" t="s">
        <v>135</v>
      </c>
      <c r="E255" s="176" t="s">
        <v>395</v>
      </c>
      <c r="F255" s="177" t="s">
        <v>396</v>
      </c>
      <c r="G255" s="178" t="s">
        <v>146</v>
      </c>
      <c r="H255" s="179">
        <v>195840</v>
      </c>
      <c r="I255" s="25"/>
      <c r="J255" s="180">
        <f>ROUND(I255*H255,2)</f>
        <v>0</v>
      </c>
      <c r="K255" s="177" t="s">
        <v>139</v>
      </c>
      <c r="L255" s="53"/>
      <c r="M255" s="181" t="s">
        <v>1</v>
      </c>
      <c r="N255" s="182" t="s">
        <v>43</v>
      </c>
      <c r="O255" s="80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U255" s="52"/>
      <c r="V255" s="52"/>
      <c r="W255" s="52"/>
      <c r="X255" s="52"/>
      <c r="Y255" s="52"/>
      <c r="Z255" s="52"/>
      <c r="AA255" s="52"/>
      <c r="AB255" s="52"/>
      <c r="AC255" s="52"/>
      <c r="AD255" s="52"/>
      <c r="AE255" s="52"/>
      <c r="AR255" s="185" t="s">
        <v>140</v>
      </c>
      <c r="AT255" s="185" t="s">
        <v>135</v>
      </c>
      <c r="AU255" s="185" t="s">
        <v>88</v>
      </c>
      <c r="AY255" s="40" t="s">
        <v>133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40" t="s">
        <v>86</v>
      </c>
      <c r="BK255" s="186">
        <f>ROUND(I255*H255,2)</f>
        <v>0</v>
      </c>
      <c r="BL255" s="40" t="s">
        <v>140</v>
      </c>
      <c r="BM255" s="185" t="s">
        <v>397</v>
      </c>
    </row>
    <row r="256" spans="1:65" s="187" customFormat="1">
      <c r="B256" s="188"/>
      <c r="D256" s="189" t="s">
        <v>142</v>
      </c>
      <c r="E256" s="190" t="s">
        <v>1</v>
      </c>
      <c r="F256" s="191" t="s">
        <v>398</v>
      </c>
      <c r="H256" s="192">
        <v>195840</v>
      </c>
      <c r="I256" s="26"/>
      <c r="L256" s="188"/>
      <c r="M256" s="193"/>
      <c r="N256" s="194"/>
      <c r="O256" s="194"/>
      <c r="P256" s="194"/>
      <c r="Q256" s="194"/>
      <c r="R256" s="194"/>
      <c r="S256" s="194"/>
      <c r="T256" s="195"/>
      <c r="AT256" s="190" t="s">
        <v>142</v>
      </c>
      <c r="AU256" s="190" t="s">
        <v>88</v>
      </c>
      <c r="AV256" s="187" t="s">
        <v>88</v>
      </c>
      <c r="AW256" s="187" t="s">
        <v>35</v>
      </c>
      <c r="AX256" s="187" t="s">
        <v>78</v>
      </c>
      <c r="AY256" s="190" t="s">
        <v>133</v>
      </c>
    </row>
    <row r="257" spans="1:65" s="196" customFormat="1">
      <c r="B257" s="197"/>
      <c r="D257" s="189" t="s">
        <v>142</v>
      </c>
      <c r="E257" s="198" t="s">
        <v>1</v>
      </c>
      <c r="F257" s="199" t="s">
        <v>149</v>
      </c>
      <c r="H257" s="200">
        <v>195840</v>
      </c>
      <c r="I257" s="27"/>
      <c r="L257" s="197"/>
      <c r="M257" s="201"/>
      <c r="N257" s="202"/>
      <c r="O257" s="202"/>
      <c r="P257" s="202"/>
      <c r="Q257" s="202"/>
      <c r="R257" s="202"/>
      <c r="S257" s="202"/>
      <c r="T257" s="203"/>
      <c r="AT257" s="198" t="s">
        <v>142</v>
      </c>
      <c r="AU257" s="198" t="s">
        <v>88</v>
      </c>
      <c r="AV257" s="196" t="s">
        <v>140</v>
      </c>
      <c r="AW257" s="196" t="s">
        <v>3</v>
      </c>
      <c r="AX257" s="196" t="s">
        <v>86</v>
      </c>
      <c r="AY257" s="198" t="s">
        <v>133</v>
      </c>
    </row>
    <row r="258" spans="1:65" s="56" customFormat="1" ht="33" customHeight="1">
      <c r="A258" s="52"/>
      <c r="B258" s="53"/>
      <c r="C258" s="175" t="s">
        <v>399</v>
      </c>
      <c r="D258" s="175" t="s">
        <v>135</v>
      </c>
      <c r="E258" s="176" t="s">
        <v>400</v>
      </c>
      <c r="F258" s="177" t="s">
        <v>401</v>
      </c>
      <c r="G258" s="178" t="s">
        <v>146</v>
      </c>
      <c r="H258" s="179">
        <v>3264</v>
      </c>
      <c r="I258" s="25"/>
      <c r="J258" s="180">
        <f>ROUND(I258*H258,2)</f>
        <v>0</v>
      </c>
      <c r="K258" s="177" t="s">
        <v>139</v>
      </c>
      <c r="L258" s="53"/>
      <c r="M258" s="181" t="s">
        <v>1</v>
      </c>
      <c r="N258" s="182" t="s">
        <v>43</v>
      </c>
      <c r="O258" s="80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U258" s="52"/>
      <c r="V258" s="52"/>
      <c r="W258" s="52"/>
      <c r="X258" s="52"/>
      <c r="Y258" s="52"/>
      <c r="Z258" s="52"/>
      <c r="AA258" s="52"/>
      <c r="AB258" s="52"/>
      <c r="AC258" s="52"/>
      <c r="AD258" s="52"/>
      <c r="AE258" s="52"/>
      <c r="AR258" s="185" t="s">
        <v>140</v>
      </c>
      <c r="AT258" s="185" t="s">
        <v>135</v>
      </c>
      <c r="AU258" s="185" t="s">
        <v>88</v>
      </c>
      <c r="AY258" s="40" t="s">
        <v>133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40" t="s">
        <v>86</v>
      </c>
      <c r="BK258" s="186">
        <f>ROUND(I258*H258,2)</f>
        <v>0</v>
      </c>
      <c r="BL258" s="40" t="s">
        <v>140</v>
      </c>
      <c r="BM258" s="185" t="s">
        <v>402</v>
      </c>
    </row>
    <row r="259" spans="1:65" s="56" customFormat="1" ht="33" customHeight="1">
      <c r="A259" s="52"/>
      <c r="B259" s="53"/>
      <c r="C259" s="175" t="s">
        <v>403</v>
      </c>
      <c r="D259" s="175" t="s">
        <v>135</v>
      </c>
      <c r="E259" s="176" t="s">
        <v>404</v>
      </c>
      <c r="F259" s="177" t="s">
        <v>405</v>
      </c>
      <c r="G259" s="178" t="s">
        <v>138</v>
      </c>
      <c r="H259" s="179">
        <v>120</v>
      </c>
      <c r="I259" s="25"/>
      <c r="J259" s="180">
        <f>ROUND(I259*H259,2)</f>
        <v>0</v>
      </c>
      <c r="K259" s="177" t="s">
        <v>139</v>
      </c>
      <c r="L259" s="53"/>
      <c r="M259" s="181" t="s">
        <v>1</v>
      </c>
      <c r="N259" s="182" t="s">
        <v>43</v>
      </c>
      <c r="O259" s="80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52"/>
      <c r="V259" s="52"/>
      <c r="W259" s="52"/>
      <c r="X259" s="52"/>
      <c r="Y259" s="52"/>
      <c r="Z259" s="52"/>
      <c r="AA259" s="52"/>
      <c r="AB259" s="52"/>
      <c r="AC259" s="52"/>
      <c r="AD259" s="52"/>
      <c r="AE259" s="52"/>
      <c r="AR259" s="185" t="s">
        <v>140</v>
      </c>
      <c r="AT259" s="185" t="s">
        <v>135</v>
      </c>
      <c r="AU259" s="185" t="s">
        <v>88</v>
      </c>
      <c r="AY259" s="40" t="s">
        <v>133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40" t="s">
        <v>86</v>
      </c>
      <c r="BK259" s="186">
        <f>ROUND(I259*H259,2)</f>
        <v>0</v>
      </c>
      <c r="BL259" s="40" t="s">
        <v>140</v>
      </c>
      <c r="BM259" s="185" t="s">
        <v>406</v>
      </c>
    </row>
    <row r="260" spans="1:65" s="56" customFormat="1" ht="29.25">
      <c r="A260" s="52"/>
      <c r="B260" s="53"/>
      <c r="C260" s="52"/>
      <c r="D260" s="189" t="s">
        <v>157</v>
      </c>
      <c r="E260" s="52"/>
      <c r="F260" s="204" t="s">
        <v>407</v>
      </c>
      <c r="G260" s="52"/>
      <c r="H260" s="52"/>
      <c r="I260" s="28"/>
      <c r="J260" s="52"/>
      <c r="K260" s="52"/>
      <c r="L260" s="53"/>
      <c r="M260" s="205"/>
      <c r="N260" s="206"/>
      <c r="O260" s="80"/>
      <c r="P260" s="80"/>
      <c r="Q260" s="80"/>
      <c r="R260" s="80"/>
      <c r="S260" s="80"/>
      <c r="T260" s="81"/>
      <c r="U260" s="52"/>
      <c r="V260" s="52"/>
      <c r="W260" s="52"/>
      <c r="X260" s="52"/>
      <c r="Y260" s="52"/>
      <c r="Z260" s="52"/>
      <c r="AA260" s="52"/>
      <c r="AB260" s="52"/>
      <c r="AC260" s="52"/>
      <c r="AD260" s="52"/>
      <c r="AE260" s="52"/>
      <c r="AT260" s="40" t="s">
        <v>157</v>
      </c>
      <c r="AU260" s="40" t="s">
        <v>88</v>
      </c>
    </row>
    <row r="261" spans="1:65" s="187" customFormat="1">
      <c r="B261" s="188"/>
      <c r="D261" s="189" t="s">
        <v>142</v>
      </c>
      <c r="E261" s="190" t="s">
        <v>1</v>
      </c>
      <c r="F261" s="191" t="s">
        <v>408</v>
      </c>
      <c r="H261" s="192">
        <v>120</v>
      </c>
      <c r="I261" s="26"/>
      <c r="L261" s="188"/>
      <c r="M261" s="193"/>
      <c r="N261" s="194"/>
      <c r="O261" s="194"/>
      <c r="P261" s="194"/>
      <c r="Q261" s="194"/>
      <c r="R261" s="194"/>
      <c r="S261" s="194"/>
      <c r="T261" s="195"/>
      <c r="AT261" s="190" t="s">
        <v>142</v>
      </c>
      <c r="AU261" s="190" t="s">
        <v>88</v>
      </c>
      <c r="AV261" s="187" t="s">
        <v>88</v>
      </c>
      <c r="AW261" s="187" t="s">
        <v>35</v>
      </c>
      <c r="AX261" s="187" t="s">
        <v>86</v>
      </c>
      <c r="AY261" s="190" t="s">
        <v>133</v>
      </c>
    </row>
    <row r="262" spans="1:65" s="56" customFormat="1" ht="33" customHeight="1">
      <c r="A262" s="52"/>
      <c r="B262" s="53"/>
      <c r="C262" s="175" t="s">
        <v>409</v>
      </c>
      <c r="D262" s="175" t="s">
        <v>135</v>
      </c>
      <c r="E262" s="176" t="s">
        <v>410</v>
      </c>
      <c r="F262" s="177" t="s">
        <v>411</v>
      </c>
      <c r="G262" s="178" t="s">
        <v>138</v>
      </c>
      <c r="H262" s="179">
        <v>7200</v>
      </c>
      <c r="I262" s="25"/>
      <c r="J262" s="180">
        <f>ROUND(I262*H262,2)</f>
        <v>0</v>
      </c>
      <c r="K262" s="177" t="s">
        <v>139</v>
      </c>
      <c r="L262" s="53"/>
      <c r="M262" s="181" t="s">
        <v>1</v>
      </c>
      <c r="N262" s="182" t="s">
        <v>43</v>
      </c>
      <c r="O262" s="80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52"/>
      <c r="V262" s="52"/>
      <c r="W262" s="52"/>
      <c r="X262" s="52"/>
      <c r="Y262" s="52"/>
      <c r="Z262" s="52"/>
      <c r="AA262" s="52"/>
      <c r="AB262" s="52"/>
      <c r="AC262" s="52"/>
      <c r="AD262" s="52"/>
      <c r="AE262" s="52"/>
      <c r="AR262" s="185" t="s">
        <v>140</v>
      </c>
      <c r="AT262" s="185" t="s">
        <v>135</v>
      </c>
      <c r="AU262" s="185" t="s">
        <v>88</v>
      </c>
      <c r="AY262" s="40" t="s">
        <v>133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40" t="s">
        <v>86</v>
      </c>
      <c r="BK262" s="186">
        <f>ROUND(I262*H262,2)</f>
        <v>0</v>
      </c>
      <c r="BL262" s="40" t="s">
        <v>140</v>
      </c>
      <c r="BM262" s="185" t="s">
        <v>412</v>
      </c>
    </row>
    <row r="263" spans="1:65" s="187" customFormat="1">
      <c r="B263" s="188"/>
      <c r="D263" s="189" t="s">
        <v>142</v>
      </c>
      <c r="E263" s="190" t="s">
        <v>1</v>
      </c>
      <c r="F263" s="191" t="s">
        <v>413</v>
      </c>
      <c r="H263" s="192">
        <v>7200</v>
      </c>
      <c r="I263" s="26"/>
      <c r="L263" s="188"/>
      <c r="M263" s="193"/>
      <c r="N263" s="194"/>
      <c r="O263" s="194"/>
      <c r="P263" s="194"/>
      <c r="Q263" s="194"/>
      <c r="R263" s="194"/>
      <c r="S263" s="194"/>
      <c r="T263" s="195"/>
      <c r="AT263" s="190" t="s">
        <v>142</v>
      </c>
      <c r="AU263" s="190" t="s">
        <v>88</v>
      </c>
      <c r="AV263" s="187" t="s">
        <v>88</v>
      </c>
      <c r="AW263" s="187" t="s">
        <v>35</v>
      </c>
      <c r="AX263" s="187" t="s">
        <v>86</v>
      </c>
      <c r="AY263" s="190" t="s">
        <v>133</v>
      </c>
    </row>
    <row r="264" spans="1:65" s="56" customFormat="1" ht="36">
      <c r="A264" s="52"/>
      <c r="B264" s="53"/>
      <c r="C264" s="175" t="s">
        <v>414</v>
      </c>
      <c r="D264" s="175" t="s">
        <v>135</v>
      </c>
      <c r="E264" s="176" t="s">
        <v>415</v>
      </c>
      <c r="F264" s="177" t="s">
        <v>416</v>
      </c>
      <c r="G264" s="178" t="s">
        <v>138</v>
      </c>
      <c r="H264" s="179">
        <v>120</v>
      </c>
      <c r="I264" s="25"/>
      <c r="J264" s="180">
        <f>ROUND(I264*H264,2)</f>
        <v>0</v>
      </c>
      <c r="K264" s="177" t="s">
        <v>139</v>
      </c>
      <c r="L264" s="53"/>
      <c r="M264" s="181" t="s">
        <v>1</v>
      </c>
      <c r="N264" s="182" t="s">
        <v>43</v>
      </c>
      <c r="O264" s="80"/>
      <c r="P264" s="183">
        <f>O264*H264</f>
        <v>0</v>
      </c>
      <c r="Q264" s="183">
        <v>0</v>
      </c>
      <c r="R264" s="183">
        <f>Q264*H264</f>
        <v>0</v>
      </c>
      <c r="S264" s="183">
        <v>0</v>
      </c>
      <c r="T264" s="184">
        <f>S264*H264</f>
        <v>0</v>
      </c>
      <c r="U264" s="52"/>
      <c r="V264" s="52"/>
      <c r="W264" s="52"/>
      <c r="X264" s="52"/>
      <c r="Y264" s="52"/>
      <c r="Z264" s="52"/>
      <c r="AA264" s="52"/>
      <c r="AB264" s="52"/>
      <c r="AC264" s="52"/>
      <c r="AD264" s="52"/>
      <c r="AE264" s="52"/>
      <c r="AR264" s="185" t="s">
        <v>140</v>
      </c>
      <c r="AT264" s="185" t="s">
        <v>135</v>
      </c>
      <c r="AU264" s="185" t="s">
        <v>88</v>
      </c>
      <c r="AY264" s="40" t="s">
        <v>133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40" t="s">
        <v>86</v>
      </c>
      <c r="BK264" s="186">
        <f>ROUND(I264*H264,2)</f>
        <v>0</v>
      </c>
      <c r="BL264" s="40" t="s">
        <v>140</v>
      </c>
      <c r="BM264" s="185" t="s">
        <v>417</v>
      </c>
    </row>
    <row r="265" spans="1:65" s="56" customFormat="1" ht="21.75" customHeight="1">
      <c r="A265" s="52"/>
      <c r="B265" s="53"/>
      <c r="C265" s="175" t="s">
        <v>418</v>
      </c>
      <c r="D265" s="175" t="s">
        <v>135</v>
      </c>
      <c r="E265" s="176" t="s">
        <v>419</v>
      </c>
      <c r="F265" s="177" t="s">
        <v>420</v>
      </c>
      <c r="G265" s="178" t="s">
        <v>138</v>
      </c>
      <c r="H265" s="179">
        <v>240</v>
      </c>
      <c r="I265" s="25"/>
      <c r="J265" s="180">
        <f>ROUND(I265*H265,2)</f>
        <v>0</v>
      </c>
      <c r="K265" s="177" t="s">
        <v>139</v>
      </c>
      <c r="L265" s="53"/>
      <c r="M265" s="181" t="s">
        <v>1</v>
      </c>
      <c r="N265" s="182" t="s">
        <v>43</v>
      </c>
      <c r="O265" s="80"/>
      <c r="P265" s="183">
        <f>O265*H265</f>
        <v>0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U265" s="52"/>
      <c r="V265" s="52"/>
      <c r="W265" s="52"/>
      <c r="X265" s="52"/>
      <c r="Y265" s="52"/>
      <c r="Z265" s="52"/>
      <c r="AA265" s="52"/>
      <c r="AB265" s="52"/>
      <c r="AC265" s="52"/>
      <c r="AD265" s="52"/>
      <c r="AE265" s="52"/>
      <c r="AR265" s="185" t="s">
        <v>140</v>
      </c>
      <c r="AT265" s="185" t="s">
        <v>135</v>
      </c>
      <c r="AU265" s="185" t="s">
        <v>88</v>
      </c>
      <c r="AY265" s="40" t="s">
        <v>133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40" t="s">
        <v>86</v>
      </c>
      <c r="BK265" s="186">
        <f>ROUND(I265*H265,2)</f>
        <v>0</v>
      </c>
      <c r="BL265" s="40" t="s">
        <v>140</v>
      </c>
      <c r="BM265" s="185" t="s">
        <v>421</v>
      </c>
    </row>
    <row r="266" spans="1:65" s="187" customFormat="1">
      <c r="B266" s="188"/>
      <c r="D266" s="189" t="s">
        <v>142</v>
      </c>
      <c r="E266" s="190" t="s">
        <v>1</v>
      </c>
      <c r="F266" s="191" t="s">
        <v>422</v>
      </c>
      <c r="H266" s="192">
        <v>240</v>
      </c>
      <c r="I266" s="26"/>
      <c r="L266" s="188"/>
      <c r="M266" s="193"/>
      <c r="N266" s="194"/>
      <c r="O266" s="194"/>
      <c r="P266" s="194"/>
      <c r="Q266" s="194"/>
      <c r="R266" s="194"/>
      <c r="S266" s="194"/>
      <c r="T266" s="195"/>
      <c r="AT266" s="190" t="s">
        <v>142</v>
      </c>
      <c r="AU266" s="190" t="s">
        <v>88</v>
      </c>
      <c r="AV266" s="187" t="s">
        <v>88</v>
      </c>
      <c r="AW266" s="187" t="s">
        <v>35</v>
      </c>
      <c r="AX266" s="187" t="s">
        <v>86</v>
      </c>
      <c r="AY266" s="190" t="s">
        <v>133</v>
      </c>
    </row>
    <row r="267" spans="1:65" s="56" customFormat="1" ht="21.75" customHeight="1">
      <c r="A267" s="52"/>
      <c r="B267" s="53"/>
      <c r="C267" s="175" t="s">
        <v>423</v>
      </c>
      <c r="D267" s="175" t="s">
        <v>135</v>
      </c>
      <c r="E267" s="176" t="s">
        <v>424</v>
      </c>
      <c r="F267" s="177" t="s">
        <v>425</v>
      </c>
      <c r="G267" s="178" t="s">
        <v>138</v>
      </c>
      <c r="H267" s="179">
        <v>14400</v>
      </c>
      <c r="I267" s="25"/>
      <c r="J267" s="180">
        <f>ROUND(I267*H267,2)</f>
        <v>0</v>
      </c>
      <c r="K267" s="177" t="s">
        <v>139</v>
      </c>
      <c r="L267" s="53"/>
      <c r="M267" s="181" t="s">
        <v>1</v>
      </c>
      <c r="N267" s="182" t="s">
        <v>43</v>
      </c>
      <c r="O267" s="80"/>
      <c r="P267" s="183">
        <f>O267*H267</f>
        <v>0</v>
      </c>
      <c r="Q267" s="183">
        <v>0</v>
      </c>
      <c r="R267" s="183">
        <f>Q267*H267</f>
        <v>0</v>
      </c>
      <c r="S267" s="183">
        <v>0</v>
      </c>
      <c r="T267" s="184">
        <f>S267*H267</f>
        <v>0</v>
      </c>
      <c r="U267" s="52"/>
      <c r="V267" s="52"/>
      <c r="W267" s="52"/>
      <c r="X267" s="52"/>
      <c r="Y267" s="52"/>
      <c r="Z267" s="52"/>
      <c r="AA267" s="52"/>
      <c r="AB267" s="52"/>
      <c r="AC267" s="52"/>
      <c r="AD267" s="52"/>
      <c r="AE267" s="52"/>
      <c r="AR267" s="185" t="s">
        <v>140</v>
      </c>
      <c r="AT267" s="185" t="s">
        <v>135</v>
      </c>
      <c r="AU267" s="185" t="s">
        <v>88</v>
      </c>
      <c r="AY267" s="40" t="s">
        <v>133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40" t="s">
        <v>86</v>
      </c>
      <c r="BK267" s="186">
        <f>ROUND(I267*H267,2)</f>
        <v>0</v>
      </c>
      <c r="BL267" s="40" t="s">
        <v>140</v>
      </c>
      <c r="BM267" s="185" t="s">
        <v>426</v>
      </c>
    </row>
    <row r="268" spans="1:65" s="187" customFormat="1">
      <c r="B268" s="188"/>
      <c r="D268" s="189" t="s">
        <v>142</v>
      </c>
      <c r="E268" s="190" t="s">
        <v>1</v>
      </c>
      <c r="F268" s="191" t="s">
        <v>427</v>
      </c>
      <c r="H268" s="192">
        <v>14400</v>
      </c>
      <c r="I268" s="26"/>
      <c r="L268" s="188"/>
      <c r="M268" s="193"/>
      <c r="N268" s="194"/>
      <c r="O268" s="194"/>
      <c r="P268" s="194"/>
      <c r="Q268" s="194"/>
      <c r="R268" s="194"/>
      <c r="S268" s="194"/>
      <c r="T268" s="195"/>
      <c r="AT268" s="190" t="s">
        <v>142</v>
      </c>
      <c r="AU268" s="190" t="s">
        <v>88</v>
      </c>
      <c r="AV268" s="187" t="s">
        <v>88</v>
      </c>
      <c r="AW268" s="187" t="s">
        <v>35</v>
      </c>
      <c r="AX268" s="187" t="s">
        <v>86</v>
      </c>
      <c r="AY268" s="190" t="s">
        <v>133</v>
      </c>
    </row>
    <row r="269" spans="1:65" s="56" customFormat="1" ht="21.75" customHeight="1">
      <c r="A269" s="52"/>
      <c r="B269" s="53"/>
      <c r="C269" s="175" t="s">
        <v>428</v>
      </c>
      <c r="D269" s="175" t="s">
        <v>135</v>
      </c>
      <c r="E269" s="176" t="s">
        <v>429</v>
      </c>
      <c r="F269" s="177" t="s">
        <v>430</v>
      </c>
      <c r="G269" s="178" t="s">
        <v>138</v>
      </c>
      <c r="H269" s="179">
        <v>240</v>
      </c>
      <c r="I269" s="25"/>
      <c r="J269" s="180">
        <f>ROUND(I269*H269,2)</f>
        <v>0</v>
      </c>
      <c r="K269" s="177" t="s">
        <v>139</v>
      </c>
      <c r="L269" s="53"/>
      <c r="M269" s="181" t="s">
        <v>1</v>
      </c>
      <c r="N269" s="182" t="s">
        <v>43</v>
      </c>
      <c r="O269" s="80"/>
      <c r="P269" s="183">
        <f>O269*H269</f>
        <v>0</v>
      </c>
      <c r="Q269" s="183">
        <v>0</v>
      </c>
      <c r="R269" s="183">
        <f>Q269*H269</f>
        <v>0</v>
      </c>
      <c r="S269" s="183">
        <v>0</v>
      </c>
      <c r="T269" s="184">
        <f>S269*H269</f>
        <v>0</v>
      </c>
      <c r="U269" s="52"/>
      <c r="V269" s="52"/>
      <c r="W269" s="52"/>
      <c r="X269" s="52"/>
      <c r="Y269" s="52"/>
      <c r="Z269" s="52"/>
      <c r="AA269" s="52"/>
      <c r="AB269" s="52"/>
      <c r="AC269" s="52"/>
      <c r="AD269" s="52"/>
      <c r="AE269" s="52"/>
      <c r="AR269" s="185" t="s">
        <v>140</v>
      </c>
      <c r="AT269" s="185" t="s">
        <v>135</v>
      </c>
      <c r="AU269" s="185" t="s">
        <v>88</v>
      </c>
      <c r="AY269" s="40" t="s">
        <v>133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40" t="s">
        <v>86</v>
      </c>
      <c r="BK269" s="186">
        <f>ROUND(I269*H269,2)</f>
        <v>0</v>
      </c>
      <c r="BL269" s="40" t="s">
        <v>140</v>
      </c>
      <c r="BM269" s="185" t="s">
        <v>431</v>
      </c>
    </row>
    <row r="270" spans="1:65" s="56" customFormat="1" ht="24">
      <c r="A270" s="52"/>
      <c r="B270" s="53"/>
      <c r="C270" s="175" t="s">
        <v>432</v>
      </c>
      <c r="D270" s="175" t="s">
        <v>135</v>
      </c>
      <c r="E270" s="176" t="s">
        <v>433</v>
      </c>
      <c r="F270" s="177" t="s">
        <v>434</v>
      </c>
      <c r="G270" s="178" t="s">
        <v>138</v>
      </c>
      <c r="H270" s="179">
        <v>544</v>
      </c>
      <c r="I270" s="25"/>
      <c r="J270" s="180">
        <f>ROUND(I270*H270,2)</f>
        <v>0</v>
      </c>
      <c r="K270" s="177" t="s">
        <v>139</v>
      </c>
      <c r="L270" s="53"/>
      <c r="M270" s="181" t="s">
        <v>1</v>
      </c>
      <c r="N270" s="182" t="s">
        <v>43</v>
      </c>
      <c r="O270" s="80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U270" s="52"/>
      <c r="V270" s="52"/>
      <c r="W270" s="52"/>
      <c r="X270" s="52"/>
      <c r="Y270" s="52"/>
      <c r="Z270" s="52"/>
      <c r="AA270" s="52"/>
      <c r="AB270" s="52"/>
      <c r="AC270" s="52"/>
      <c r="AD270" s="52"/>
      <c r="AE270" s="52"/>
      <c r="AR270" s="185" t="s">
        <v>140</v>
      </c>
      <c r="AT270" s="185" t="s">
        <v>135</v>
      </c>
      <c r="AU270" s="185" t="s">
        <v>88</v>
      </c>
      <c r="AY270" s="40" t="s">
        <v>133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40" t="s">
        <v>86</v>
      </c>
      <c r="BK270" s="186">
        <f>ROUND(I270*H270,2)</f>
        <v>0</v>
      </c>
      <c r="BL270" s="40" t="s">
        <v>140</v>
      </c>
      <c r="BM270" s="185" t="s">
        <v>435</v>
      </c>
    </row>
    <row r="271" spans="1:65" s="187" customFormat="1">
      <c r="B271" s="188"/>
      <c r="D271" s="189" t="s">
        <v>142</v>
      </c>
      <c r="E271" s="190" t="s">
        <v>1</v>
      </c>
      <c r="F271" s="191" t="s">
        <v>436</v>
      </c>
      <c r="H271" s="192">
        <v>544</v>
      </c>
      <c r="I271" s="26"/>
      <c r="L271" s="188"/>
      <c r="M271" s="193"/>
      <c r="N271" s="194"/>
      <c r="O271" s="194"/>
      <c r="P271" s="194"/>
      <c r="Q271" s="194"/>
      <c r="R271" s="194"/>
      <c r="S271" s="194"/>
      <c r="T271" s="195"/>
      <c r="AT271" s="190" t="s">
        <v>142</v>
      </c>
      <c r="AU271" s="190" t="s">
        <v>88</v>
      </c>
      <c r="AV271" s="187" t="s">
        <v>88</v>
      </c>
      <c r="AW271" s="187" t="s">
        <v>35</v>
      </c>
      <c r="AX271" s="187" t="s">
        <v>78</v>
      </c>
      <c r="AY271" s="190" t="s">
        <v>133</v>
      </c>
    </row>
    <row r="272" spans="1:65" s="196" customFormat="1">
      <c r="B272" s="197"/>
      <c r="D272" s="189" t="s">
        <v>142</v>
      </c>
      <c r="E272" s="198" t="s">
        <v>1</v>
      </c>
      <c r="F272" s="199" t="s">
        <v>149</v>
      </c>
      <c r="H272" s="200">
        <v>544</v>
      </c>
      <c r="I272" s="27"/>
      <c r="L272" s="197"/>
      <c r="M272" s="201"/>
      <c r="N272" s="202"/>
      <c r="O272" s="202"/>
      <c r="P272" s="202"/>
      <c r="Q272" s="202"/>
      <c r="R272" s="202"/>
      <c r="S272" s="202"/>
      <c r="T272" s="203"/>
      <c r="AT272" s="198" t="s">
        <v>142</v>
      </c>
      <c r="AU272" s="198" t="s">
        <v>88</v>
      </c>
      <c r="AV272" s="196" t="s">
        <v>140</v>
      </c>
      <c r="AW272" s="196" t="s">
        <v>3</v>
      </c>
      <c r="AX272" s="196" t="s">
        <v>86</v>
      </c>
      <c r="AY272" s="198" t="s">
        <v>133</v>
      </c>
    </row>
    <row r="273" spans="1:65" s="56" customFormat="1" ht="24">
      <c r="A273" s="52"/>
      <c r="B273" s="53"/>
      <c r="C273" s="175" t="s">
        <v>437</v>
      </c>
      <c r="D273" s="175" t="s">
        <v>135</v>
      </c>
      <c r="E273" s="176" t="s">
        <v>438</v>
      </c>
      <c r="F273" s="177" t="s">
        <v>439</v>
      </c>
      <c r="G273" s="178" t="s">
        <v>138</v>
      </c>
      <c r="H273" s="179">
        <v>32640</v>
      </c>
      <c r="I273" s="25"/>
      <c r="J273" s="180">
        <f>ROUND(I273*H273,2)</f>
        <v>0</v>
      </c>
      <c r="K273" s="177" t="s">
        <v>139</v>
      </c>
      <c r="L273" s="53"/>
      <c r="M273" s="181" t="s">
        <v>1</v>
      </c>
      <c r="N273" s="182" t="s">
        <v>43</v>
      </c>
      <c r="O273" s="80"/>
      <c r="P273" s="183">
        <f>O273*H273</f>
        <v>0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U273" s="52"/>
      <c r="V273" s="52"/>
      <c r="W273" s="52"/>
      <c r="X273" s="52"/>
      <c r="Y273" s="52"/>
      <c r="Z273" s="52"/>
      <c r="AA273" s="52"/>
      <c r="AB273" s="52"/>
      <c r="AC273" s="52"/>
      <c r="AD273" s="52"/>
      <c r="AE273" s="52"/>
      <c r="AR273" s="185" t="s">
        <v>140</v>
      </c>
      <c r="AT273" s="185" t="s">
        <v>135</v>
      </c>
      <c r="AU273" s="185" t="s">
        <v>88</v>
      </c>
      <c r="AY273" s="40" t="s">
        <v>133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40" t="s">
        <v>86</v>
      </c>
      <c r="BK273" s="186">
        <f>ROUND(I273*H273,2)</f>
        <v>0</v>
      </c>
      <c r="BL273" s="40" t="s">
        <v>140</v>
      </c>
      <c r="BM273" s="185" t="s">
        <v>440</v>
      </c>
    </row>
    <row r="274" spans="1:65" s="187" customFormat="1">
      <c r="B274" s="188"/>
      <c r="D274" s="189" t="s">
        <v>142</v>
      </c>
      <c r="E274" s="190" t="s">
        <v>1</v>
      </c>
      <c r="F274" s="191" t="s">
        <v>441</v>
      </c>
      <c r="H274" s="192">
        <v>32640</v>
      </c>
      <c r="I274" s="26"/>
      <c r="L274" s="188"/>
      <c r="M274" s="193"/>
      <c r="N274" s="194"/>
      <c r="O274" s="194"/>
      <c r="P274" s="194"/>
      <c r="Q274" s="194"/>
      <c r="R274" s="194"/>
      <c r="S274" s="194"/>
      <c r="T274" s="195"/>
      <c r="AT274" s="190" t="s">
        <v>142</v>
      </c>
      <c r="AU274" s="190" t="s">
        <v>88</v>
      </c>
      <c r="AV274" s="187" t="s">
        <v>88</v>
      </c>
      <c r="AW274" s="187" t="s">
        <v>35</v>
      </c>
      <c r="AX274" s="187" t="s">
        <v>78</v>
      </c>
      <c r="AY274" s="190" t="s">
        <v>133</v>
      </c>
    </row>
    <row r="275" spans="1:65" s="196" customFormat="1">
      <c r="B275" s="197"/>
      <c r="D275" s="189" t="s">
        <v>142</v>
      </c>
      <c r="E275" s="198" t="s">
        <v>1</v>
      </c>
      <c r="F275" s="199" t="s">
        <v>149</v>
      </c>
      <c r="H275" s="200">
        <v>32640</v>
      </c>
      <c r="I275" s="27"/>
      <c r="L275" s="197"/>
      <c r="M275" s="201"/>
      <c r="N275" s="202"/>
      <c r="O275" s="202"/>
      <c r="P275" s="202"/>
      <c r="Q275" s="202"/>
      <c r="R275" s="202"/>
      <c r="S275" s="202"/>
      <c r="T275" s="203"/>
      <c r="AT275" s="198" t="s">
        <v>142</v>
      </c>
      <c r="AU275" s="198" t="s">
        <v>88</v>
      </c>
      <c r="AV275" s="196" t="s">
        <v>140</v>
      </c>
      <c r="AW275" s="196" t="s">
        <v>3</v>
      </c>
      <c r="AX275" s="196" t="s">
        <v>86</v>
      </c>
      <c r="AY275" s="198" t="s">
        <v>133</v>
      </c>
    </row>
    <row r="276" spans="1:65" s="56" customFormat="1" ht="24">
      <c r="A276" s="52"/>
      <c r="B276" s="53"/>
      <c r="C276" s="175" t="s">
        <v>442</v>
      </c>
      <c r="D276" s="175" t="s">
        <v>135</v>
      </c>
      <c r="E276" s="176" t="s">
        <v>443</v>
      </c>
      <c r="F276" s="177" t="s">
        <v>444</v>
      </c>
      <c r="G276" s="178" t="s">
        <v>138</v>
      </c>
      <c r="H276" s="179">
        <v>544</v>
      </c>
      <c r="I276" s="25"/>
      <c r="J276" s="180">
        <f>ROUND(I276*H276,2)</f>
        <v>0</v>
      </c>
      <c r="K276" s="177" t="s">
        <v>139</v>
      </c>
      <c r="L276" s="53"/>
      <c r="M276" s="181" t="s">
        <v>1</v>
      </c>
      <c r="N276" s="182" t="s">
        <v>43</v>
      </c>
      <c r="O276" s="80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U276" s="52"/>
      <c r="V276" s="52"/>
      <c r="W276" s="52"/>
      <c r="X276" s="52"/>
      <c r="Y276" s="52"/>
      <c r="Z276" s="52"/>
      <c r="AA276" s="52"/>
      <c r="AB276" s="52"/>
      <c r="AC276" s="52"/>
      <c r="AD276" s="52"/>
      <c r="AE276" s="52"/>
      <c r="AR276" s="185" t="s">
        <v>140</v>
      </c>
      <c r="AT276" s="185" t="s">
        <v>135</v>
      </c>
      <c r="AU276" s="185" t="s">
        <v>88</v>
      </c>
      <c r="AY276" s="40" t="s">
        <v>133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40" t="s">
        <v>86</v>
      </c>
      <c r="BK276" s="186">
        <f>ROUND(I276*H276,2)</f>
        <v>0</v>
      </c>
      <c r="BL276" s="40" t="s">
        <v>140</v>
      </c>
      <c r="BM276" s="185" t="s">
        <v>445</v>
      </c>
    </row>
    <row r="277" spans="1:65" s="56" customFormat="1" ht="21.75" customHeight="1">
      <c r="A277" s="52"/>
      <c r="B277" s="53"/>
      <c r="C277" s="175" t="s">
        <v>446</v>
      </c>
      <c r="D277" s="175" t="s">
        <v>135</v>
      </c>
      <c r="E277" s="176" t="s">
        <v>447</v>
      </c>
      <c r="F277" s="177" t="s">
        <v>448</v>
      </c>
      <c r="G277" s="178" t="s">
        <v>192</v>
      </c>
      <c r="H277" s="179">
        <v>12</v>
      </c>
      <c r="I277" s="25"/>
      <c r="J277" s="180">
        <f>ROUND(I277*H277,2)</f>
        <v>0</v>
      </c>
      <c r="K277" s="177" t="s">
        <v>139</v>
      </c>
      <c r="L277" s="53"/>
      <c r="M277" s="181" t="s">
        <v>1</v>
      </c>
      <c r="N277" s="182" t="s">
        <v>43</v>
      </c>
      <c r="O277" s="80"/>
      <c r="P277" s="183">
        <f>O277*H277</f>
        <v>0</v>
      </c>
      <c r="Q277" s="183">
        <v>4.4000000000000003E-3</v>
      </c>
      <c r="R277" s="183">
        <f>Q277*H277</f>
        <v>5.28E-2</v>
      </c>
      <c r="S277" s="183">
        <v>0</v>
      </c>
      <c r="T277" s="184">
        <f>S277*H277</f>
        <v>0</v>
      </c>
      <c r="U277" s="52"/>
      <c r="V277" s="52"/>
      <c r="W277" s="52"/>
      <c r="X277" s="52"/>
      <c r="Y277" s="52"/>
      <c r="Z277" s="52"/>
      <c r="AA277" s="52"/>
      <c r="AB277" s="52"/>
      <c r="AC277" s="52"/>
      <c r="AD277" s="52"/>
      <c r="AE277" s="52"/>
      <c r="AR277" s="185" t="s">
        <v>140</v>
      </c>
      <c r="AT277" s="185" t="s">
        <v>135</v>
      </c>
      <c r="AU277" s="185" t="s">
        <v>88</v>
      </c>
      <c r="AY277" s="40" t="s">
        <v>133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40" t="s">
        <v>86</v>
      </c>
      <c r="BK277" s="186">
        <f>ROUND(I277*H277,2)</f>
        <v>0</v>
      </c>
      <c r="BL277" s="40" t="s">
        <v>140</v>
      </c>
      <c r="BM277" s="185" t="s">
        <v>449</v>
      </c>
    </row>
    <row r="278" spans="1:65" s="187" customFormat="1">
      <c r="B278" s="188"/>
      <c r="D278" s="189" t="s">
        <v>142</v>
      </c>
      <c r="E278" s="190" t="s">
        <v>1</v>
      </c>
      <c r="F278" s="191" t="s">
        <v>450</v>
      </c>
      <c r="H278" s="192">
        <v>12</v>
      </c>
      <c r="I278" s="26"/>
      <c r="L278" s="188"/>
      <c r="M278" s="193"/>
      <c r="N278" s="194"/>
      <c r="O278" s="194"/>
      <c r="P278" s="194"/>
      <c r="Q278" s="194"/>
      <c r="R278" s="194"/>
      <c r="S278" s="194"/>
      <c r="T278" s="195"/>
      <c r="AT278" s="190" t="s">
        <v>142</v>
      </c>
      <c r="AU278" s="190" t="s">
        <v>88</v>
      </c>
      <c r="AV278" s="187" t="s">
        <v>88</v>
      </c>
      <c r="AW278" s="187" t="s">
        <v>35</v>
      </c>
      <c r="AX278" s="187" t="s">
        <v>78</v>
      </c>
      <c r="AY278" s="190" t="s">
        <v>133</v>
      </c>
    </row>
    <row r="279" spans="1:65" s="196" customFormat="1">
      <c r="B279" s="197"/>
      <c r="D279" s="189" t="s">
        <v>142</v>
      </c>
      <c r="E279" s="198" t="s">
        <v>1</v>
      </c>
      <c r="F279" s="199" t="s">
        <v>149</v>
      </c>
      <c r="H279" s="200">
        <v>12</v>
      </c>
      <c r="I279" s="27"/>
      <c r="L279" s="197"/>
      <c r="M279" s="201"/>
      <c r="N279" s="202"/>
      <c r="O279" s="202"/>
      <c r="P279" s="202"/>
      <c r="Q279" s="202"/>
      <c r="R279" s="202"/>
      <c r="S279" s="202"/>
      <c r="T279" s="203"/>
      <c r="AT279" s="198" t="s">
        <v>142</v>
      </c>
      <c r="AU279" s="198" t="s">
        <v>88</v>
      </c>
      <c r="AV279" s="196" t="s">
        <v>140</v>
      </c>
      <c r="AW279" s="196" t="s">
        <v>3</v>
      </c>
      <c r="AX279" s="196" t="s">
        <v>86</v>
      </c>
      <c r="AY279" s="198" t="s">
        <v>133</v>
      </c>
    </row>
    <row r="280" spans="1:65" s="56" customFormat="1" ht="24">
      <c r="A280" s="52"/>
      <c r="B280" s="53"/>
      <c r="C280" s="175" t="s">
        <v>451</v>
      </c>
      <c r="D280" s="175" t="s">
        <v>135</v>
      </c>
      <c r="E280" s="176" t="s">
        <v>452</v>
      </c>
      <c r="F280" s="177" t="s">
        <v>453</v>
      </c>
      <c r="G280" s="178" t="s">
        <v>192</v>
      </c>
      <c r="H280" s="179">
        <v>12</v>
      </c>
      <c r="I280" s="25"/>
      <c r="J280" s="180">
        <f>ROUND(I280*H280,2)</f>
        <v>0</v>
      </c>
      <c r="K280" s="177" t="s">
        <v>139</v>
      </c>
      <c r="L280" s="53"/>
      <c r="M280" s="181" t="s">
        <v>1</v>
      </c>
      <c r="N280" s="182" t="s">
        <v>43</v>
      </c>
      <c r="O280" s="80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52"/>
      <c r="V280" s="52"/>
      <c r="W280" s="52"/>
      <c r="X280" s="52"/>
      <c r="Y280" s="52"/>
      <c r="Z280" s="52"/>
      <c r="AA280" s="52"/>
      <c r="AB280" s="52"/>
      <c r="AC280" s="52"/>
      <c r="AD280" s="52"/>
      <c r="AE280" s="52"/>
      <c r="AR280" s="185" t="s">
        <v>140</v>
      </c>
      <c r="AT280" s="185" t="s">
        <v>135</v>
      </c>
      <c r="AU280" s="185" t="s">
        <v>88</v>
      </c>
      <c r="AY280" s="40" t="s">
        <v>133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40" t="s">
        <v>86</v>
      </c>
      <c r="BK280" s="186">
        <f>ROUND(I280*H280,2)</f>
        <v>0</v>
      </c>
      <c r="BL280" s="40" t="s">
        <v>140</v>
      </c>
      <c r="BM280" s="185" t="s">
        <v>454</v>
      </c>
    </row>
    <row r="281" spans="1:65" s="187" customFormat="1">
      <c r="B281" s="188"/>
      <c r="D281" s="189" t="s">
        <v>142</v>
      </c>
      <c r="E281" s="190" t="s">
        <v>1</v>
      </c>
      <c r="F281" s="191" t="s">
        <v>450</v>
      </c>
      <c r="H281" s="192">
        <v>12</v>
      </c>
      <c r="I281" s="26"/>
      <c r="L281" s="188"/>
      <c r="M281" s="193"/>
      <c r="N281" s="194"/>
      <c r="O281" s="194"/>
      <c r="P281" s="194"/>
      <c r="Q281" s="194"/>
      <c r="R281" s="194"/>
      <c r="S281" s="194"/>
      <c r="T281" s="195"/>
      <c r="AT281" s="190" t="s">
        <v>142</v>
      </c>
      <c r="AU281" s="190" t="s">
        <v>88</v>
      </c>
      <c r="AV281" s="187" t="s">
        <v>88</v>
      </c>
      <c r="AW281" s="187" t="s">
        <v>35</v>
      </c>
      <c r="AX281" s="187" t="s">
        <v>78</v>
      </c>
      <c r="AY281" s="190" t="s">
        <v>133</v>
      </c>
    </row>
    <row r="282" spans="1:65" s="196" customFormat="1">
      <c r="B282" s="197"/>
      <c r="D282" s="189" t="s">
        <v>142</v>
      </c>
      <c r="E282" s="198" t="s">
        <v>1</v>
      </c>
      <c r="F282" s="199" t="s">
        <v>149</v>
      </c>
      <c r="H282" s="200">
        <v>12</v>
      </c>
      <c r="I282" s="27"/>
      <c r="L282" s="197"/>
      <c r="M282" s="201"/>
      <c r="N282" s="202"/>
      <c r="O282" s="202"/>
      <c r="P282" s="202"/>
      <c r="Q282" s="202"/>
      <c r="R282" s="202"/>
      <c r="S282" s="202"/>
      <c r="T282" s="203"/>
      <c r="AT282" s="198" t="s">
        <v>142</v>
      </c>
      <c r="AU282" s="198" t="s">
        <v>88</v>
      </c>
      <c r="AV282" s="196" t="s">
        <v>140</v>
      </c>
      <c r="AW282" s="196" t="s">
        <v>3</v>
      </c>
      <c r="AX282" s="196" t="s">
        <v>86</v>
      </c>
      <c r="AY282" s="198" t="s">
        <v>133</v>
      </c>
    </row>
    <row r="283" spans="1:65" s="56" customFormat="1" ht="24">
      <c r="A283" s="52"/>
      <c r="B283" s="53"/>
      <c r="C283" s="175" t="s">
        <v>455</v>
      </c>
      <c r="D283" s="175" t="s">
        <v>135</v>
      </c>
      <c r="E283" s="176" t="s">
        <v>456</v>
      </c>
      <c r="F283" s="177" t="s">
        <v>457</v>
      </c>
      <c r="G283" s="178" t="s">
        <v>192</v>
      </c>
      <c r="H283" s="179">
        <v>24</v>
      </c>
      <c r="I283" s="25"/>
      <c r="J283" s="180">
        <f>ROUND(I283*H283,2)</f>
        <v>0</v>
      </c>
      <c r="K283" s="177" t="s">
        <v>139</v>
      </c>
      <c r="L283" s="53"/>
      <c r="M283" s="181" t="s">
        <v>1</v>
      </c>
      <c r="N283" s="182" t="s">
        <v>43</v>
      </c>
      <c r="O283" s="80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52"/>
      <c r="V283" s="52"/>
      <c r="W283" s="52"/>
      <c r="X283" s="52"/>
      <c r="Y283" s="52"/>
      <c r="Z283" s="52"/>
      <c r="AA283" s="52"/>
      <c r="AB283" s="52"/>
      <c r="AC283" s="52"/>
      <c r="AD283" s="52"/>
      <c r="AE283" s="52"/>
      <c r="AR283" s="185" t="s">
        <v>140</v>
      </c>
      <c r="AT283" s="185" t="s">
        <v>135</v>
      </c>
      <c r="AU283" s="185" t="s">
        <v>88</v>
      </c>
      <c r="AY283" s="40" t="s">
        <v>133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40" t="s">
        <v>86</v>
      </c>
      <c r="BK283" s="186">
        <f>ROUND(I283*H283,2)</f>
        <v>0</v>
      </c>
      <c r="BL283" s="40" t="s">
        <v>140</v>
      </c>
      <c r="BM283" s="185" t="s">
        <v>458</v>
      </c>
    </row>
    <row r="284" spans="1:65" s="187" customFormat="1">
      <c r="B284" s="188"/>
      <c r="D284" s="189" t="s">
        <v>142</v>
      </c>
      <c r="E284" s="190" t="s">
        <v>1</v>
      </c>
      <c r="F284" s="191" t="s">
        <v>459</v>
      </c>
      <c r="H284" s="192">
        <v>24</v>
      </c>
      <c r="I284" s="26"/>
      <c r="L284" s="188"/>
      <c r="M284" s="193"/>
      <c r="N284" s="194"/>
      <c r="O284" s="194"/>
      <c r="P284" s="194"/>
      <c r="Q284" s="194"/>
      <c r="R284" s="194"/>
      <c r="S284" s="194"/>
      <c r="T284" s="195"/>
      <c r="AT284" s="190" t="s">
        <v>142</v>
      </c>
      <c r="AU284" s="190" t="s">
        <v>88</v>
      </c>
      <c r="AV284" s="187" t="s">
        <v>88</v>
      </c>
      <c r="AW284" s="187" t="s">
        <v>35</v>
      </c>
      <c r="AX284" s="187" t="s">
        <v>86</v>
      </c>
      <c r="AY284" s="190" t="s">
        <v>133</v>
      </c>
    </row>
    <row r="285" spans="1:65" s="56" customFormat="1" ht="24">
      <c r="A285" s="52"/>
      <c r="B285" s="53"/>
      <c r="C285" s="175" t="s">
        <v>460</v>
      </c>
      <c r="D285" s="175" t="s">
        <v>135</v>
      </c>
      <c r="E285" s="176" t="s">
        <v>461</v>
      </c>
      <c r="F285" s="177" t="s">
        <v>462</v>
      </c>
      <c r="G285" s="178" t="s">
        <v>192</v>
      </c>
      <c r="H285" s="179">
        <v>6.7679999999999998</v>
      </c>
      <c r="I285" s="25"/>
      <c r="J285" s="180">
        <f>ROUND(I285*H285,2)</f>
        <v>0</v>
      </c>
      <c r="K285" s="177" t="s">
        <v>139</v>
      </c>
      <c r="L285" s="53"/>
      <c r="M285" s="181" t="s">
        <v>1</v>
      </c>
      <c r="N285" s="182" t="s">
        <v>43</v>
      </c>
      <c r="O285" s="80"/>
      <c r="P285" s="183">
        <f>O285*H285</f>
        <v>0</v>
      </c>
      <c r="Q285" s="183">
        <v>7.3200000000000001E-3</v>
      </c>
      <c r="R285" s="183">
        <f>Q285*H285</f>
        <v>4.9541759999999997E-2</v>
      </c>
      <c r="S285" s="183">
        <v>0</v>
      </c>
      <c r="T285" s="184">
        <f>S285*H285</f>
        <v>0</v>
      </c>
      <c r="U285" s="52"/>
      <c r="V285" s="52"/>
      <c r="W285" s="52"/>
      <c r="X285" s="52"/>
      <c r="Y285" s="52"/>
      <c r="Z285" s="52"/>
      <c r="AA285" s="52"/>
      <c r="AB285" s="52"/>
      <c r="AC285" s="52"/>
      <c r="AD285" s="52"/>
      <c r="AE285" s="52"/>
      <c r="AR285" s="185" t="s">
        <v>140</v>
      </c>
      <c r="AT285" s="185" t="s">
        <v>135</v>
      </c>
      <c r="AU285" s="185" t="s">
        <v>88</v>
      </c>
      <c r="AY285" s="40" t="s">
        <v>133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40" t="s">
        <v>86</v>
      </c>
      <c r="BK285" s="186">
        <f>ROUND(I285*H285,2)</f>
        <v>0</v>
      </c>
      <c r="BL285" s="40" t="s">
        <v>140</v>
      </c>
      <c r="BM285" s="185" t="s">
        <v>463</v>
      </c>
    </row>
    <row r="286" spans="1:65" s="56" customFormat="1" ht="19.5">
      <c r="A286" s="52"/>
      <c r="B286" s="53"/>
      <c r="C286" s="52"/>
      <c r="D286" s="189" t="s">
        <v>157</v>
      </c>
      <c r="E286" s="52"/>
      <c r="F286" s="204" t="s">
        <v>464</v>
      </c>
      <c r="G286" s="52"/>
      <c r="H286" s="52"/>
      <c r="I286" s="28"/>
      <c r="J286" s="52"/>
      <c r="K286" s="52"/>
      <c r="L286" s="53"/>
      <c r="M286" s="205"/>
      <c r="N286" s="206"/>
      <c r="O286" s="80"/>
      <c r="P286" s="80"/>
      <c r="Q286" s="80"/>
      <c r="R286" s="80"/>
      <c r="S286" s="80"/>
      <c r="T286" s="81"/>
      <c r="U286" s="52"/>
      <c r="V286" s="52"/>
      <c r="W286" s="52"/>
      <c r="X286" s="52"/>
      <c r="Y286" s="52"/>
      <c r="Z286" s="52"/>
      <c r="AA286" s="52"/>
      <c r="AB286" s="52"/>
      <c r="AC286" s="52"/>
      <c r="AD286" s="52"/>
      <c r="AE286" s="52"/>
      <c r="AT286" s="40" t="s">
        <v>157</v>
      </c>
      <c r="AU286" s="40" t="s">
        <v>88</v>
      </c>
    </row>
    <row r="287" spans="1:65" s="187" customFormat="1">
      <c r="B287" s="188"/>
      <c r="D287" s="189" t="s">
        <v>142</v>
      </c>
      <c r="E287" s="190" t="s">
        <v>1</v>
      </c>
      <c r="F287" s="191" t="s">
        <v>465</v>
      </c>
      <c r="H287" s="192">
        <v>6.7679999999999998</v>
      </c>
      <c r="I287" s="26"/>
      <c r="L287" s="188"/>
      <c r="M287" s="193"/>
      <c r="N287" s="194"/>
      <c r="O287" s="194"/>
      <c r="P287" s="194"/>
      <c r="Q287" s="194"/>
      <c r="R287" s="194"/>
      <c r="S287" s="194"/>
      <c r="T287" s="195"/>
      <c r="AT287" s="190" t="s">
        <v>142</v>
      </c>
      <c r="AU287" s="190" t="s">
        <v>88</v>
      </c>
      <c r="AV287" s="187" t="s">
        <v>88</v>
      </c>
      <c r="AW287" s="187" t="s">
        <v>35</v>
      </c>
      <c r="AX287" s="187" t="s">
        <v>86</v>
      </c>
      <c r="AY287" s="190" t="s">
        <v>133</v>
      </c>
    </row>
    <row r="288" spans="1:65" s="56" customFormat="1" ht="24">
      <c r="A288" s="52"/>
      <c r="B288" s="53"/>
      <c r="C288" s="175" t="s">
        <v>466</v>
      </c>
      <c r="D288" s="175" t="s">
        <v>135</v>
      </c>
      <c r="E288" s="176" t="s">
        <v>467</v>
      </c>
      <c r="F288" s="177" t="s">
        <v>468</v>
      </c>
      <c r="G288" s="178" t="s">
        <v>192</v>
      </c>
      <c r="H288" s="179">
        <v>6.7679999999999998</v>
      </c>
      <c r="I288" s="25"/>
      <c r="J288" s="180">
        <f>ROUND(I288*H288,2)</f>
        <v>0</v>
      </c>
      <c r="K288" s="177" t="s">
        <v>139</v>
      </c>
      <c r="L288" s="53"/>
      <c r="M288" s="181" t="s">
        <v>1</v>
      </c>
      <c r="N288" s="182" t="s">
        <v>43</v>
      </c>
      <c r="O288" s="80"/>
      <c r="P288" s="183">
        <f>O288*H288</f>
        <v>0</v>
      </c>
      <c r="Q288" s="183">
        <v>0</v>
      </c>
      <c r="R288" s="183">
        <f>Q288*H288</f>
        <v>0</v>
      </c>
      <c r="S288" s="183">
        <v>0</v>
      </c>
      <c r="T288" s="184">
        <f>S288*H288</f>
        <v>0</v>
      </c>
      <c r="U288" s="52"/>
      <c r="V288" s="52"/>
      <c r="W288" s="52"/>
      <c r="X288" s="52"/>
      <c r="Y288" s="52"/>
      <c r="Z288" s="52"/>
      <c r="AA288" s="52"/>
      <c r="AB288" s="52"/>
      <c r="AC288" s="52"/>
      <c r="AD288" s="52"/>
      <c r="AE288" s="52"/>
      <c r="AR288" s="185" t="s">
        <v>140</v>
      </c>
      <c r="AT288" s="185" t="s">
        <v>135</v>
      </c>
      <c r="AU288" s="185" t="s">
        <v>88</v>
      </c>
      <c r="AY288" s="40" t="s">
        <v>133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40" t="s">
        <v>86</v>
      </c>
      <c r="BK288" s="186">
        <f>ROUND(I288*H288,2)</f>
        <v>0</v>
      </c>
      <c r="BL288" s="40" t="s">
        <v>140</v>
      </c>
      <c r="BM288" s="185" t="s">
        <v>469</v>
      </c>
    </row>
    <row r="289" spans="1:65" s="56" customFormat="1" ht="24">
      <c r="A289" s="52"/>
      <c r="B289" s="53"/>
      <c r="C289" s="175" t="s">
        <v>470</v>
      </c>
      <c r="D289" s="175" t="s">
        <v>135</v>
      </c>
      <c r="E289" s="176" t="s">
        <v>471</v>
      </c>
      <c r="F289" s="177" t="s">
        <v>472</v>
      </c>
      <c r="G289" s="178" t="s">
        <v>192</v>
      </c>
      <c r="H289" s="179">
        <v>6.7679999999999998</v>
      </c>
      <c r="I289" s="25"/>
      <c r="J289" s="180">
        <f>ROUND(I289*H289,2)</f>
        <v>0</v>
      </c>
      <c r="K289" s="177" t="s">
        <v>139</v>
      </c>
      <c r="L289" s="53"/>
      <c r="M289" s="181" t="s">
        <v>1</v>
      </c>
      <c r="N289" s="182" t="s">
        <v>43</v>
      </c>
      <c r="O289" s="80"/>
      <c r="P289" s="183">
        <f>O289*H289</f>
        <v>0</v>
      </c>
      <c r="Q289" s="183">
        <v>0</v>
      </c>
      <c r="R289" s="183">
        <f>Q289*H289</f>
        <v>0</v>
      </c>
      <c r="S289" s="183">
        <v>0</v>
      </c>
      <c r="T289" s="184">
        <f>S289*H289</f>
        <v>0</v>
      </c>
      <c r="U289" s="52"/>
      <c r="V289" s="52"/>
      <c r="W289" s="52"/>
      <c r="X289" s="52"/>
      <c r="Y289" s="52"/>
      <c r="Z289" s="52"/>
      <c r="AA289" s="52"/>
      <c r="AB289" s="52"/>
      <c r="AC289" s="52"/>
      <c r="AD289" s="52"/>
      <c r="AE289" s="52"/>
      <c r="AR289" s="185" t="s">
        <v>140</v>
      </c>
      <c r="AT289" s="185" t="s">
        <v>135</v>
      </c>
      <c r="AU289" s="185" t="s">
        <v>88</v>
      </c>
      <c r="AY289" s="40" t="s">
        <v>133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40" t="s">
        <v>86</v>
      </c>
      <c r="BK289" s="186">
        <f>ROUND(I289*H289,2)</f>
        <v>0</v>
      </c>
      <c r="BL289" s="40" t="s">
        <v>140</v>
      </c>
      <c r="BM289" s="185" t="s">
        <v>473</v>
      </c>
    </row>
    <row r="290" spans="1:65" s="56" customFormat="1" ht="24">
      <c r="A290" s="52"/>
      <c r="B290" s="53"/>
      <c r="C290" s="175" t="s">
        <v>474</v>
      </c>
      <c r="D290" s="175" t="s">
        <v>135</v>
      </c>
      <c r="E290" s="176" t="s">
        <v>475</v>
      </c>
      <c r="F290" s="177" t="s">
        <v>476</v>
      </c>
      <c r="G290" s="178" t="s">
        <v>477</v>
      </c>
      <c r="H290" s="179">
        <v>80</v>
      </c>
      <c r="I290" s="25"/>
      <c r="J290" s="180">
        <f>ROUND(I290*H290,2)</f>
        <v>0</v>
      </c>
      <c r="K290" s="177" t="s">
        <v>139</v>
      </c>
      <c r="L290" s="53"/>
      <c r="M290" s="181" t="s">
        <v>1</v>
      </c>
      <c r="N290" s="182" t="s">
        <v>43</v>
      </c>
      <c r="O290" s="80"/>
      <c r="P290" s="183">
        <f>O290*H290</f>
        <v>0</v>
      </c>
      <c r="Q290" s="183">
        <v>0</v>
      </c>
      <c r="R290" s="183">
        <f>Q290*H290</f>
        <v>0</v>
      </c>
      <c r="S290" s="183">
        <v>0</v>
      </c>
      <c r="T290" s="184">
        <f>S290*H290</f>
        <v>0</v>
      </c>
      <c r="U290" s="52"/>
      <c r="V290" s="52"/>
      <c r="W290" s="52"/>
      <c r="X290" s="52"/>
      <c r="Y290" s="52"/>
      <c r="Z290" s="52"/>
      <c r="AA290" s="52"/>
      <c r="AB290" s="52"/>
      <c r="AC290" s="52"/>
      <c r="AD290" s="52"/>
      <c r="AE290" s="52"/>
      <c r="AR290" s="185" t="s">
        <v>140</v>
      </c>
      <c r="AT290" s="185" t="s">
        <v>135</v>
      </c>
      <c r="AU290" s="185" t="s">
        <v>88</v>
      </c>
      <c r="AY290" s="40" t="s">
        <v>133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40" t="s">
        <v>86</v>
      </c>
      <c r="BK290" s="186">
        <f>ROUND(I290*H290,2)</f>
        <v>0</v>
      </c>
      <c r="BL290" s="40" t="s">
        <v>140</v>
      </c>
      <c r="BM290" s="185" t="s">
        <v>478</v>
      </c>
    </row>
    <row r="291" spans="1:65" s="56" customFormat="1" ht="19.5">
      <c r="A291" s="52"/>
      <c r="B291" s="53"/>
      <c r="C291" s="52"/>
      <c r="D291" s="189" t="s">
        <v>157</v>
      </c>
      <c r="E291" s="52"/>
      <c r="F291" s="204" t="s">
        <v>479</v>
      </c>
      <c r="G291" s="52"/>
      <c r="H291" s="52"/>
      <c r="I291" s="28"/>
      <c r="J291" s="52"/>
      <c r="K291" s="52"/>
      <c r="L291" s="53"/>
      <c r="M291" s="205"/>
      <c r="N291" s="206"/>
      <c r="O291" s="80"/>
      <c r="P291" s="80"/>
      <c r="Q291" s="80"/>
      <c r="R291" s="80"/>
      <c r="S291" s="80"/>
      <c r="T291" s="81"/>
      <c r="U291" s="52"/>
      <c r="V291" s="52"/>
      <c r="W291" s="52"/>
      <c r="X291" s="52"/>
      <c r="Y291" s="52"/>
      <c r="Z291" s="52"/>
      <c r="AA291" s="52"/>
      <c r="AB291" s="52"/>
      <c r="AC291" s="52"/>
      <c r="AD291" s="52"/>
      <c r="AE291" s="52"/>
      <c r="AT291" s="40" t="s">
        <v>157</v>
      </c>
      <c r="AU291" s="40" t="s">
        <v>88</v>
      </c>
    </row>
    <row r="292" spans="1:65" s="187" customFormat="1">
      <c r="B292" s="188"/>
      <c r="D292" s="189" t="s">
        <v>142</v>
      </c>
      <c r="E292" s="190" t="s">
        <v>1</v>
      </c>
      <c r="F292" s="191" t="s">
        <v>480</v>
      </c>
      <c r="H292" s="192">
        <v>80</v>
      </c>
      <c r="I292" s="26"/>
      <c r="L292" s="188"/>
      <c r="M292" s="193"/>
      <c r="N292" s="194"/>
      <c r="O292" s="194"/>
      <c r="P292" s="194"/>
      <c r="Q292" s="194"/>
      <c r="R292" s="194"/>
      <c r="S292" s="194"/>
      <c r="T292" s="195"/>
      <c r="AT292" s="190" t="s">
        <v>142</v>
      </c>
      <c r="AU292" s="190" t="s">
        <v>88</v>
      </c>
      <c r="AV292" s="187" t="s">
        <v>88</v>
      </c>
      <c r="AW292" s="187" t="s">
        <v>35</v>
      </c>
      <c r="AX292" s="187" t="s">
        <v>86</v>
      </c>
      <c r="AY292" s="190" t="s">
        <v>133</v>
      </c>
    </row>
    <row r="293" spans="1:65" s="56" customFormat="1" ht="16.5" customHeight="1">
      <c r="A293" s="52"/>
      <c r="B293" s="53"/>
      <c r="C293" s="175" t="s">
        <v>481</v>
      </c>
      <c r="D293" s="175" t="s">
        <v>135</v>
      </c>
      <c r="E293" s="176" t="s">
        <v>482</v>
      </c>
      <c r="F293" s="177" t="s">
        <v>483</v>
      </c>
      <c r="G293" s="178" t="s">
        <v>146</v>
      </c>
      <c r="H293" s="179">
        <v>39.72</v>
      </c>
      <c r="I293" s="25"/>
      <c r="J293" s="180">
        <f>ROUND(I293*H293,2)</f>
        <v>0</v>
      </c>
      <c r="K293" s="177" t="s">
        <v>139</v>
      </c>
      <c r="L293" s="53"/>
      <c r="M293" s="181" t="s">
        <v>1</v>
      </c>
      <c r="N293" s="182" t="s">
        <v>43</v>
      </c>
      <c r="O293" s="80"/>
      <c r="P293" s="183">
        <f>O293*H293</f>
        <v>0</v>
      </c>
      <c r="Q293" s="183">
        <v>0.12</v>
      </c>
      <c r="R293" s="183">
        <f>Q293*H293</f>
        <v>4.7664</v>
      </c>
      <c r="S293" s="183">
        <v>2.2000000000000002</v>
      </c>
      <c r="T293" s="184">
        <f>S293*H293</f>
        <v>87.384</v>
      </c>
      <c r="U293" s="52"/>
      <c r="V293" s="52"/>
      <c r="W293" s="52"/>
      <c r="X293" s="52"/>
      <c r="Y293" s="52"/>
      <c r="Z293" s="52"/>
      <c r="AA293" s="52"/>
      <c r="AB293" s="52"/>
      <c r="AC293" s="52"/>
      <c r="AD293" s="52"/>
      <c r="AE293" s="52"/>
      <c r="AR293" s="185" t="s">
        <v>140</v>
      </c>
      <c r="AT293" s="185" t="s">
        <v>135</v>
      </c>
      <c r="AU293" s="185" t="s">
        <v>88</v>
      </c>
      <c r="AY293" s="40" t="s">
        <v>133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40" t="s">
        <v>86</v>
      </c>
      <c r="BK293" s="186">
        <f>ROUND(I293*H293,2)</f>
        <v>0</v>
      </c>
      <c r="BL293" s="40" t="s">
        <v>140</v>
      </c>
      <c r="BM293" s="185" t="s">
        <v>484</v>
      </c>
    </row>
    <row r="294" spans="1:65" s="187" customFormat="1" ht="22.5">
      <c r="B294" s="188"/>
      <c r="D294" s="189" t="s">
        <v>142</v>
      </c>
      <c r="E294" s="190" t="s">
        <v>1</v>
      </c>
      <c r="F294" s="191" t="s">
        <v>485</v>
      </c>
      <c r="H294" s="192">
        <v>38.72</v>
      </c>
      <c r="I294" s="26"/>
      <c r="L294" s="188"/>
      <c r="M294" s="193"/>
      <c r="N294" s="194"/>
      <c r="O294" s="194"/>
      <c r="P294" s="194"/>
      <c r="Q294" s="194"/>
      <c r="R294" s="194"/>
      <c r="S294" s="194"/>
      <c r="T294" s="195"/>
      <c r="AT294" s="190" t="s">
        <v>142</v>
      </c>
      <c r="AU294" s="190" t="s">
        <v>88</v>
      </c>
      <c r="AV294" s="187" t="s">
        <v>88</v>
      </c>
      <c r="AW294" s="187" t="s">
        <v>35</v>
      </c>
      <c r="AX294" s="187" t="s">
        <v>78</v>
      </c>
      <c r="AY294" s="190" t="s">
        <v>133</v>
      </c>
    </row>
    <row r="295" spans="1:65" s="187" customFormat="1">
      <c r="B295" s="188"/>
      <c r="D295" s="189" t="s">
        <v>142</v>
      </c>
      <c r="E295" s="190" t="s">
        <v>1</v>
      </c>
      <c r="F295" s="191" t="s">
        <v>486</v>
      </c>
      <c r="H295" s="192">
        <v>1</v>
      </c>
      <c r="I295" s="26"/>
      <c r="L295" s="188"/>
      <c r="M295" s="193"/>
      <c r="N295" s="194"/>
      <c r="O295" s="194"/>
      <c r="P295" s="194"/>
      <c r="Q295" s="194"/>
      <c r="R295" s="194"/>
      <c r="S295" s="194"/>
      <c r="T295" s="195"/>
      <c r="AT295" s="190" t="s">
        <v>142</v>
      </c>
      <c r="AU295" s="190" t="s">
        <v>88</v>
      </c>
      <c r="AV295" s="187" t="s">
        <v>88</v>
      </c>
      <c r="AW295" s="187" t="s">
        <v>35</v>
      </c>
      <c r="AX295" s="187" t="s">
        <v>78</v>
      </c>
      <c r="AY295" s="190" t="s">
        <v>133</v>
      </c>
    </row>
    <row r="296" spans="1:65" s="196" customFormat="1">
      <c r="B296" s="197"/>
      <c r="D296" s="189" t="s">
        <v>142</v>
      </c>
      <c r="E296" s="198" t="s">
        <v>1</v>
      </c>
      <c r="F296" s="199" t="s">
        <v>149</v>
      </c>
      <c r="H296" s="200">
        <v>39.72</v>
      </c>
      <c r="I296" s="27"/>
      <c r="L296" s="197"/>
      <c r="M296" s="201"/>
      <c r="N296" s="202"/>
      <c r="O296" s="202"/>
      <c r="P296" s="202"/>
      <c r="Q296" s="202"/>
      <c r="R296" s="202"/>
      <c r="S296" s="202"/>
      <c r="T296" s="203"/>
      <c r="AT296" s="198" t="s">
        <v>142</v>
      </c>
      <c r="AU296" s="198" t="s">
        <v>88</v>
      </c>
      <c r="AV296" s="196" t="s">
        <v>140</v>
      </c>
      <c r="AW296" s="196" t="s">
        <v>3</v>
      </c>
      <c r="AX296" s="196" t="s">
        <v>86</v>
      </c>
      <c r="AY296" s="198" t="s">
        <v>133</v>
      </c>
    </row>
    <row r="297" spans="1:65" s="56" customFormat="1" ht="16.5" customHeight="1">
      <c r="A297" s="52"/>
      <c r="B297" s="53"/>
      <c r="C297" s="175" t="s">
        <v>487</v>
      </c>
      <c r="D297" s="175" t="s">
        <v>135</v>
      </c>
      <c r="E297" s="176" t="s">
        <v>488</v>
      </c>
      <c r="F297" s="177" t="s">
        <v>489</v>
      </c>
      <c r="G297" s="178" t="s">
        <v>146</v>
      </c>
      <c r="H297" s="179">
        <v>2.42</v>
      </c>
      <c r="I297" s="25"/>
      <c r="J297" s="180">
        <f>ROUND(I297*H297,2)</f>
        <v>0</v>
      </c>
      <c r="K297" s="177" t="s">
        <v>1</v>
      </c>
      <c r="L297" s="53"/>
      <c r="M297" s="181" t="s">
        <v>1</v>
      </c>
      <c r="N297" s="182" t="s">
        <v>43</v>
      </c>
      <c r="O297" s="80"/>
      <c r="P297" s="183">
        <f>O297*H297</f>
        <v>0</v>
      </c>
      <c r="Q297" s="183">
        <v>0</v>
      </c>
      <c r="R297" s="183">
        <f>Q297*H297</f>
        <v>0</v>
      </c>
      <c r="S297" s="183">
        <v>2.4</v>
      </c>
      <c r="T297" s="184">
        <f>S297*H297</f>
        <v>5.8079999999999998</v>
      </c>
      <c r="U297" s="52"/>
      <c r="V297" s="52"/>
      <c r="W297" s="52"/>
      <c r="X297" s="52"/>
      <c r="Y297" s="52"/>
      <c r="Z297" s="52"/>
      <c r="AA297" s="52"/>
      <c r="AB297" s="52"/>
      <c r="AC297" s="52"/>
      <c r="AD297" s="52"/>
      <c r="AE297" s="52"/>
      <c r="AR297" s="185" t="s">
        <v>140</v>
      </c>
      <c r="AT297" s="185" t="s">
        <v>135</v>
      </c>
      <c r="AU297" s="185" t="s">
        <v>88</v>
      </c>
      <c r="AY297" s="40" t="s">
        <v>133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40" t="s">
        <v>86</v>
      </c>
      <c r="BK297" s="186">
        <f>ROUND(I297*H297,2)</f>
        <v>0</v>
      </c>
      <c r="BL297" s="40" t="s">
        <v>140</v>
      </c>
      <c r="BM297" s="185" t="s">
        <v>490</v>
      </c>
    </row>
    <row r="298" spans="1:65" s="187" customFormat="1">
      <c r="B298" s="188"/>
      <c r="D298" s="189" t="s">
        <v>142</v>
      </c>
      <c r="E298" s="190" t="s">
        <v>1</v>
      </c>
      <c r="F298" s="191" t="s">
        <v>491</v>
      </c>
      <c r="H298" s="192">
        <v>2.42</v>
      </c>
      <c r="I298" s="26"/>
      <c r="L298" s="188"/>
      <c r="M298" s="193"/>
      <c r="N298" s="194"/>
      <c r="O298" s="194"/>
      <c r="P298" s="194"/>
      <c r="Q298" s="194"/>
      <c r="R298" s="194"/>
      <c r="S298" s="194"/>
      <c r="T298" s="195"/>
      <c r="AT298" s="190" t="s">
        <v>142</v>
      </c>
      <c r="AU298" s="190" t="s">
        <v>88</v>
      </c>
      <c r="AV298" s="187" t="s">
        <v>88</v>
      </c>
      <c r="AW298" s="187" t="s">
        <v>35</v>
      </c>
      <c r="AX298" s="187" t="s">
        <v>78</v>
      </c>
      <c r="AY298" s="190" t="s">
        <v>133</v>
      </c>
    </row>
    <row r="299" spans="1:65" s="196" customFormat="1">
      <c r="B299" s="197"/>
      <c r="D299" s="189" t="s">
        <v>142</v>
      </c>
      <c r="E299" s="198" t="s">
        <v>1</v>
      </c>
      <c r="F299" s="199" t="s">
        <v>149</v>
      </c>
      <c r="H299" s="200">
        <v>2.42</v>
      </c>
      <c r="I299" s="27"/>
      <c r="L299" s="197"/>
      <c r="M299" s="201"/>
      <c r="N299" s="202"/>
      <c r="O299" s="202"/>
      <c r="P299" s="202"/>
      <c r="Q299" s="202"/>
      <c r="R299" s="202"/>
      <c r="S299" s="202"/>
      <c r="T299" s="203"/>
      <c r="AT299" s="198" t="s">
        <v>142</v>
      </c>
      <c r="AU299" s="198" t="s">
        <v>88</v>
      </c>
      <c r="AV299" s="196" t="s">
        <v>140</v>
      </c>
      <c r="AW299" s="196" t="s">
        <v>3</v>
      </c>
      <c r="AX299" s="196" t="s">
        <v>86</v>
      </c>
      <c r="AY299" s="198" t="s">
        <v>133</v>
      </c>
    </row>
    <row r="300" spans="1:65" s="56" customFormat="1" ht="16.5" customHeight="1">
      <c r="A300" s="52"/>
      <c r="B300" s="53"/>
      <c r="C300" s="175" t="s">
        <v>492</v>
      </c>
      <c r="D300" s="175" t="s">
        <v>135</v>
      </c>
      <c r="E300" s="176" t="s">
        <v>493</v>
      </c>
      <c r="F300" s="177" t="s">
        <v>494</v>
      </c>
      <c r="G300" s="178" t="s">
        <v>146</v>
      </c>
      <c r="H300" s="179">
        <v>38.835000000000001</v>
      </c>
      <c r="I300" s="25"/>
      <c r="J300" s="180">
        <f>ROUND(I300*H300,2)</f>
        <v>0</v>
      </c>
      <c r="K300" s="177" t="s">
        <v>139</v>
      </c>
      <c r="L300" s="53"/>
      <c r="M300" s="181" t="s">
        <v>1</v>
      </c>
      <c r="N300" s="182" t="s">
        <v>43</v>
      </c>
      <c r="O300" s="80"/>
      <c r="P300" s="183">
        <f>O300*H300</f>
        <v>0</v>
      </c>
      <c r="Q300" s="183">
        <v>0.12171</v>
      </c>
      <c r="R300" s="183">
        <f>Q300*H300</f>
        <v>4.7266078499999997</v>
      </c>
      <c r="S300" s="183">
        <v>2.4</v>
      </c>
      <c r="T300" s="184">
        <f>S300*H300</f>
        <v>93.203999999999994</v>
      </c>
      <c r="U300" s="52"/>
      <c r="V300" s="52"/>
      <c r="W300" s="52"/>
      <c r="X300" s="52"/>
      <c r="Y300" s="52"/>
      <c r="Z300" s="52"/>
      <c r="AA300" s="52"/>
      <c r="AB300" s="52"/>
      <c r="AC300" s="52"/>
      <c r="AD300" s="52"/>
      <c r="AE300" s="52"/>
      <c r="AR300" s="185" t="s">
        <v>140</v>
      </c>
      <c r="AT300" s="185" t="s">
        <v>135</v>
      </c>
      <c r="AU300" s="185" t="s">
        <v>88</v>
      </c>
      <c r="AY300" s="40" t="s">
        <v>133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40" t="s">
        <v>86</v>
      </c>
      <c r="BK300" s="186">
        <f>ROUND(I300*H300,2)</f>
        <v>0</v>
      </c>
      <c r="BL300" s="40" t="s">
        <v>140</v>
      </c>
      <c r="BM300" s="185" t="s">
        <v>495</v>
      </c>
    </row>
    <row r="301" spans="1:65" s="187" customFormat="1">
      <c r="B301" s="188"/>
      <c r="D301" s="189" t="s">
        <v>142</v>
      </c>
      <c r="E301" s="190" t="s">
        <v>1</v>
      </c>
      <c r="F301" s="191" t="s">
        <v>496</v>
      </c>
      <c r="H301" s="192">
        <v>38.835000000000001</v>
      </c>
      <c r="I301" s="26"/>
      <c r="L301" s="188"/>
      <c r="M301" s="193"/>
      <c r="N301" s="194"/>
      <c r="O301" s="194"/>
      <c r="P301" s="194"/>
      <c r="Q301" s="194"/>
      <c r="R301" s="194"/>
      <c r="S301" s="194"/>
      <c r="T301" s="195"/>
      <c r="AT301" s="190" t="s">
        <v>142</v>
      </c>
      <c r="AU301" s="190" t="s">
        <v>88</v>
      </c>
      <c r="AV301" s="187" t="s">
        <v>88</v>
      </c>
      <c r="AW301" s="187" t="s">
        <v>35</v>
      </c>
      <c r="AX301" s="187" t="s">
        <v>78</v>
      </c>
      <c r="AY301" s="190" t="s">
        <v>133</v>
      </c>
    </row>
    <row r="302" spans="1:65" s="196" customFormat="1">
      <c r="B302" s="197"/>
      <c r="D302" s="189" t="s">
        <v>142</v>
      </c>
      <c r="E302" s="198" t="s">
        <v>1</v>
      </c>
      <c r="F302" s="199" t="s">
        <v>149</v>
      </c>
      <c r="H302" s="200">
        <v>38.835000000000001</v>
      </c>
      <c r="I302" s="27"/>
      <c r="L302" s="197"/>
      <c r="M302" s="201"/>
      <c r="N302" s="202"/>
      <c r="O302" s="202"/>
      <c r="P302" s="202"/>
      <c r="Q302" s="202"/>
      <c r="R302" s="202"/>
      <c r="S302" s="202"/>
      <c r="T302" s="203"/>
      <c r="AT302" s="198" t="s">
        <v>142</v>
      </c>
      <c r="AU302" s="198" t="s">
        <v>88</v>
      </c>
      <c r="AV302" s="196" t="s">
        <v>140</v>
      </c>
      <c r="AW302" s="196" t="s">
        <v>3</v>
      </c>
      <c r="AX302" s="196" t="s">
        <v>86</v>
      </c>
      <c r="AY302" s="198" t="s">
        <v>133</v>
      </c>
    </row>
    <row r="303" spans="1:65" s="56" customFormat="1" ht="24">
      <c r="A303" s="52"/>
      <c r="B303" s="53"/>
      <c r="C303" s="175" t="s">
        <v>497</v>
      </c>
      <c r="D303" s="175" t="s">
        <v>135</v>
      </c>
      <c r="E303" s="176" t="s">
        <v>498</v>
      </c>
      <c r="F303" s="177" t="s">
        <v>499</v>
      </c>
      <c r="G303" s="178" t="s">
        <v>167</v>
      </c>
      <c r="H303" s="179">
        <v>136</v>
      </c>
      <c r="I303" s="25"/>
      <c r="J303" s="180">
        <f>ROUND(I303*H303,2)</f>
        <v>0</v>
      </c>
      <c r="K303" s="177" t="s">
        <v>139</v>
      </c>
      <c r="L303" s="53"/>
      <c r="M303" s="181" t="s">
        <v>1</v>
      </c>
      <c r="N303" s="182" t="s">
        <v>43</v>
      </c>
      <c r="O303" s="80"/>
      <c r="P303" s="183">
        <f>O303*H303</f>
        <v>0</v>
      </c>
      <c r="Q303" s="183">
        <v>7.1000000000000002E-4</v>
      </c>
      <c r="R303" s="183">
        <f>Q303*H303</f>
        <v>9.6560000000000007E-2</v>
      </c>
      <c r="S303" s="183">
        <v>0</v>
      </c>
      <c r="T303" s="184">
        <f>S303*H303</f>
        <v>0</v>
      </c>
      <c r="U303" s="52"/>
      <c r="V303" s="52"/>
      <c r="W303" s="52"/>
      <c r="X303" s="52"/>
      <c r="Y303" s="52"/>
      <c r="Z303" s="52"/>
      <c r="AA303" s="52"/>
      <c r="AB303" s="52"/>
      <c r="AC303" s="52"/>
      <c r="AD303" s="52"/>
      <c r="AE303" s="52"/>
      <c r="AR303" s="185" t="s">
        <v>140</v>
      </c>
      <c r="AT303" s="185" t="s">
        <v>135</v>
      </c>
      <c r="AU303" s="185" t="s">
        <v>88</v>
      </c>
      <c r="AY303" s="40" t="s">
        <v>133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40" t="s">
        <v>86</v>
      </c>
      <c r="BK303" s="186">
        <f>ROUND(I303*H303,2)</f>
        <v>0</v>
      </c>
      <c r="BL303" s="40" t="s">
        <v>140</v>
      </c>
      <c r="BM303" s="185" t="s">
        <v>500</v>
      </c>
    </row>
    <row r="304" spans="1:65" s="187" customFormat="1">
      <c r="B304" s="188"/>
      <c r="D304" s="189" t="s">
        <v>142</v>
      </c>
      <c r="E304" s="190" t="s">
        <v>1</v>
      </c>
      <c r="F304" s="191" t="s">
        <v>501</v>
      </c>
      <c r="H304" s="192">
        <v>136</v>
      </c>
      <c r="I304" s="26"/>
      <c r="L304" s="188"/>
      <c r="M304" s="193"/>
      <c r="N304" s="194"/>
      <c r="O304" s="194"/>
      <c r="P304" s="194"/>
      <c r="Q304" s="194"/>
      <c r="R304" s="194"/>
      <c r="S304" s="194"/>
      <c r="T304" s="195"/>
      <c r="AT304" s="190" t="s">
        <v>142</v>
      </c>
      <c r="AU304" s="190" t="s">
        <v>88</v>
      </c>
      <c r="AV304" s="187" t="s">
        <v>88</v>
      </c>
      <c r="AW304" s="187" t="s">
        <v>35</v>
      </c>
      <c r="AX304" s="187" t="s">
        <v>78</v>
      </c>
      <c r="AY304" s="190" t="s">
        <v>133</v>
      </c>
    </row>
    <row r="305" spans="1:65" s="196" customFormat="1">
      <c r="B305" s="197"/>
      <c r="D305" s="189" t="s">
        <v>142</v>
      </c>
      <c r="E305" s="198" t="s">
        <v>1</v>
      </c>
      <c r="F305" s="199" t="s">
        <v>149</v>
      </c>
      <c r="H305" s="200">
        <v>136</v>
      </c>
      <c r="I305" s="27"/>
      <c r="L305" s="197"/>
      <c r="M305" s="201"/>
      <c r="N305" s="202"/>
      <c r="O305" s="202"/>
      <c r="P305" s="202"/>
      <c r="Q305" s="202"/>
      <c r="R305" s="202"/>
      <c r="S305" s="202"/>
      <c r="T305" s="203"/>
      <c r="AT305" s="198" t="s">
        <v>142</v>
      </c>
      <c r="AU305" s="198" t="s">
        <v>88</v>
      </c>
      <c r="AV305" s="196" t="s">
        <v>140</v>
      </c>
      <c r="AW305" s="196" t="s">
        <v>3</v>
      </c>
      <c r="AX305" s="196" t="s">
        <v>86</v>
      </c>
      <c r="AY305" s="198" t="s">
        <v>133</v>
      </c>
    </row>
    <row r="306" spans="1:65" s="56" customFormat="1" ht="16.5" customHeight="1">
      <c r="A306" s="52"/>
      <c r="B306" s="53"/>
      <c r="C306" s="175" t="s">
        <v>502</v>
      </c>
      <c r="D306" s="175" t="s">
        <v>135</v>
      </c>
      <c r="E306" s="176" t="s">
        <v>503</v>
      </c>
      <c r="F306" s="177" t="s">
        <v>504</v>
      </c>
      <c r="G306" s="178" t="s">
        <v>167</v>
      </c>
      <c r="H306" s="179">
        <v>136</v>
      </c>
      <c r="I306" s="25"/>
      <c r="J306" s="180">
        <f>ROUND(I306*H306,2)</f>
        <v>0</v>
      </c>
      <c r="K306" s="177" t="s">
        <v>139</v>
      </c>
      <c r="L306" s="53"/>
      <c r="M306" s="181" t="s">
        <v>1</v>
      </c>
      <c r="N306" s="182" t="s">
        <v>43</v>
      </c>
      <c r="O306" s="80"/>
      <c r="P306" s="183">
        <f>O306*H306</f>
        <v>0</v>
      </c>
      <c r="Q306" s="183">
        <v>8.0000000000000007E-5</v>
      </c>
      <c r="R306" s="183">
        <f>Q306*H306</f>
        <v>1.0880000000000001E-2</v>
      </c>
      <c r="S306" s="183">
        <v>1.7999999999999999E-2</v>
      </c>
      <c r="T306" s="184">
        <f>S306*H306</f>
        <v>2.448</v>
      </c>
      <c r="U306" s="52"/>
      <c r="V306" s="52"/>
      <c r="W306" s="52"/>
      <c r="X306" s="52"/>
      <c r="Y306" s="52"/>
      <c r="Z306" s="52"/>
      <c r="AA306" s="52"/>
      <c r="AB306" s="52"/>
      <c r="AC306" s="52"/>
      <c r="AD306" s="52"/>
      <c r="AE306" s="52"/>
      <c r="AR306" s="185" t="s">
        <v>140</v>
      </c>
      <c r="AT306" s="185" t="s">
        <v>135</v>
      </c>
      <c r="AU306" s="185" t="s">
        <v>88</v>
      </c>
      <c r="AY306" s="40" t="s">
        <v>133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40" t="s">
        <v>86</v>
      </c>
      <c r="BK306" s="186">
        <f>ROUND(I306*H306,2)</f>
        <v>0</v>
      </c>
      <c r="BL306" s="40" t="s">
        <v>140</v>
      </c>
      <c r="BM306" s="185" t="s">
        <v>505</v>
      </c>
    </row>
    <row r="307" spans="1:65" s="187" customFormat="1">
      <c r="B307" s="188"/>
      <c r="D307" s="189" t="s">
        <v>142</v>
      </c>
      <c r="E307" s="190" t="s">
        <v>1</v>
      </c>
      <c r="F307" s="191" t="s">
        <v>506</v>
      </c>
      <c r="H307" s="192">
        <v>136</v>
      </c>
      <c r="I307" s="26"/>
      <c r="L307" s="188"/>
      <c r="M307" s="193"/>
      <c r="N307" s="194"/>
      <c r="O307" s="194"/>
      <c r="P307" s="194"/>
      <c r="Q307" s="194"/>
      <c r="R307" s="194"/>
      <c r="S307" s="194"/>
      <c r="T307" s="195"/>
      <c r="AT307" s="190" t="s">
        <v>142</v>
      </c>
      <c r="AU307" s="190" t="s">
        <v>88</v>
      </c>
      <c r="AV307" s="187" t="s">
        <v>88</v>
      </c>
      <c r="AW307" s="187" t="s">
        <v>35</v>
      </c>
      <c r="AX307" s="187" t="s">
        <v>78</v>
      </c>
      <c r="AY307" s="190" t="s">
        <v>133</v>
      </c>
    </row>
    <row r="308" spans="1:65" s="196" customFormat="1">
      <c r="B308" s="197"/>
      <c r="D308" s="189" t="s">
        <v>142</v>
      </c>
      <c r="E308" s="198" t="s">
        <v>1</v>
      </c>
      <c r="F308" s="199" t="s">
        <v>149</v>
      </c>
      <c r="H308" s="200">
        <v>136</v>
      </c>
      <c r="I308" s="27"/>
      <c r="L308" s="197"/>
      <c r="M308" s="201"/>
      <c r="N308" s="202"/>
      <c r="O308" s="202"/>
      <c r="P308" s="202"/>
      <c r="Q308" s="202"/>
      <c r="R308" s="202"/>
      <c r="S308" s="202"/>
      <c r="T308" s="203"/>
      <c r="AT308" s="198" t="s">
        <v>142</v>
      </c>
      <c r="AU308" s="198" t="s">
        <v>88</v>
      </c>
      <c r="AV308" s="196" t="s">
        <v>140</v>
      </c>
      <c r="AW308" s="196" t="s">
        <v>3</v>
      </c>
      <c r="AX308" s="196" t="s">
        <v>86</v>
      </c>
      <c r="AY308" s="198" t="s">
        <v>133</v>
      </c>
    </row>
    <row r="309" spans="1:65" s="56" customFormat="1" ht="21.75" customHeight="1">
      <c r="A309" s="52"/>
      <c r="B309" s="53"/>
      <c r="C309" s="175" t="s">
        <v>507</v>
      </c>
      <c r="D309" s="175" t="s">
        <v>135</v>
      </c>
      <c r="E309" s="176" t="s">
        <v>508</v>
      </c>
      <c r="F309" s="177" t="s">
        <v>509</v>
      </c>
      <c r="G309" s="178" t="s">
        <v>138</v>
      </c>
      <c r="H309" s="179">
        <v>205.91900000000001</v>
      </c>
      <c r="I309" s="25"/>
      <c r="J309" s="180">
        <f>ROUND(I309*H309,2)</f>
        <v>0</v>
      </c>
      <c r="K309" s="177" t="s">
        <v>139</v>
      </c>
      <c r="L309" s="53"/>
      <c r="M309" s="181" t="s">
        <v>1</v>
      </c>
      <c r="N309" s="182" t="s">
        <v>43</v>
      </c>
      <c r="O309" s="80"/>
      <c r="P309" s="183">
        <f>O309*H309</f>
        <v>0</v>
      </c>
      <c r="Q309" s="183">
        <v>0</v>
      </c>
      <c r="R309" s="183">
        <f>Q309*H309</f>
        <v>0</v>
      </c>
      <c r="S309" s="183">
        <v>0.188</v>
      </c>
      <c r="T309" s="184">
        <f>S309*H309</f>
        <v>38.712772000000001</v>
      </c>
      <c r="U309" s="52"/>
      <c r="V309" s="52"/>
      <c r="W309" s="52"/>
      <c r="X309" s="52"/>
      <c r="Y309" s="52"/>
      <c r="Z309" s="52"/>
      <c r="AA309" s="52"/>
      <c r="AB309" s="52"/>
      <c r="AC309" s="52"/>
      <c r="AD309" s="52"/>
      <c r="AE309" s="52"/>
      <c r="AR309" s="185" t="s">
        <v>140</v>
      </c>
      <c r="AT309" s="185" t="s">
        <v>135</v>
      </c>
      <c r="AU309" s="185" t="s">
        <v>88</v>
      </c>
      <c r="AY309" s="40" t="s">
        <v>133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40" t="s">
        <v>86</v>
      </c>
      <c r="BK309" s="186">
        <f>ROUND(I309*H309,2)</f>
        <v>0</v>
      </c>
      <c r="BL309" s="40" t="s">
        <v>140</v>
      </c>
      <c r="BM309" s="185" t="s">
        <v>510</v>
      </c>
    </row>
    <row r="310" spans="1:65" s="216" customFormat="1" ht="22.5">
      <c r="B310" s="217"/>
      <c r="D310" s="189" t="s">
        <v>142</v>
      </c>
      <c r="E310" s="218" t="s">
        <v>1</v>
      </c>
      <c r="F310" s="219" t="s">
        <v>511</v>
      </c>
      <c r="H310" s="218" t="s">
        <v>1</v>
      </c>
      <c r="I310" s="30"/>
      <c r="L310" s="217"/>
      <c r="M310" s="220"/>
      <c r="N310" s="221"/>
      <c r="O310" s="221"/>
      <c r="P310" s="221"/>
      <c r="Q310" s="221"/>
      <c r="R310" s="221"/>
      <c r="S310" s="221"/>
      <c r="T310" s="222"/>
      <c r="AT310" s="218" t="s">
        <v>142</v>
      </c>
      <c r="AU310" s="218" t="s">
        <v>88</v>
      </c>
      <c r="AV310" s="216" t="s">
        <v>86</v>
      </c>
      <c r="AW310" s="216" t="s">
        <v>35</v>
      </c>
      <c r="AX310" s="216" t="s">
        <v>78</v>
      </c>
      <c r="AY310" s="218" t="s">
        <v>133</v>
      </c>
    </row>
    <row r="311" spans="1:65" s="187" customFormat="1">
      <c r="B311" s="188"/>
      <c r="D311" s="189" t="s">
        <v>142</v>
      </c>
      <c r="E311" s="190" t="s">
        <v>1</v>
      </c>
      <c r="F311" s="191" t="s">
        <v>512</v>
      </c>
      <c r="H311" s="192">
        <v>205.91900000000001</v>
      </c>
      <c r="I311" s="26"/>
      <c r="L311" s="188"/>
      <c r="M311" s="193"/>
      <c r="N311" s="194"/>
      <c r="O311" s="194"/>
      <c r="P311" s="194"/>
      <c r="Q311" s="194"/>
      <c r="R311" s="194"/>
      <c r="S311" s="194"/>
      <c r="T311" s="195"/>
      <c r="AT311" s="190" t="s">
        <v>142</v>
      </c>
      <c r="AU311" s="190" t="s">
        <v>88</v>
      </c>
      <c r="AV311" s="187" t="s">
        <v>88</v>
      </c>
      <c r="AW311" s="187" t="s">
        <v>35</v>
      </c>
      <c r="AX311" s="187" t="s">
        <v>78</v>
      </c>
      <c r="AY311" s="190" t="s">
        <v>133</v>
      </c>
    </row>
    <row r="312" spans="1:65" s="196" customFormat="1">
      <c r="B312" s="197"/>
      <c r="D312" s="189" t="s">
        <v>142</v>
      </c>
      <c r="E312" s="198" t="s">
        <v>1</v>
      </c>
      <c r="F312" s="199" t="s">
        <v>149</v>
      </c>
      <c r="H312" s="200">
        <v>205.91900000000001</v>
      </c>
      <c r="I312" s="27"/>
      <c r="L312" s="197"/>
      <c r="M312" s="201"/>
      <c r="N312" s="202"/>
      <c r="O312" s="202"/>
      <c r="P312" s="202"/>
      <c r="Q312" s="202"/>
      <c r="R312" s="202"/>
      <c r="S312" s="202"/>
      <c r="T312" s="203"/>
      <c r="AT312" s="198" t="s">
        <v>142</v>
      </c>
      <c r="AU312" s="198" t="s">
        <v>88</v>
      </c>
      <c r="AV312" s="196" t="s">
        <v>140</v>
      </c>
      <c r="AW312" s="196" t="s">
        <v>3</v>
      </c>
      <c r="AX312" s="196" t="s">
        <v>86</v>
      </c>
      <c r="AY312" s="198" t="s">
        <v>133</v>
      </c>
    </row>
    <row r="313" spans="1:65" s="56" customFormat="1" ht="24">
      <c r="A313" s="52"/>
      <c r="B313" s="53"/>
      <c r="C313" s="175" t="s">
        <v>513</v>
      </c>
      <c r="D313" s="175" t="s">
        <v>135</v>
      </c>
      <c r="E313" s="176" t="s">
        <v>514</v>
      </c>
      <c r="F313" s="177" t="s">
        <v>515</v>
      </c>
      <c r="G313" s="178" t="s">
        <v>138</v>
      </c>
      <c r="H313" s="179">
        <v>1055.5999999999999</v>
      </c>
      <c r="I313" s="25"/>
      <c r="J313" s="180">
        <f>ROUND(I313*H313,2)</f>
        <v>0</v>
      </c>
      <c r="K313" s="177" t="s">
        <v>139</v>
      </c>
      <c r="L313" s="53"/>
      <c r="M313" s="181" t="s">
        <v>1</v>
      </c>
      <c r="N313" s="182" t="s">
        <v>43</v>
      </c>
      <c r="O313" s="80"/>
      <c r="P313" s="183">
        <f>O313*H313</f>
        <v>0</v>
      </c>
      <c r="Q313" s="183">
        <v>0</v>
      </c>
      <c r="R313" s="183">
        <f>Q313*H313</f>
        <v>0</v>
      </c>
      <c r="S313" s="183">
        <v>7.4999999999999997E-2</v>
      </c>
      <c r="T313" s="184">
        <f>S313*H313</f>
        <v>79.169999999999987</v>
      </c>
      <c r="U313" s="52"/>
      <c r="V313" s="52"/>
      <c r="W313" s="52"/>
      <c r="X313" s="52"/>
      <c r="Y313" s="52"/>
      <c r="Z313" s="52"/>
      <c r="AA313" s="52"/>
      <c r="AB313" s="52"/>
      <c r="AC313" s="52"/>
      <c r="AD313" s="52"/>
      <c r="AE313" s="52"/>
      <c r="AR313" s="185" t="s">
        <v>140</v>
      </c>
      <c r="AT313" s="185" t="s">
        <v>135</v>
      </c>
      <c r="AU313" s="185" t="s">
        <v>88</v>
      </c>
      <c r="AY313" s="40" t="s">
        <v>133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40" t="s">
        <v>86</v>
      </c>
      <c r="BK313" s="186">
        <f>ROUND(I313*H313,2)</f>
        <v>0</v>
      </c>
      <c r="BL313" s="40" t="s">
        <v>140</v>
      </c>
      <c r="BM313" s="185" t="s">
        <v>516</v>
      </c>
    </row>
    <row r="314" spans="1:65" s="187" customFormat="1">
      <c r="B314" s="188"/>
      <c r="D314" s="189" t="s">
        <v>142</v>
      </c>
      <c r="E314" s="190" t="s">
        <v>1</v>
      </c>
      <c r="F314" s="191" t="s">
        <v>517</v>
      </c>
      <c r="H314" s="192">
        <v>484</v>
      </c>
      <c r="I314" s="26"/>
      <c r="L314" s="188"/>
      <c r="M314" s="193"/>
      <c r="N314" s="194"/>
      <c r="O314" s="194"/>
      <c r="P314" s="194"/>
      <c r="Q314" s="194"/>
      <c r="R314" s="194"/>
      <c r="S314" s="194"/>
      <c r="T314" s="195"/>
      <c r="AT314" s="190" t="s">
        <v>142</v>
      </c>
      <c r="AU314" s="190" t="s">
        <v>88</v>
      </c>
      <c r="AV314" s="187" t="s">
        <v>88</v>
      </c>
      <c r="AW314" s="187" t="s">
        <v>35</v>
      </c>
      <c r="AX314" s="187" t="s">
        <v>78</v>
      </c>
      <c r="AY314" s="190" t="s">
        <v>133</v>
      </c>
    </row>
    <row r="315" spans="1:65" s="187" customFormat="1">
      <c r="B315" s="188"/>
      <c r="D315" s="189" t="s">
        <v>142</v>
      </c>
      <c r="E315" s="190" t="s">
        <v>1</v>
      </c>
      <c r="F315" s="191" t="s">
        <v>518</v>
      </c>
      <c r="H315" s="192">
        <v>114</v>
      </c>
      <c r="I315" s="26"/>
      <c r="L315" s="188"/>
      <c r="M315" s="193"/>
      <c r="N315" s="194"/>
      <c r="O315" s="194"/>
      <c r="P315" s="194"/>
      <c r="Q315" s="194"/>
      <c r="R315" s="194"/>
      <c r="S315" s="194"/>
      <c r="T315" s="195"/>
      <c r="AT315" s="190" t="s">
        <v>142</v>
      </c>
      <c r="AU315" s="190" t="s">
        <v>88</v>
      </c>
      <c r="AV315" s="187" t="s">
        <v>88</v>
      </c>
      <c r="AW315" s="187" t="s">
        <v>35</v>
      </c>
      <c r="AX315" s="187" t="s">
        <v>78</v>
      </c>
      <c r="AY315" s="190" t="s">
        <v>133</v>
      </c>
    </row>
    <row r="316" spans="1:65" s="187" customFormat="1">
      <c r="B316" s="188"/>
      <c r="D316" s="189" t="s">
        <v>142</v>
      </c>
      <c r="E316" s="190" t="s">
        <v>1</v>
      </c>
      <c r="F316" s="191" t="s">
        <v>519</v>
      </c>
      <c r="H316" s="192">
        <v>85.05</v>
      </c>
      <c r="I316" s="26"/>
      <c r="L316" s="188"/>
      <c r="M316" s="193"/>
      <c r="N316" s="194"/>
      <c r="O316" s="194"/>
      <c r="P316" s="194"/>
      <c r="Q316" s="194"/>
      <c r="R316" s="194"/>
      <c r="S316" s="194"/>
      <c r="T316" s="195"/>
      <c r="AT316" s="190" t="s">
        <v>142</v>
      </c>
      <c r="AU316" s="190" t="s">
        <v>88</v>
      </c>
      <c r="AV316" s="187" t="s">
        <v>88</v>
      </c>
      <c r="AW316" s="187" t="s">
        <v>35</v>
      </c>
      <c r="AX316" s="187" t="s">
        <v>78</v>
      </c>
      <c r="AY316" s="190" t="s">
        <v>133</v>
      </c>
    </row>
    <row r="317" spans="1:65" s="187" customFormat="1">
      <c r="B317" s="188"/>
      <c r="D317" s="189" t="s">
        <v>142</v>
      </c>
      <c r="E317" s="190" t="s">
        <v>1</v>
      </c>
      <c r="F317" s="191" t="s">
        <v>520</v>
      </c>
      <c r="H317" s="192">
        <v>64</v>
      </c>
      <c r="I317" s="26"/>
      <c r="L317" s="188"/>
      <c r="M317" s="193"/>
      <c r="N317" s="194"/>
      <c r="O317" s="194"/>
      <c r="P317" s="194"/>
      <c r="Q317" s="194"/>
      <c r="R317" s="194"/>
      <c r="S317" s="194"/>
      <c r="T317" s="195"/>
      <c r="AT317" s="190" t="s">
        <v>142</v>
      </c>
      <c r="AU317" s="190" t="s">
        <v>88</v>
      </c>
      <c r="AV317" s="187" t="s">
        <v>88</v>
      </c>
      <c r="AW317" s="187" t="s">
        <v>35</v>
      </c>
      <c r="AX317" s="187" t="s">
        <v>78</v>
      </c>
      <c r="AY317" s="190" t="s">
        <v>133</v>
      </c>
    </row>
    <row r="318" spans="1:65" s="187" customFormat="1">
      <c r="B318" s="188"/>
      <c r="D318" s="189" t="s">
        <v>142</v>
      </c>
      <c r="E318" s="190" t="s">
        <v>1</v>
      </c>
      <c r="F318" s="191" t="s">
        <v>521</v>
      </c>
      <c r="H318" s="192">
        <v>308.55</v>
      </c>
      <c r="I318" s="26"/>
      <c r="L318" s="188"/>
      <c r="M318" s="193"/>
      <c r="N318" s="194"/>
      <c r="O318" s="194"/>
      <c r="P318" s="194"/>
      <c r="Q318" s="194"/>
      <c r="R318" s="194"/>
      <c r="S318" s="194"/>
      <c r="T318" s="195"/>
      <c r="AT318" s="190" t="s">
        <v>142</v>
      </c>
      <c r="AU318" s="190" t="s">
        <v>88</v>
      </c>
      <c r="AV318" s="187" t="s">
        <v>88</v>
      </c>
      <c r="AW318" s="187" t="s">
        <v>35</v>
      </c>
      <c r="AX318" s="187" t="s">
        <v>78</v>
      </c>
      <c r="AY318" s="190" t="s">
        <v>133</v>
      </c>
    </row>
    <row r="319" spans="1:65" s="196" customFormat="1">
      <c r="B319" s="197"/>
      <c r="D319" s="189" t="s">
        <v>142</v>
      </c>
      <c r="E319" s="198" t="s">
        <v>1</v>
      </c>
      <c r="F319" s="199" t="s">
        <v>149</v>
      </c>
      <c r="H319" s="200">
        <v>1055.5999999999999</v>
      </c>
      <c r="I319" s="27"/>
      <c r="L319" s="197"/>
      <c r="M319" s="201"/>
      <c r="N319" s="202"/>
      <c r="O319" s="202"/>
      <c r="P319" s="202"/>
      <c r="Q319" s="202"/>
      <c r="R319" s="202"/>
      <c r="S319" s="202"/>
      <c r="T319" s="203"/>
      <c r="AT319" s="198" t="s">
        <v>142</v>
      </c>
      <c r="AU319" s="198" t="s">
        <v>88</v>
      </c>
      <c r="AV319" s="196" t="s">
        <v>140</v>
      </c>
      <c r="AW319" s="196" t="s">
        <v>3</v>
      </c>
      <c r="AX319" s="196" t="s">
        <v>86</v>
      </c>
      <c r="AY319" s="198" t="s">
        <v>133</v>
      </c>
    </row>
    <row r="320" spans="1:65" s="56" customFormat="1" ht="24">
      <c r="A320" s="52"/>
      <c r="B320" s="53"/>
      <c r="C320" s="175" t="s">
        <v>522</v>
      </c>
      <c r="D320" s="175" t="s">
        <v>135</v>
      </c>
      <c r="E320" s="176" t="s">
        <v>523</v>
      </c>
      <c r="F320" s="177" t="s">
        <v>524</v>
      </c>
      <c r="G320" s="178" t="s">
        <v>138</v>
      </c>
      <c r="H320" s="179">
        <v>88.251000000000005</v>
      </c>
      <c r="I320" s="25"/>
      <c r="J320" s="180">
        <f>ROUND(I320*H320,2)</f>
        <v>0</v>
      </c>
      <c r="K320" s="177" t="s">
        <v>139</v>
      </c>
      <c r="L320" s="53"/>
      <c r="M320" s="181" t="s">
        <v>1</v>
      </c>
      <c r="N320" s="182" t="s">
        <v>43</v>
      </c>
      <c r="O320" s="80"/>
      <c r="P320" s="183">
        <f>O320*H320</f>
        <v>0</v>
      </c>
      <c r="Q320" s="183">
        <v>9.8999999999999999E-4</v>
      </c>
      <c r="R320" s="183">
        <f>Q320*H320</f>
        <v>8.7368490000000007E-2</v>
      </c>
      <c r="S320" s="183">
        <v>0</v>
      </c>
      <c r="T320" s="184">
        <f>S320*H320</f>
        <v>0</v>
      </c>
      <c r="U320" s="52"/>
      <c r="V320" s="52"/>
      <c r="W320" s="52"/>
      <c r="X320" s="52"/>
      <c r="Y320" s="52"/>
      <c r="Z320" s="52"/>
      <c r="AA320" s="52"/>
      <c r="AB320" s="52"/>
      <c r="AC320" s="52"/>
      <c r="AD320" s="52"/>
      <c r="AE320" s="52"/>
      <c r="AR320" s="185" t="s">
        <v>140</v>
      </c>
      <c r="AT320" s="185" t="s">
        <v>135</v>
      </c>
      <c r="AU320" s="185" t="s">
        <v>88</v>
      </c>
      <c r="AY320" s="40" t="s">
        <v>133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40" t="s">
        <v>86</v>
      </c>
      <c r="BK320" s="186">
        <f>ROUND(I320*H320,2)</f>
        <v>0</v>
      </c>
      <c r="BL320" s="40" t="s">
        <v>140</v>
      </c>
      <c r="BM320" s="185" t="s">
        <v>525</v>
      </c>
    </row>
    <row r="321" spans="1:65" s="56" customFormat="1" ht="24">
      <c r="A321" s="52"/>
      <c r="B321" s="53"/>
      <c r="C321" s="175" t="s">
        <v>214</v>
      </c>
      <c r="D321" s="175" t="s">
        <v>135</v>
      </c>
      <c r="E321" s="176" t="s">
        <v>526</v>
      </c>
      <c r="F321" s="177" t="s">
        <v>527</v>
      </c>
      <c r="G321" s="178" t="s">
        <v>138</v>
      </c>
      <c r="H321" s="179">
        <v>747.05</v>
      </c>
      <c r="I321" s="25"/>
      <c r="J321" s="180">
        <f>ROUND(I321*H321,2)</f>
        <v>0</v>
      </c>
      <c r="K321" s="177" t="s">
        <v>139</v>
      </c>
      <c r="L321" s="53"/>
      <c r="M321" s="181" t="s">
        <v>1</v>
      </c>
      <c r="N321" s="182" t="s">
        <v>43</v>
      </c>
      <c r="O321" s="80"/>
      <c r="P321" s="183">
        <f>O321*H321</f>
        <v>0</v>
      </c>
      <c r="Q321" s="183">
        <v>3.5599999999999998E-3</v>
      </c>
      <c r="R321" s="183">
        <f>Q321*H321</f>
        <v>2.6594979999999997</v>
      </c>
      <c r="S321" s="183">
        <v>0</v>
      </c>
      <c r="T321" s="184">
        <f>S321*H321</f>
        <v>0</v>
      </c>
      <c r="U321" s="52"/>
      <c r="V321" s="52"/>
      <c r="W321" s="52"/>
      <c r="X321" s="52"/>
      <c r="Y321" s="52"/>
      <c r="Z321" s="52"/>
      <c r="AA321" s="52"/>
      <c r="AB321" s="52"/>
      <c r="AC321" s="52"/>
      <c r="AD321" s="52"/>
      <c r="AE321" s="52"/>
      <c r="AR321" s="185" t="s">
        <v>140</v>
      </c>
      <c r="AT321" s="185" t="s">
        <v>135</v>
      </c>
      <c r="AU321" s="185" t="s">
        <v>88</v>
      </c>
      <c r="AY321" s="40" t="s">
        <v>133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40" t="s">
        <v>86</v>
      </c>
      <c r="BK321" s="186">
        <f>ROUND(I321*H321,2)</f>
        <v>0</v>
      </c>
      <c r="BL321" s="40" t="s">
        <v>140</v>
      </c>
      <c r="BM321" s="185" t="s">
        <v>528</v>
      </c>
    </row>
    <row r="322" spans="1:65" s="187" customFormat="1">
      <c r="B322" s="188"/>
      <c r="D322" s="189" t="s">
        <v>142</v>
      </c>
      <c r="E322" s="190" t="s">
        <v>1</v>
      </c>
      <c r="F322" s="191" t="s">
        <v>517</v>
      </c>
      <c r="H322" s="192">
        <v>484</v>
      </c>
      <c r="I322" s="26"/>
      <c r="L322" s="188"/>
      <c r="M322" s="193"/>
      <c r="N322" s="194"/>
      <c r="O322" s="194"/>
      <c r="P322" s="194"/>
      <c r="Q322" s="194"/>
      <c r="R322" s="194"/>
      <c r="S322" s="194"/>
      <c r="T322" s="195"/>
      <c r="AT322" s="190" t="s">
        <v>142</v>
      </c>
      <c r="AU322" s="190" t="s">
        <v>88</v>
      </c>
      <c r="AV322" s="187" t="s">
        <v>88</v>
      </c>
      <c r="AW322" s="187" t="s">
        <v>35</v>
      </c>
      <c r="AX322" s="187" t="s">
        <v>78</v>
      </c>
      <c r="AY322" s="190" t="s">
        <v>133</v>
      </c>
    </row>
    <row r="323" spans="1:65" s="187" customFormat="1">
      <c r="B323" s="188"/>
      <c r="D323" s="189" t="s">
        <v>142</v>
      </c>
      <c r="E323" s="190" t="s">
        <v>1</v>
      </c>
      <c r="F323" s="191" t="s">
        <v>518</v>
      </c>
      <c r="H323" s="192">
        <v>114</v>
      </c>
      <c r="I323" s="26"/>
      <c r="L323" s="188"/>
      <c r="M323" s="193"/>
      <c r="N323" s="194"/>
      <c r="O323" s="194"/>
      <c r="P323" s="194"/>
      <c r="Q323" s="194"/>
      <c r="R323" s="194"/>
      <c r="S323" s="194"/>
      <c r="T323" s="195"/>
      <c r="AT323" s="190" t="s">
        <v>142</v>
      </c>
      <c r="AU323" s="190" t="s">
        <v>88</v>
      </c>
      <c r="AV323" s="187" t="s">
        <v>88</v>
      </c>
      <c r="AW323" s="187" t="s">
        <v>35</v>
      </c>
      <c r="AX323" s="187" t="s">
        <v>78</v>
      </c>
      <c r="AY323" s="190" t="s">
        <v>133</v>
      </c>
    </row>
    <row r="324" spans="1:65" s="187" customFormat="1">
      <c r="B324" s="188"/>
      <c r="D324" s="189" t="s">
        <v>142</v>
      </c>
      <c r="E324" s="190" t="s">
        <v>1</v>
      </c>
      <c r="F324" s="191" t="s">
        <v>519</v>
      </c>
      <c r="H324" s="192">
        <v>85.05</v>
      </c>
      <c r="I324" s="26"/>
      <c r="L324" s="188"/>
      <c r="M324" s="193"/>
      <c r="N324" s="194"/>
      <c r="O324" s="194"/>
      <c r="P324" s="194"/>
      <c r="Q324" s="194"/>
      <c r="R324" s="194"/>
      <c r="S324" s="194"/>
      <c r="T324" s="195"/>
      <c r="AT324" s="190" t="s">
        <v>142</v>
      </c>
      <c r="AU324" s="190" t="s">
        <v>88</v>
      </c>
      <c r="AV324" s="187" t="s">
        <v>88</v>
      </c>
      <c r="AW324" s="187" t="s">
        <v>35</v>
      </c>
      <c r="AX324" s="187" t="s">
        <v>78</v>
      </c>
      <c r="AY324" s="190" t="s">
        <v>133</v>
      </c>
    </row>
    <row r="325" spans="1:65" s="187" customFormat="1">
      <c r="B325" s="188"/>
      <c r="D325" s="189" t="s">
        <v>142</v>
      </c>
      <c r="E325" s="190" t="s">
        <v>1</v>
      </c>
      <c r="F325" s="191" t="s">
        <v>520</v>
      </c>
      <c r="H325" s="192">
        <v>64</v>
      </c>
      <c r="I325" s="26"/>
      <c r="L325" s="188"/>
      <c r="M325" s="193"/>
      <c r="N325" s="194"/>
      <c r="O325" s="194"/>
      <c r="P325" s="194"/>
      <c r="Q325" s="194"/>
      <c r="R325" s="194"/>
      <c r="S325" s="194"/>
      <c r="T325" s="195"/>
      <c r="AT325" s="190" t="s">
        <v>142</v>
      </c>
      <c r="AU325" s="190" t="s">
        <v>88</v>
      </c>
      <c r="AV325" s="187" t="s">
        <v>88</v>
      </c>
      <c r="AW325" s="187" t="s">
        <v>35</v>
      </c>
      <c r="AX325" s="187" t="s">
        <v>78</v>
      </c>
      <c r="AY325" s="190" t="s">
        <v>133</v>
      </c>
    </row>
    <row r="326" spans="1:65" s="196" customFormat="1">
      <c r="B326" s="197"/>
      <c r="D326" s="189" t="s">
        <v>142</v>
      </c>
      <c r="E326" s="198" t="s">
        <v>1</v>
      </c>
      <c r="F326" s="199" t="s">
        <v>149</v>
      </c>
      <c r="H326" s="200">
        <v>747.05</v>
      </c>
      <c r="I326" s="27"/>
      <c r="L326" s="197"/>
      <c r="M326" s="201"/>
      <c r="N326" s="202"/>
      <c r="O326" s="202"/>
      <c r="P326" s="202"/>
      <c r="Q326" s="202"/>
      <c r="R326" s="202"/>
      <c r="S326" s="202"/>
      <c r="T326" s="203"/>
      <c r="AT326" s="198" t="s">
        <v>142</v>
      </c>
      <c r="AU326" s="198" t="s">
        <v>88</v>
      </c>
      <c r="AV326" s="196" t="s">
        <v>140</v>
      </c>
      <c r="AW326" s="196" t="s">
        <v>35</v>
      </c>
      <c r="AX326" s="196" t="s">
        <v>86</v>
      </c>
      <c r="AY326" s="198" t="s">
        <v>133</v>
      </c>
    </row>
    <row r="327" spans="1:65" s="56" customFormat="1" ht="24">
      <c r="A327" s="52"/>
      <c r="B327" s="53"/>
      <c r="C327" s="175" t="s">
        <v>529</v>
      </c>
      <c r="D327" s="175" t="s">
        <v>135</v>
      </c>
      <c r="E327" s="176" t="s">
        <v>530</v>
      </c>
      <c r="F327" s="177" t="s">
        <v>531</v>
      </c>
      <c r="G327" s="178" t="s">
        <v>138</v>
      </c>
      <c r="H327" s="179">
        <v>186.75</v>
      </c>
      <c r="I327" s="25"/>
      <c r="J327" s="180">
        <f>ROUND(I327*H327,2)</f>
        <v>0</v>
      </c>
      <c r="K327" s="177" t="s">
        <v>139</v>
      </c>
      <c r="L327" s="53"/>
      <c r="M327" s="181" t="s">
        <v>1</v>
      </c>
      <c r="N327" s="182" t="s">
        <v>43</v>
      </c>
      <c r="O327" s="80"/>
      <c r="P327" s="183">
        <f>O327*H327</f>
        <v>0</v>
      </c>
      <c r="Q327" s="183">
        <v>1.9429999999999999E-2</v>
      </c>
      <c r="R327" s="183">
        <f>Q327*H327</f>
        <v>3.6285525000000001</v>
      </c>
      <c r="S327" s="183">
        <v>0</v>
      </c>
      <c r="T327" s="184">
        <f>S327*H327</f>
        <v>0</v>
      </c>
      <c r="U327" s="52"/>
      <c r="V327" s="52"/>
      <c r="W327" s="52"/>
      <c r="X327" s="52"/>
      <c r="Y327" s="52"/>
      <c r="Z327" s="52"/>
      <c r="AA327" s="52"/>
      <c r="AB327" s="52"/>
      <c r="AC327" s="52"/>
      <c r="AD327" s="52"/>
      <c r="AE327" s="52"/>
      <c r="AR327" s="185" t="s">
        <v>140</v>
      </c>
      <c r="AT327" s="185" t="s">
        <v>135</v>
      </c>
      <c r="AU327" s="185" t="s">
        <v>88</v>
      </c>
      <c r="AY327" s="40" t="s">
        <v>133</v>
      </c>
      <c r="BE327" s="186">
        <f>IF(N327="základní",J327,0)</f>
        <v>0</v>
      </c>
      <c r="BF327" s="186">
        <f>IF(N327="snížená",J327,0)</f>
        <v>0</v>
      </c>
      <c r="BG327" s="186">
        <f>IF(N327="zákl. přenesená",J327,0)</f>
        <v>0</v>
      </c>
      <c r="BH327" s="186">
        <f>IF(N327="sníž. přenesená",J327,0)</f>
        <v>0</v>
      </c>
      <c r="BI327" s="186">
        <f>IF(N327="nulová",J327,0)</f>
        <v>0</v>
      </c>
      <c r="BJ327" s="40" t="s">
        <v>86</v>
      </c>
      <c r="BK327" s="186">
        <f>ROUND(I327*H327,2)</f>
        <v>0</v>
      </c>
      <c r="BL327" s="40" t="s">
        <v>140</v>
      </c>
      <c r="BM327" s="185" t="s">
        <v>532</v>
      </c>
    </row>
    <row r="328" spans="1:65" s="187" customFormat="1">
      <c r="B328" s="188"/>
      <c r="D328" s="189" t="s">
        <v>142</v>
      </c>
      <c r="E328" s="190" t="s">
        <v>1</v>
      </c>
      <c r="F328" s="191" t="s">
        <v>533</v>
      </c>
      <c r="H328" s="192">
        <v>186.75</v>
      </c>
      <c r="I328" s="26"/>
      <c r="L328" s="188"/>
      <c r="M328" s="193"/>
      <c r="N328" s="194"/>
      <c r="O328" s="194"/>
      <c r="P328" s="194"/>
      <c r="Q328" s="194"/>
      <c r="R328" s="194"/>
      <c r="S328" s="194"/>
      <c r="T328" s="195"/>
      <c r="AT328" s="190" t="s">
        <v>142</v>
      </c>
      <c r="AU328" s="190" t="s">
        <v>88</v>
      </c>
      <c r="AV328" s="187" t="s">
        <v>88</v>
      </c>
      <c r="AW328" s="187" t="s">
        <v>35</v>
      </c>
      <c r="AX328" s="187" t="s">
        <v>86</v>
      </c>
      <c r="AY328" s="190" t="s">
        <v>133</v>
      </c>
    </row>
    <row r="329" spans="1:65" s="56" customFormat="1" ht="24">
      <c r="A329" s="52"/>
      <c r="B329" s="53"/>
      <c r="C329" s="175" t="s">
        <v>534</v>
      </c>
      <c r="D329" s="175" t="s">
        <v>135</v>
      </c>
      <c r="E329" s="176" t="s">
        <v>535</v>
      </c>
      <c r="F329" s="177" t="s">
        <v>536</v>
      </c>
      <c r="G329" s="178" t="s">
        <v>138</v>
      </c>
      <c r="H329" s="179">
        <v>373.5</v>
      </c>
      <c r="I329" s="25"/>
      <c r="J329" s="180">
        <f>ROUND(I329*H329,2)</f>
        <v>0</v>
      </c>
      <c r="K329" s="177" t="s">
        <v>139</v>
      </c>
      <c r="L329" s="53"/>
      <c r="M329" s="181" t="s">
        <v>1</v>
      </c>
      <c r="N329" s="182" t="s">
        <v>43</v>
      </c>
      <c r="O329" s="80"/>
      <c r="P329" s="183">
        <f>O329*H329</f>
        <v>0</v>
      </c>
      <c r="Q329" s="183">
        <v>3.8850000000000003E-2</v>
      </c>
      <c r="R329" s="183">
        <f>Q329*H329</f>
        <v>14.510475000000001</v>
      </c>
      <c r="S329" s="183">
        <v>0</v>
      </c>
      <c r="T329" s="184">
        <f>S329*H329</f>
        <v>0</v>
      </c>
      <c r="U329" s="52"/>
      <c r="V329" s="52"/>
      <c r="W329" s="52"/>
      <c r="X329" s="52"/>
      <c r="Y329" s="52"/>
      <c r="Z329" s="52"/>
      <c r="AA329" s="52"/>
      <c r="AB329" s="52"/>
      <c r="AC329" s="52"/>
      <c r="AD329" s="52"/>
      <c r="AE329" s="52"/>
      <c r="AR329" s="185" t="s">
        <v>140</v>
      </c>
      <c r="AT329" s="185" t="s">
        <v>135</v>
      </c>
      <c r="AU329" s="185" t="s">
        <v>88</v>
      </c>
      <c r="AY329" s="40" t="s">
        <v>133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40" t="s">
        <v>86</v>
      </c>
      <c r="BK329" s="186">
        <f>ROUND(I329*H329,2)</f>
        <v>0</v>
      </c>
      <c r="BL329" s="40" t="s">
        <v>140</v>
      </c>
      <c r="BM329" s="185" t="s">
        <v>537</v>
      </c>
    </row>
    <row r="330" spans="1:65" s="187" customFormat="1">
      <c r="B330" s="188"/>
      <c r="D330" s="189" t="s">
        <v>142</v>
      </c>
      <c r="E330" s="190" t="s">
        <v>1</v>
      </c>
      <c r="F330" s="191" t="s">
        <v>538</v>
      </c>
      <c r="H330" s="192">
        <v>373.5</v>
      </c>
      <c r="I330" s="26"/>
      <c r="L330" s="188"/>
      <c r="M330" s="193"/>
      <c r="N330" s="194"/>
      <c r="O330" s="194"/>
      <c r="P330" s="194"/>
      <c r="Q330" s="194"/>
      <c r="R330" s="194"/>
      <c r="S330" s="194"/>
      <c r="T330" s="195"/>
      <c r="AT330" s="190" t="s">
        <v>142</v>
      </c>
      <c r="AU330" s="190" t="s">
        <v>88</v>
      </c>
      <c r="AV330" s="187" t="s">
        <v>88</v>
      </c>
      <c r="AW330" s="187" t="s">
        <v>35</v>
      </c>
      <c r="AX330" s="187" t="s">
        <v>86</v>
      </c>
      <c r="AY330" s="190" t="s">
        <v>133</v>
      </c>
    </row>
    <row r="331" spans="1:65" s="56" customFormat="1" ht="24">
      <c r="A331" s="52"/>
      <c r="B331" s="53"/>
      <c r="C331" s="175" t="s">
        <v>539</v>
      </c>
      <c r="D331" s="175" t="s">
        <v>135</v>
      </c>
      <c r="E331" s="176" t="s">
        <v>540</v>
      </c>
      <c r="F331" s="177" t="s">
        <v>541</v>
      </c>
      <c r="G331" s="178" t="s">
        <v>138</v>
      </c>
      <c r="H331" s="179">
        <v>186.75</v>
      </c>
      <c r="I331" s="25"/>
      <c r="J331" s="180">
        <f>ROUND(I331*H331,2)</f>
        <v>0</v>
      </c>
      <c r="K331" s="177" t="s">
        <v>139</v>
      </c>
      <c r="L331" s="53"/>
      <c r="M331" s="181" t="s">
        <v>1</v>
      </c>
      <c r="N331" s="182" t="s">
        <v>43</v>
      </c>
      <c r="O331" s="80"/>
      <c r="P331" s="183">
        <f>O331*H331</f>
        <v>0</v>
      </c>
      <c r="Q331" s="183">
        <v>5.8279999999999998E-2</v>
      </c>
      <c r="R331" s="183">
        <f>Q331*H331</f>
        <v>10.883789999999999</v>
      </c>
      <c r="S331" s="183">
        <v>0</v>
      </c>
      <c r="T331" s="184">
        <f>S331*H331</f>
        <v>0</v>
      </c>
      <c r="U331" s="52"/>
      <c r="V331" s="52"/>
      <c r="W331" s="52"/>
      <c r="X331" s="52"/>
      <c r="Y331" s="52"/>
      <c r="Z331" s="52"/>
      <c r="AA331" s="52"/>
      <c r="AB331" s="52"/>
      <c r="AC331" s="52"/>
      <c r="AD331" s="52"/>
      <c r="AE331" s="52"/>
      <c r="AR331" s="185" t="s">
        <v>140</v>
      </c>
      <c r="AT331" s="185" t="s">
        <v>135</v>
      </c>
      <c r="AU331" s="185" t="s">
        <v>88</v>
      </c>
      <c r="AY331" s="40" t="s">
        <v>133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40" t="s">
        <v>86</v>
      </c>
      <c r="BK331" s="186">
        <f>ROUND(I331*H331,2)</f>
        <v>0</v>
      </c>
      <c r="BL331" s="40" t="s">
        <v>140</v>
      </c>
      <c r="BM331" s="185" t="s">
        <v>542</v>
      </c>
    </row>
    <row r="332" spans="1:65" s="187" customFormat="1">
      <c r="B332" s="188"/>
      <c r="D332" s="189" t="s">
        <v>142</v>
      </c>
      <c r="E332" s="190" t="s">
        <v>1</v>
      </c>
      <c r="F332" s="191" t="s">
        <v>533</v>
      </c>
      <c r="H332" s="192">
        <v>186.75</v>
      </c>
      <c r="I332" s="26"/>
      <c r="L332" s="188"/>
      <c r="M332" s="193"/>
      <c r="N332" s="194"/>
      <c r="O332" s="194"/>
      <c r="P332" s="194"/>
      <c r="Q332" s="194"/>
      <c r="R332" s="194"/>
      <c r="S332" s="194"/>
      <c r="T332" s="195"/>
      <c r="AT332" s="190" t="s">
        <v>142</v>
      </c>
      <c r="AU332" s="190" t="s">
        <v>88</v>
      </c>
      <c r="AV332" s="187" t="s">
        <v>88</v>
      </c>
      <c r="AW332" s="187" t="s">
        <v>35</v>
      </c>
      <c r="AX332" s="187" t="s">
        <v>86</v>
      </c>
      <c r="AY332" s="190" t="s">
        <v>133</v>
      </c>
    </row>
    <row r="333" spans="1:65" s="56" customFormat="1" ht="24">
      <c r="A333" s="52"/>
      <c r="B333" s="53"/>
      <c r="C333" s="175" t="s">
        <v>543</v>
      </c>
      <c r="D333" s="175" t="s">
        <v>135</v>
      </c>
      <c r="E333" s="176" t="s">
        <v>544</v>
      </c>
      <c r="F333" s="177" t="s">
        <v>545</v>
      </c>
      <c r="G333" s="178" t="s">
        <v>138</v>
      </c>
      <c r="H333" s="179">
        <v>747</v>
      </c>
      <c r="I333" s="25"/>
      <c r="J333" s="180">
        <f>ROUND(I333*H333,2)</f>
        <v>0</v>
      </c>
      <c r="K333" s="177" t="s">
        <v>139</v>
      </c>
      <c r="L333" s="53"/>
      <c r="M333" s="181" t="s">
        <v>1</v>
      </c>
      <c r="N333" s="182" t="s">
        <v>43</v>
      </c>
      <c r="O333" s="80"/>
      <c r="P333" s="183">
        <f>O333*H333</f>
        <v>0</v>
      </c>
      <c r="Q333" s="183">
        <v>1.58E-3</v>
      </c>
      <c r="R333" s="183">
        <f>Q333*H333</f>
        <v>1.1802600000000001</v>
      </c>
      <c r="S333" s="183">
        <v>0</v>
      </c>
      <c r="T333" s="184">
        <f>S333*H333</f>
        <v>0</v>
      </c>
      <c r="U333" s="52"/>
      <c r="V333" s="52"/>
      <c r="W333" s="52"/>
      <c r="X333" s="52"/>
      <c r="Y333" s="52"/>
      <c r="Z333" s="52"/>
      <c r="AA333" s="52"/>
      <c r="AB333" s="52"/>
      <c r="AC333" s="52"/>
      <c r="AD333" s="52"/>
      <c r="AE333" s="52"/>
      <c r="AR333" s="185" t="s">
        <v>140</v>
      </c>
      <c r="AT333" s="185" t="s">
        <v>135</v>
      </c>
      <c r="AU333" s="185" t="s">
        <v>88</v>
      </c>
      <c r="AY333" s="40" t="s">
        <v>133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40" t="s">
        <v>86</v>
      </c>
      <c r="BK333" s="186">
        <f>ROUND(I333*H333,2)</f>
        <v>0</v>
      </c>
      <c r="BL333" s="40" t="s">
        <v>140</v>
      </c>
      <c r="BM333" s="185" t="s">
        <v>546</v>
      </c>
    </row>
    <row r="334" spans="1:65" s="56" customFormat="1" ht="21.75" customHeight="1">
      <c r="A334" s="52"/>
      <c r="B334" s="53"/>
      <c r="C334" s="175" t="s">
        <v>547</v>
      </c>
      <c r="D334" s="175" t="s">
        <v>135</v>
      </c>
      <c r="E334" s="176" t="s">
        <v>548</v>
      </c>
      <c r="F334" s="177" t="s">
        <v>549</v>
      </c>
      <c r="G334" s="178" t="s">
        <v>138</v>
      </c>
      <c r="H334" s="179">
        <v>747.5</v>
      </c>
      <c r="I334" s="25"/>
      <c r="J334" s="180">
        <f>ROUND(I334*H334,2)</f>
        <v>0</v>
      </c>
      <c r="K334" s="177" t="s">
        <v>139</v>
      </c>
      <c r="L334" s="53"/>
      <c r="M334" s="181" t="s">
        <v>1</v>
      </c>
      <c r="N334" s="182" t="s">
        <v>43</v>
      </c>
      <c r="O334" s="80"/>
      <c r="P334" s="183">
        <f>O334*H334</f>
        <v>0</v>
      </c>
      <c r="Q334" s="183">
        <v>4.0000000000000002E-4</v>
      </c>
      <c r="R334" s="183">
        <f>Q334*H334</f>
        <v>0.29899999999999999</v>
      </c>
      <c r="S334" s="183">
        <v>0</v>
      </c>
      <c r="T334" s="184">
        <f>S334*H334</f>
        <v>0</v>
      </c>
      <c r="U334" s="52"/>
      <c r="V334" s="52"/>
      <c r="W334" s="52"/>
      <c r="X334" s="52"/>
      <c r="Y334" s="52"/>
      <c r="Z334" s="52"/>
      <c r="AA334" s="52"/>
      <c r="AB334" s="52"/>
      <c r="AC334" s="52"/>
      <c r="AD334" s="52"/>
      <c r="AE334" s="52"/>
      <c r="AR334" s="185" t="s">
        <v>140</v>
      </c>
      <c r="AT334" s="185" t="s">
        <v>135</v>
      </c>
      <c r="AU334" s="185" t="s">
        <v>88</v>
      </c>
      <c r="AY334" s="40" t="s">
        <v>133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40" t="s">
        <v>86</v>
      </c>
      <c r="BK334" s="186">
        <f>ROUND(I334*H334,2)</f>
        <v>0</v>
      </c>
      <c r="BL334" s="40" t="s">
        <v>140</v>
      </c>
      <c r="BM334" s="185" t="s">
        <v>550</v>
      </c>
    </row>
    <row r="335" spans="1:65" s="162" customFormat="1" ht="22.9" customHeight="1">
      <c r="B335" s="163"/>
      <c r="D335" s="164" t="s">
        <v>77</v>
      </c>
      <c r="E335" s="173" t="s">
        <v>551</v>
      </c>
      <c r="F335" s="173" t="s">
        <v>552</v>
      </c>
      <c r="I335" s="24"/>
      <c r="J335" s="174">
        <f>BK335</f>
        <v>0</v>
      </c>
      <c r="L335" s="163"/>
      <c r="M335" s="167"/>
      <c r="N335" s="168"/>
      <c r="O335" s="168"/>
      <c r="P335" s="169">
        <f>SUM(P336:P353)</f>
        <v>0</v>
      </c>
      <c r="Q335" s="168"/>
      <c r="R335" s="169">
        <f>SUM(R336:R353)</f>
        <v>0</v>
      </c>
      <c r="S335" s="168"/>
      <c r="T335" s="170">
        <f>SUM(T336:T353)</f>
        <v>0</v>
      </c>
      <c r="AR335" s="164" t="s">
        <v>86</v>
      </c>
      <c r="AT335" s="171" t="s">
        <v>77</v>
      </c>
      <c r="AU335" s="171" t="s">
        <v>86</v>
      </c>
      <c r="AY335" s="164" t="s">
        <v>133</v>
      </c>
      <c r="BK335" s="172">
        <f>SUM(BK336:BK353)</f>
        <v>0</v>
      </c>
    </row>
    <row r="336" spans="1:65" s="56" customFormat="1" ht="24">
      <c r="A336" s="52"/>
      <c r="B336" s="53"/>
      <c r="C336" s="175" t="s">
        <v>553</v>
      </c>
      <c r="D336" s="175" t="s">
        <v>135</v>
      </c>
      <c r="E336" s="176" t="s">
        <v>554</v>
      </c>
      <c r="F336" s="177" t="s">
        <v>555</v>
      </c>
      <c r="G336" s="178" t="s">
        <v>192</v>
      </c>
      <c r="H336" s="179">
        <v>342.84800000000001</v>
      </c>
      <c r="I336" s="25"/>
      <c r="J336" s="180">
        <f>ROUND(I336*H336,2)</f>
        <v>0</v>
      </c>
      <c r="K336" s="177" t="s">
        <v>139</v>
      </c>
      <c r="L336" s="53"/>
      <c r="M336" s="181" t="s">
        <v>1</v>
      </c>
      <c r="N336" s="182" t="s">
        <v>43</v>
      </c>
      <c r="O336" s="80"/>
      <c r="P336" s="183">
        <f>O336*H336</f>
        <v>0</v>
      </c>
      <c r="Q336" s="183">
        <v>0</v>
      </c>
      <c r="R336" s="183">
        <f>Q336*H336</f>
        <v>0</v>
      </c>
      <c r="S336" s="183">
        <v>0</v>
      </c>
      <c r="T336" s="184">
        <f>S336*H336</f>
        <v>0</v>
      </c>
      <c r="U336" s="52"/>
      <c r="V336" s="52"/>
      <c r="W336" s="52"/>
      <c r="X336" s="52"/>
      <c r="Y336" s="52"/>
      <c r="Z336" s="52"/>
      <c r="AA336" s="52"/>
      <c r="AB336" s="52"/>
      <c r="AC336" s="52"/>
      <c r="AD336" s="52"/>
      <c r="AE336" s="52"/>
      <c r="AR336" s="185" t="s">
        <v>140</v>
      </c>
      <c r="AT336" s="185" t="s">
        <v>135</v>
      </c>
      <c r="AU336" s="185" t="s">
        <v>88</v>
      </c>
      <c r="AY336" s="40" t="s">
        <v>133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40" t="s">
        <v>86</v>
      </c>
      <c r="BK336" s="186">
        <f>ROUND(I336*H336,2)</f>
        <v>0</v>
      </c>
      <c r="BL336" s="40" t="s">
        <v>140</v>
      </c>
      <c r="BM336" s="185" t="s">
        <v>556</v>
      </c>
    </row>
    <row r="337" spans="1:65" s="187" customFormat="1">
      <c r="B337" s="188"/>
      <c r="D337" s="189" t="s">
        <v>142</v>
      </c>
      <c r="E337" s="190" t="s">
        <v>1</v>
      </c>
      <c r="F337" s="191" t="s">
        <v>557</v>
      </c>
      <c r="H337" s="192">
        <v>342.84800000000001</v>
      </c>
      <c r="I337" s="26"/>
      <c r="L337" s="188"/>
      <c r="M337" s="193"/>
      <c r="N337" s="194"/>
      <c r="O337" s="194"/>
      <c r="P337" s="194"/>
      <c r="Q337" s="194"/>
      <c r="R337" s="194"/>
      <c r="S337" s="194"/>
      <c r="T337" s="195"/>
      <c r="AT337" s="190" t="s">
        <v>142</v>
      </c>
      <c r="AU337" s="190" t="s">
        <v>88</v>
      </c>
      <c r="AV337" s="187" t="s">
        <v>88</v>
      </c>
      <c r="AW337" s="187" t="s">
        <v>35</v>
      </c>
      <c r="AX337" s="187" t="s">
        <v>86</v>
      </c>
      <c r="AY337" s="190" t="s">
        <v>133</v>
      </c>
    </row>
    <row r="338" spans="1:65" s="56" customFormat="1" ht="24">
      <c r="A338" s="52"/>
      <c r="B338" s="53"/>
      <c r="C338" s="175" t="s">
        <v>558</v>
      </c>
      <c r="D338" s="175" t="s">
        <v>135</v>
      </c>
      <c r="E338" s="176" t="s">
        <v>559</v>
      </c>
      <c r="F338" s="177" t="s">
        <v>560</v>
      </c>
      <c r="G338" s="178" t="s">
        <v>192</v>
      </c>
      <c r="H338" s="179">
        <v>5142.72</v>
      </c>
      <c r="I338" s="25"/>
      <c r="J338" s="180">
        <f>ROUND(I338*H338,2)</f>
        <v>0</v>
      </c>
      <c r="K338" s="177" t="s">
        <v>139</v>
      </c>
      <c r="L338" s="53"/>
      <c r="M338" s="181" t="s">
        <v>1</v>
      </c>
      <c r="N338" s="182" t="s">
        <v>43</v>
      </c>
      <c r="O338" s="80"/>
      <c r="P338" s="183">
        <f>O338*H338</f>
        <v>0</v>
      </c>
      <c r="Q338" s="183">
        <v>0</v>
      </c>
      <c r="R338" s="183">
        <f>Q338*H338</f>
        <v>0</v>
      </c>
      <c r="S338" s="183">
        <v>0</v>
      </c>
      <c r="T338" s="184">
        <f>S338*H338</f>
        <v>0</v>
      </c>
      <c r="U338" s="52"/>
      <c r="V338" s="52"/>
      <c r="W338" s="52"/>
      <c r="X338" s="52"/>
      <c r="Y338" s="52"/>
      <c r="Z338" s="52"/>
      <c r="AA338" s="52"/>
      <c r="AB338" s="52"/>
      <c r="AC338" s="52"/>
      <c r="AD338" s="52"/>
      <c r="AE338" s="52"/>
      <c r="AR338" s="185" t="s">
        <v>140</v>
      </c>
      <c r="AT338" s="185" t="s">
        <v>135</v>
      </c>
      <c r="AU338" s="185" t="s">
        <v>88</v>
      </c>
      <c r="AY338" s="40" t="s">
        <v>133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40" t="s">
        <v>86</v>
      </c>
      <c r="BK338" s="186">
        <f>ROUND(I338*H338,2)</f>
        <v>0</v>
      </c>
      <c r="BL338" s="40" t="s">
        <v>140</v>
      </c>
      <c r="BM338" s="185" t="s">
        <v>561</v>
      </c>
    </row>
    <row r="339" spans="1:65" s="187" customFormat="1">
      <c r="B339" s="188"/>
      <c r="D339" s="189" t="s">
        <v>142</v>
      </c>
      <c r="E339" s="190" t="s">
        <v>1</v>
      </c>
      <c r="F339" s="191" t="s">
        <v>562</v>
      </c>
      <c r="H339" s="192">
        <v>5142.72</v>
      </c>
      <c r="I339" s="26"/>
      <c r="L339" s="188"/>
      <c r="M339" s="193"/>
      <c r="N339" s="194"/>
      <c r="O339" s="194"/>
      <c r="P339" s="194"/>
      <c r="Q339" s="194"/>
      <c r="R339" s="194"/>
      <c r="S339" s="194"/>
      <c r="T339" s="195"/>
      <c r="AT339" s="190" t="s">
        <v>142</v>
      </c>
      <c r="AU339" s="190" t="s">
        <v>88</v>
      </c>
      <c r="AV339" s="187" t="s">
        <v>88</v>
      </c>
      <c r="AW339" s="187" t="s">
        <v>35</v>
      </c>
      <c r="AX339" s="187" t="s">
        <v>78</v>
      </c>
      <c r="AY339" s="190" t="s">
        <v>133</v>
      </c>
    </row>
    <row r="340" spans="1:65" s="196" customFormat="1">
      <c r="B340" s="197"/>
      <c r="D340" s="189" t="s">
        <v>142</v>
      </c>
      <c r="E340" s="198" t="s">
        <v>1</v>
      </c>
      <c r="F340" s="199" t="s">
        <v>149</v>
      </c>
      <c r="H340" s="200">
        <v>5142.72</v>
      </c>
      <c r="I340" s="27"/>
      <c r="L340" s="197"/>
      <c r="M340" s="201"/>
      <c r="N340" s="202"/>
      <c r="O340" s="202"/>
      <c r="P340" s="202"/>
      <c r="Q340" s="202"/>
      <c r="R340" s="202"/>
      <c r="S340" s="202"/>
      <c r="T340" s="203"/>
      <c r="AT340" s="198" t="s">
        <v>142</v>
      </c>
      <c r="AU340" s="198" t="s">
        <v>88</v>
      </c>
      <c r="AV340" s="196" t="s">
        <v>140</v>
      </c>
      <c r="AW340" s="196" t="s">
        <v>3</v>
      </c>
      <c r="AX340" s="196" t="s">
        <v>86</v>
      </c>
      <c r="AY340" s="198" t="s">
        <v>133</v>
      </c>
    </row>
    <row r="341" spans="1:65" s="56" customFormat="1" ht="48">
      <c r="A341" s="52"/>
      <c r="B341" s="53"/>
      <c r="C341" s="175" t="s">
        <v>563</v>
      </c>
      <c r="D341" s="175" t="s">
        <v>135</v>
      </c>
      <c r="E341" s="176" t="s">
        <v>564</v>
      </c>
      <c r="F341" s="177" t="s">
        <v>565</v>
      </c>
      <c r="G341" s="178" t="s">
        <v>192</v>
      </c>
      <c r="H341" s="179">
        <v>16.437000000000001</v>
      </c>
      <c r="I341" s="25"/>
      <c r="J341" s="180">
        <f>ROUND(I341*H341,2)</f>
        <v>0</v>
      </c>
      <c r="K341" s="177" t="s">
        <v>139</v>
      </c>
      <c r="L341" s="53"/>
      <c r="M341" s="181" t="s">
        <v>1</v>
      </c>
      <c r="N341" s="182" t="s">
        <v>43</v>
      </c>
      <c r="O341" s="80"/>
      <c r="P341" s="183">
        <f>O341*H341</f>
        <v>0</v>
      </c>
      <c r="Q341" s="183">
        <v>0</v>
      </c>
      <c r="R341" s="183">
        <f>Q341*H341</f>
        <v>0</v>
      </c>
      <c r="S341" s="183">
        <v>0</v>
      </c>
      <c r="T341" s="184">
        <f>S341*H341</f>
        <v>0</v>
      </c>
      <c r="U341" s="52"/>
      <c r="V341" s="52"/>
      <c r="W341" s="52"/>
      <c r="X341" s="52"/>
      <c r="Y341" s="52"/>
      <c r="Z341" s="52"/>
      <c r="AA341" s="52"/>
      <c r="AB341" s="52"/>
      <c r="AC341" s="52"/>
      <c r="AD341" s="52"/>
      <c r="AE341" s="52"/>
      <c r="AR341" s="185" t="s">
        <v>140</v>
      </c>
      <c r="AT341" s="185" t="s">
        <v>135</v>
      </c>
      <c r="AU341" s="185" t="s">
        <v>88</v>
      </c>
      <c r="AY341" s="40" t="s">
        <v>133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40" t="s">
        <v>86</v>
      </c>
      <c r="BK341" s="186">
        <f>ROUND(I341*H341,2)</f>
        <v>0</v>
      </c>
      <c r="BL341" s="40" t="s">
        <v>140</v>
      </c>
      <c r="BM341" s="185" t="s">
        <v>566</v>
      </c>
    </row>
    <row r="342" spans="1:65" s="187" customFormat="1">
      <c r="B342" s="188"/>
      <c r="D342" s="189" t="s">
        <v>142</v>
      </c>
      <c r="E342" s="190" t="s">
        <v>1</v>
      </c>
      <c r="F342" s="191" t="s">
        <v>567</v>
      </c>
      <c r="H342" s="192">
        <v>16.437000000000001</v>
      </c>
      <c r="I342" s="26"/>
      <c r="L342" s="188"/>
      <c r="M342" s="193"/>
      <c r="N342" s="194"/>
      <c r="O342" s="194"/>
      <c r="P342" s="194"/>
      <c r="Q342" s="194"/>
      <c r="R342" s="194"/>
      <c r="S342" s="194"/>
      <c r="T342" s="195"/>
      <c r="AT342" s="190" t="s">
        <v>142</v>
      </c>
      <c r="AU342" s="190" t="s">
        <v>88</v>
      </c>
      <c r="AV342" s="187" t="s">
        <v>88</v>
      </c>
      <c r="AW342" s="187" t="s">
        <v>35</v>
      </c>
      <c r="AX342" s="187" t="s">
        <v>86</v>
      </c>
      <c r="AY342" s="190" t="s">
        <v>133</v>
      </c>
    </row>
    <row r="343" spans="1:65" s="56" customFormat="1" ht="36">
      <c r="A343" s="52"/>
      <c r="B343" s="53"/>
      <c r="C343" s="175" t="s">
        <v>568</v>
      </c>
      <c r="D343" s="175" t="s">
        <v>135</v>
      </c>
      <c r="E343" s="176" t="s">
        <v>569</v>
      </c>
      <c r="F343" s="177" t="s">
        <v>570</v>
      </c>
      <c r="G343" s="178" t="s">
        <v>192</v>
      </c>
      <c r="H343" s="179">
        <v>320.327</v>
      </c>
      <c r="I343" s="25"/>
      <c r="J343" s="180">
        <f>ROUND(I343*H343,2)</f>
        <v>0</v>
      </c>
      <c r="K343" s="177" t="s">
        <v>139</v>
      </c>
      <c r="L343" s="53"/>
      <c r="M343" s="181" t="s">
        <v>1</v>
      </c>
      <c r="N343" s="182" t="s">
        <v>43</v>
      </c>
      <c r="O343" s="80"/>
      <c r="P343" s="183">
        <f>O343*H343</f>
        <v>0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52"/>
      <c r="V343" s="52"/>
      <c r="W343" s="52"/>
      <c r="X343" s="52"/>
      <c r="Y343" s="52"/>
      <c r="Z343" s="52"/>
      <c r="AA343" s="52"/>
      <c r="AB343" s="52"/>
      <c r="AC343" s="52"/>
      <c r="AD343" s="52"/>
      <c r="AE343" s="52"/>
      <c r="AR343" s="185" t="s">
        <v>140</v>
      </c>
      <c r="AT343" s="185" t="s">
        <v>135</v>
      </c>
      <c r="AU343" s="185" t="s">
        <v>88</v>
      </c>
      <c r="AY343" s="40" t="s">
        <v>133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40" t="s">
        <v>86</v>
      </c>
      <c r="BK343" s="186">
        <f>ROUND(I343*H343,2)</f>
        <v>0</v>
      </c>
      <c r="BL343" s="40" t="s">
        <v>140</v>
      </c>
      <c r="BM343" s="185" t="s">
        <v>571</v>
      </c>
    </row>
    <row r="344" spans="1:65" s="187" customFormat="1">
      <c r="B344" s="188"/>
      <c r="D344" s="189" t="s">
        <v>142</v>
      </c>
      <c r="E344" s="190" t="s">
        <v>1</v>
      </c>
      <c r="F344" s="191" t="s">
        <v>572</v>
      </c>
      <c r="H344" s="192">
        <v>320.327</v>
      </c>
      <c r="I344" s="26"/>
      <c r="L344" s="188"/>
      <c r="M344" s="193"/>
      <c r="N344" s="194"/>
      <c r="O344" s="194"/>
      <c r="P344" s="194"/>
      <c r="Q344" s="194"/>
      <c r="R344" s="194"/>
      <c r="S344" s="194"/>
      <c r="T344" s="195"/>
      <c r="AT344" s="190" t="s">
        <v>142</v>
      </c>
      <c r="AU344" s="190" t="s">
        <v>88</v>
      </c>
      <c r="AV344" s="187" t="s">
        <v>88</v>
      </c>
      <c r="AW344" s="187" t="s">
        <v>35</v>
      </c>
      <c r="AX344" s="187" t="s">
        <v>86</v>
      </c>
      <c r="AY344" s="190" t="s">
        <v>133</v>
      </c>
    </row>
    <row r="345" spans="1:65" s="56" customFormat="1" ht="33" customHeight="1">
      <c r="A345" s="52"/>
      <c r="B345" s="53"/>
      <c r="C345" s="175" t="s">
        <v>573</v>
      </c>
      <c r="D345" s="175" t="s">
        <v>135</v>
      </c>
      <c r="E345" s="176" t="s">
        <v>574</v>
      </c>
      <c r="F345" s="177" t="s">
        <v>575</v>
      </c>
      <c r="G345" s="178" t="s">
        <v>192</v>
      </c>
      <c r="H345" s="179">
        <v>1.1879999999999999</v>
      </c>
      <c r="I345" s="25"/>
      <c r="J345" s="180">
        <f>ROUND(I345*H345,2)</f>
        <v>0</v>
      </c>
      <c r="K345" s="177" t="s">
        <v>139</v>
      </c>
      <c r="L345" s="53"/>
      <c r="M345" s="181" t="s">
        <v>1</v>
      </c>
      <c r="N345" s="182" t="s">
        <v>43</v>
      </c>
      <c r="O345" s="80"/>
      <c r="P345" s="183">
        <f>O345*H345</f>
        <v>0</v>
      </c>
      <c r="Q345" s="183">
        <v>0</v>
      </c>
      <c r="R345" s="183">
        <f>Q345*H345</f>
        <v>0</v>
      </c>
      <c r="S345" s="183">
        <v>0</v>
      </c>
      <c r="T345" s="184">
        <f>S345*H345</f>
        <v>0</v>
      </c>
      <c r="U345" s="52"/>
      <c r="V345" s="52"/>
      <c r="W345" s="52"/>
      <c r="X345" s="52"/>
      <c r="Y345" s="52"/>
      <c r="Z345" s="52"/>
      <c r="AA345" s="52"/>
      <c r="AB345" s="52"/>
      <c r="AC345" s="52"/>
      <c r="AD345" s="52"/>
      <c r="AE345" s="52"/>
      <c r="AR345" s="185" t="s">
        <v>140</v>
      </c>
      <c r="AT345" s="185" t="s">
        <v>135</v>
      </c>
      <c r="AU345" s="185" t="s">
        <v>88</v>
      </c>
      <c r="AY345" s="40" t="s">
        <v>133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40" t="s">
        <v>86</v>
      </c>
      <c r="BK345" s="186">
        <f>ROUND(I345*H345,2)</f>
        <v>0</v>
      </c>
      <c r="BL345" s="40" t="s">
        <v>140</v>
      </c>
      <c r="BM345" s="185" t="s">
        <v>576</v>
      </c>
    </row>
    <row r="346" spans="1:65" s="187" customFormat="1">
      <c r="B346" s="188"/>
      <c r="D346" s="189" t="s">
        <v>142</v>
      </c>
      <c r="E346" s="190" t="s">
        <v>1</v>
      </c>
      <c r="F346" s="191" t="s">
        <v>577</v>
      </c>
      <c r="H346" s="192">
        <v>1.1879999999999999</v>
      </c>
      <c r="I346" s="26"/>
      <c r="L346" s="188"/>
      <c r="M346" s="193"/>
      <c r="N346" s="194"/>
      <c r="O346" s="194"/>
      <c r="P346" s="194"/>
      <c r="Q346" s="194"/>
      <c r="R346" s="194"/>
      <c r="S346" s="194"/>
      <c r="T346" s="195"/>
      <c r="AT346" s="190" t="s">
        <v>142</v>
      </c>
      <c r="AU346" s="190" t="s">
        <v>88</v>
      </c>
      <c r="AV346" s="187" t="s">
        <v>88</v>
      </c>
      <c r="AW346" s="187" t="s">
        <v>35</v>
      </c>
      <c r="AX346" s="187" t="s">
        <v>78</v>
      </c>
      <c r="AY346" s="190" t="s">
        <v>133</v>
      </c>
    </row>
    <row r="347" spans="1:65" s="196" customFormat="1">
      <c r="B347" s="197"/>
      <c r="D347" s="189" t="s">
        <v>142</v>
      </c>
      <c r="E347" s="198" t="s">
        <v>1</v>
      </c>
      <c r="F347" s="199" t="s">
        <v>149</v>
      </c>
      <c r="H347" s="200">
        <v>1.1879999999999999</v>
      </c>
      <c r="I347" s="27"/>
      <c r="L347" s="197"/>
      <c r="M347" s="201"/>
      <c r="N347" s="202"/>
      <c r="O347" s="202"/>
      <c r="P347" s="202"/>
      <c r="Q347" s="202"/>
      <c r="R347" s="202"/>
      <c r="S347" s="202"/>
      <c r="T347" s="203"/>
      <c r="AT347" s="198" t="s">
        <v>142</v>
      </c>
      <c r="AU347" s="198" t="s">
        <v>88</v>
      </c>
      <c r="AV347" s="196" t="s">
        <v>140</v>
      </c>
      <c r="AW347" s="196" t="s">
        <v>3</v>
      </c>
      <c r="AX347" s="196" t="s">
        <v>86</v>
      </c>
      <c r="AY347" s="198" t="s">
        <v>133</v>
      </c>
    </row>
    <row r="348" spans="1:65" s="56" customFormat="1" ht="24">
      <c r="A348" s="52"/>
      <c r="B348" s="53"/>
      <c r="C348" s="175" t="s">
        <v>578</v>
      </c>
      <c r="D348" s="175" t="s">
        <v>135</v>
      </c>
      <c r="E348" s="176" t="s">
        <v>579</v>
      </c>
      <c r="F348" s="177" t="s">
        <v>580</v>
      </c>
      <c r="G348" s="178" t="s">
        <v>192</v>
      </c>
      <c r="H348" s="179">
        <v>4.8959999999999999</v>
      </c>
      <c r="I348" s="25"/>
      <c r="J348" s="180">
        <f>ROUND(I348*H348,2)</f>
        <v>0</v>
      </c>
      <c r="K348" s="177" t="s">
        <v>139</v>
      </c>
      <c r="L348" s="53"/>
      <c r="M348" s="181" t="s">
        <v>1</v>
      </c>
      <c r="N348" s="182" t="s">
        <v>43</v>
      </c>
      <c r="O348" s="80"/>
      <c r="P348" s="183">
        <f>O348*H348</f>
        <v>0</v>
      </c>
      <c r="Q348" s="183">
        <v>0</v>
      </c>
      <c r="R348" s="183">
        <f>Q348*H348</f>
        <v>0</v>
      </c>
      <c r="S348" s="183">
        <v>0</v>
      </c>
      <c r="T348" s="184">
        <f>S348*H348</f>
        <v>0</v>
      </c>
      <c r="U348" s="52"/>
      <c r="V348" s="52"/>
      <c r="W348" s="52"/>
      <c r="X348" s="52"/>
      <c r="Y348" s="52"/>
      <c r="Z348" s="52"/>
      <c r="AA348" s="52"/>
      <c r="AB348" s="52"/>
      <c r="AC348" s="52"/>
      <c r="AD348" s="52"/>
      <c r="AE348" s="52"/>
      <c r="AR348" s="185" t="s">
        <v>140</v>
      </c>
      <c r="AT348" s="185" t="s">
        <v>135</v>
      </c>
      <c r="AU348" s="185" t="s">
        <v>88</v>
      </c>
      <c r="AY348" s="40" t="s">
        <v>133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40" t="s">
        <v>86</v>
      </c>
      <c r="BK348" s="186">
        <f>ROUND(I348*H348,2)</f>
        <v>0</v>
      </c>
      <c r="BL348" s="40" t="s">
        <v>140</v>
      </c>
      <c r="BM348" s="185" t="s">
        <v>581</v>
      </c>
    </row>
    <row r="349" spans="1:65" s="187" customFormat="1">
      <c r="B349" s="188"/>
      <c r="D349" s="189" t="s">
        <v>142</v>
      </c>
      <c r="E349" s="190" t="s">
        <v>1</v>
      </c>
      <c r="F349" s="191" t="s">
        <v>582</v>
      </c>
      <c r="H349" s="192">
        <v>4.8959999999999999</v>
      </c>
      <c r="I349" s="26"/>
      <c r="L349" s="188"/>
      <c r="M349" s="193"/>
      <c r="N349" s="194"/>
      <c r="O349" s="194"/>
      <c r="P349" s="194"/>
      <c r="Q349" s="194"/>
      <c r="R349" s="194"/>
      <c r="S349" s="194"/>
      <c r="T349" s="195"/>
      <c r="AT349" s="190" t="s">
        <v>142</v>
      </c>
      <c r="AU349" s="190" t="s">
        <v>88</v>
      </c>
      <c r="AV349" s="187" t="s">
        <v>88</v>
      </c>
      <c r="AW349" s="187" t="s">
        <v>35</v>
      </c>
      <c r="AX349" s="187" t="s">
        <v>86</v>
      </c>
      <c r="AY349" s="190" t="s">
        <v>133</v>
      </c>
    </row>
    <row r="350" spans="1:65" s="56" customFormat="1" ht="16.5" customHeight="1">
      <c r="A350" s="52"/>
      <c r="B350" s="53"/>
      <c r="C350" s="175" t="s">
        <v>583</v>
      </c>
      <c r="D350" s="175" t="s">
        <v>135</v>
      </c>
      <c r="E350" s="176" t="s">
        <v>584</v>
      </c>
      <c r="F350" s="177" t="s">
        <v>585</v>
      </c>
      <c r="G350" s="178" t="s">
        <v>192</v>
      </c>
      <c r="H350" s="179">
        <v>342.84800000000001</v>
      </c>
      <c r="I350" s="25"/>
      <c r="J350" s="180">
        <f>ROUND(I350*H350,2)</f>
        <v>0</v>
      </c>
      <c r="K350" s="177" t="s">
        <v>139</v>
      </c>
      <c r="L350" s="53"/>
      <c r="M350" s="181" t="s">
        <v>1</v>
      </c>
      <c r="N350" s="182" t="s">
        <v>43</v>
      </c>
      <c r="O350" s="80"/>
      <c r="P350" s="183">
        <f>O350*H350</f>
        <v>0</v>
      </c>
      <c r="Q350" s="183">
        <v>0</v>
      </c>
      <c r="R350" s="183">
        <f>Q350*H350</f>
        <v>0</v>
      </c>
      <c r="S350" s="183">
        <v>0</v>
      </c>
      <c r="T350" s="184">
        <f>S350*H350</f>
        <v>0</v>
      </c>
      <c r="U350" s="52"/>
      <c r="V350" s="52"/>
      <c r="W350" s="52"/>
      <c r="X350" s="52"/>
      <c r="Y350" s="52"/>
      <c r="Z350" s="52"/>
      <c r="AA350" s="52"/>
      <c r="AB350" s="52"/>
      <c r="AC350" s="52"/>
      <c r="AD350" s="52"/>
      <c r="AE350" s="52"/>
      <c r="AR350" s="185" t="s">
        <v>140</v>
      </c>
      <c r="AT350" s="185" t="s">
        <v>135</v>
      </c>
      <c r="AU350" s="185" t="s">
        <v>88</v>
      </c>
      <c r="AY350" s="40" t="s">
        <v>133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40" t="s">
        <v>86</v>
      </c>
      <c r="BK350" s="186">
        <f>ROUND(I350*H350,2)</f>
        <v>0</v>
      </c>
      <c r="BL350" s="40" t="s">
        <v>140</v>
      </c>
      <c r="BM350" s="185" t="s">
        <v>586</v>
      </c>
    </row>
    <row r="351" spans="1:65" s="187" customFormat="1">
      <c r="B351" s="188"/>
      <c r="D351" s="189" t="s">
        <v>142</v>
      </c>
      <c r="E351" s="190" t="s">
        <v>1</v>
      </c>
      <c r="F351" s="191" t="s">
        <v>557</v>
      </c>
      <c r="H351" s="192">
        <v>342.84800000000001</v>
      </c>
      <c r="I351" s="26"/>
      <c r="L351" s="188"/>
      <c r="M351" s="193"/>
      <c r="N351" s="194"/>
      <c r="O351" s="194"/>
      <c r="P351" s="194"/>
      <c r="Q351" s="194"/>
      <c r="R351" s="194"/>
      <c r="S351" s="194"/>
      <c r="T351" s="195"/>
      <c r="AT351" s="190" t="s">
        <v>142</v>
      </c>
      <c r="AU351" s="190" t="s">
        <v>88</v>
      </c>
      <c r="AV351" s="187" t="s">
        <v>88</v>
      </c>
      <c r="AW351" s="187" t="s">
        <v>35</v>
      </c>
      <c r="AX351" s="187" t="s">
        <v>86</v>
      </c>
      <c r="AY351" s="190" t="s">
        <v>133</v>
      </c>
    </row>
    <row r="352" spans="1:65" s="56" customFormat="1" ht="16.5" customHeight="1">
      <c r="A352" s="52"/>
      <c r="B352" s="53"/>
      <c r="C352" s="175" t="s">
        <v>587</v>
      </c>
      <c r="D352" s="175" t="s">
        <v>135</v>
      </c>
      <c r="E352" s="176" t="s">
        <v>588</v>
      </c>
      <c r="F352" s="177" t="s">
        <v>589</v>
      </c>
      <c r="G352" s="178" t="s">
        <v>192</v>
      </c>
      <c r="H352" s="179">
        <v>685.69600000000003</v>
      </c>
      <c r="I352" s="25"/>
      <c r="J352" s="180">
        <f>ROUND(I352*H352,2)</f>
        <v>0</v>
      </c>
      <c r="K352" s="177" t="s">
        <v>139</v>
      </c>
      <c r="L352" s="53"/>
      <c r="M352" s="181" t="s">
        <v>1</v>
      </c>
      <c r="N352" s="182" t="s">
        <v>43</v>
      </c>
      <c r="O352" s="80"/>
      <c r="P352" s="183">
        <f>O352*H352</f>
        <v>0</v>
      </c>
      <c r="Q352" s="183">
        <v>0</v>
      </c>
      <c r="R352" s="183">
        <f>Q352*H352</f>
        <v>0</v>
      </c>
      <c r="S352" s="183">
        <v>0</v>
      </c>
      <c r="T352" s="184">
        <f>S352*H352</f>
        <v>0</v>
      </c>
      <c r="U352" s="52"/>
      <c r="V352" s="52"/>
      <c r="W352" s="52"/>
      <c r="X352" s="52"/>
      <c r="Y352" s="52"/>
      <c r="Z352" s="52"/>
      <c r="AA352" s="52"/>
      <c r="AB352" s="52"/>
      <c r="AC352" s="52"/>
      <c r="AD352" s="52"/>
      <c r="AE352" s="52"/>
      <c r="AR352" s="185" t="s">
        <v>140</v>
      </c>
      <c r="AT352" s="185" t="s">
        <v>135</v>
      </c>
      <c r="AU352" s="185" t="s">
        <v>88</v>
      </c>
      <c r="AY352" s="40" t="s">
        <v>133</v>
      </c>
      <c r="BE352" s="186">
        <f>IF(N352="základní",J352,0)</f>
        <v>0</v>
      </c>
      <c r="BF352" s="186">
        <f>IF(N352="snížená",J352,0)</f>
        <v>0</v>
      </c>
      <c r="BG352" s="186">
        <f>IF(N352="zákl. přenesená",J352,0)</f>
        <v>0</v>
      </c>
      <c r="BH352" s="186">
        <f>IF(N352="sníž. přenesená",J352,0)</f>
        <v>0</v>
      </c>
      <c r="BI352" s="186">
        <f>IF(N352="nulová",J352,0)</f>
        <v>0</v>
      </c>
      <c r="BJ352" s="40" t="s">
        <v>86</v>
      </c>
      <c r="BK352" s="186">
        <f>ROUND(I352*H352,2)</f>
        <v>0</v>
      </c>
      <c r="BL352" s="40" t="s">
        <v>140</v>
      </c>
      <c r="BM352" s="185" t="s">
        <v>590</v>
      </c>
    </row>
    <row r="353" spans="1:65" s="187" customFormat="1">
      <c r="B353" s="188"/>
      <c r="D353" s="189" t="s">
        <v>142</v>
      </c>
      <c r="F353" s="191" t="s">
        <v>591</v>
      </c>
      <c r="H353" s="192">
        <v>685.69600000000003</v>
      </c>
      <c r="I353" s="26"/>
      <c r="L353" s="188"/>
      <c r="M353" s="193"/>
      <c r="N353" s="194"/>
      <c r="O353" s="194"/>
      <c r="P353" s="194"/>
      <c r="Q353" s="194"/>
      <c r="R353" s="194"/>
      <c r="S353" s="194"/>
      <c r="T353" s="195"/>
      <c r="AT353" s="190" t="s">
        <v>142</v>
      </c>
      <c r="AU353" s="190" t="s">
        <v>88</v>
      </c>
      <c r="AV353" s="187" t="s">
        <v>88</v>
      </c>
      <c r="AW353" s="187" t="s">
        <v>3</v>
      </c>
      <c r="AX353" s="187" t="s">
        <v>86</v>
      </c>
      <c r="AY353" s="190" t="s">
        <v>133</v>
      </c>
    </row>
    <row r="354" spans="1:65" s="162" customFormat="1" ht="22.9" customHeight="1">
      <c r="B354" s="163"/>
      <c r="D354" s="164" t="s">
        <v>77</v>
      </c>
      <c r="E354" s="173" t="s">
        <v>592</v>
      </c>
      <c r="F354" s="173" t="s">
        <v>593</v>
      </c>
      <c r="I354" s="24"/>
      <c r="J354" s="174">
        <f>BK354</f>
        <v>0</v>
      </c>
      <c r="L354" s="163"/>
      <c r="M354" s="167"/>
      <c r="N354" s="168"/>
      <c r="O354" s="168"/>
      <c r="P354" s="169">
        <f>SUM(P355:P359)</f>
        <v>0</v>
      </c>
      <c r="Q354" s="168"/>
      <c r="R354" s="169">
        <f>SUM(R355:R359)</f>
        <v>0</v>
      </c>
      <c r="S354" s="168"/>
      <c r="T354" s="170">
        <f>SUM(T355:T359)</f>
        <v>0</v>
      </c>
      <c r="AR354" s="164" t="s">
        <v>86</v>
      </c>
      <c r="AT354" s="171" t="s">
        <v>77</v>
      </c>
      <c r="AU354" s="171" t="s">
        <v>86</v>
      </c>
      <c r="AY354" s="164" t="s">
        <v>133</v>
      </c>
      <c r="BK354" s="172">
        <f>SUM(BK355:BK359)</f>
        <v>0</v>
      </c>
    </row>
    <row r="355" spans="1:65" s="56" customFormat="1" ht="24">
      <c r="A355" s="52"/>
      <c r="B355" s="53"/>
      <c r="C355" s="175" t="s">
        <v>594</v>
      </c>
      <c r="D355" s="175" t="s">
        <v>135</v>
      </c>
      <c r="E355" s="176" t="s">
        <v>595</v>
      </c>
      <c r="F355" s="177" t="s">
        <v>596</v>
      </c>
      <c r="G355" s="178" t="s">
        <v>192</v>
      </c>
      <c r="H355" s="179">
        <v>573.03</v>
      </c>
      <c r="I355" s="25"/>
      <c r="J355" s="180">
        <f>ROUND(I355*H355,2)</f>
        <v>0</v>
      </c>
      <c r="K355" s="177" t="s">
        <v>139</v>
      </c>
      <c r="L355" s="53"/>
      <c r="M355" s="181" t="s">
        <v>1</v>
      </c>
      <c r="N355" s="182" t="s">
        <v>43</v>
      </c>
      <c r="O355" s="80"/>
      <c r="P355" s="183">
        <f>O355*H355</f>
        <v>0</v>
      </c>
      <c r="Q355" s="183">
        <v>0</v>
      </c>
      <c r="R355" s="183">
        <f>Q355*H355</f>
        <v>0</v>
      </c>
      <c r="S355" s="183">
        <v>0</v>
      </c>
      <c r="T355" s="184">
        <f>S355*H355</f>
        <v>0</v>
      </c>
      <c r="U355" s="52"/>
      <c r="V355" s="52"/>
      <c r="W355" s="52"/>
      <c r="X355" s="52"/>
      <c r="Y355" s="52"/>
      <c r="Z355" s="52"/>
      <c r="AA355" s="52"/>
      <c r="AB355" s="52"/>
      <c r="AC355" s="52"/>
      <c r="AD355" s="52"/>
      <c r="AE355" s="52"/>
      <c r="AR355" s="185" t="s">
        <v>140</v>
      </c>
      <c r="AT355" s="185" t="s">
        <v>135</v>
      </c>
      <c r="AU355" s="185" t="s">
        <v>88</v>
      </c>
      <c r="AY355" s="40" t="s">
        <v>133</v>
      </c>
      <c r="BE355" s="186">
        <f>IF(N355="základní",J355,0)</f>
        <v>0</v>
      </c>
      <c r="BF355" s="186">
        <f>IF(N355="snížená",J355,0)</f>
        <v>0</v>
      </c>
      <c r="BG355" s="186">
        <f>IF(N355="zákl. přenesená",J355,0)</f>
        <v>0</v>
      </c>
      <c r="BH355" s="186">
        <f>IF(N355="sníž. přenesená",J355,0)</f>
        <v>0</v>
      </c>
      <c r="BI355" s="186">
        <f>IF(N355="nulová",J355,0)</f>
        <v>0</v>
      </c>
      <c r="BJ355" s="40" t="s">
        <v>86</v>
      </c>
      <c r="BK355" s="186">
        <f>ROUND(I355*H355,2)</f>
        <v>0</v>
      </c>
      <c r="BL355" s="40" t="s">
        <v>140</v>
      </c>
      <c r="BM355" s="185" t="s">
        <v>597</v>
      </c>
    </row>
    <row r="356" spans="1:65" s="56" customFormat="1" ht="16.5" customHeight="1">
      <c r="A356" s="52"/>
      <c r="B356" s="53"/>
      <c r="C356" s="175" t="s">
        <v>598</v>
      </c>
      <c r="D356" s="175" t="s">
        <v>135</v>
      </c>
      <c r="E356" s="176" t="s">
        <v>599</v>
      </c>
      <c r="F356" s="177" t="s">
        <v>600</v>
      </c>
      <c r="G356" s="178" t="s">
        <v>477</v>
      </c>
      <c r="H356" s="179">
        <v>100</v>
      </c>
      <c r="I356" s="25"/>
      <c r="J356" s="180">
        <f>ROUND(I356*H356,2)</f>
        <v>0</v>
      </c>
      <c r="K356" s="177" t="s">
        <v>139</v>
      </c>
      <c r="L356" s="53"/>
      <c r="M356" s="181" t="s">
        <v>1</v>
      </c>
      <c r="N356" s="182" t="s">
        <v>43</v>
      </c>
      <c r="O356" s="80"/>
      <c r="P356" s="183">
        <f>O356*H356</f>
        <v>0</v>
      </c>
      <c r="Q356" s="183">
        <v>0</v>
      </c>
      <c r="R356" s="183">
        <f>Q356*H356</f>
        <v>0</v>
      </c>
      <c r="S356" s="183">
        <v>0</v>
      </c>
      <c r="T356" s="184">
        <f>S356*H356</f>
        <v>0</v>
      </c>
      <c r="U356" s="52"/>
      <c r="V356" s="52"/>
      <c r="W356" s="52"/>
      <c r="X356" s="52"/>
      <c r="Y356" s="52"/>
      <c r="Z356" s="52"/>
      <c r="AA356" s="52"/>
      <c r="AB356" s="52"/>
      <c r="AC356" s="52"/>
      <c r="AD356" s="52"/>
      <c r="AE356" s="52"/>
      <c r="AR356" s="185" t="s">
        <v>140</v>
      </c>
      <c r="AT356" s="185" t="s">
        <v>135</v>
      </c>
      <c r="AU356" s="185" t="s">
        <v>88</v>
      </c>
      <c r="AY356" s="40" t="s">
        <v>133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40" t="s">
        <v>86</v>
      </c>
      <c r="BK356" s="186">
        <f>ROUND(I356*H356,2)</f>
        <v>0</v>
      </c>
      <c r="BL356" s="40" t="s">
        <v>140</v>
      </c>
      <c r="BM356" s="185" t="s">
        <v>601</v>
      </c>
    </row>
    <row r="357" spans="1:65" s="187" customFormat="1">
      <c r="B357" s="188"/>
      <c r="D357" s="189" t="s">
        <v>142</v>
      </c>
      <c r="E357" s="190" t="s">
        <v>1</v>
      </c>
      <c r="F357" s="191" t="s">
        <v>602</v>
      </c>
      <c r="H357" s="192">
        <v>100</v>
      </c>
      <c r="I357" s="26"/>
      <c r="L357" s="188"/>
      <c r="M357" s="193"/>
      <c r="N357" s="194"/>
      <c r="O357" s="194"/>
      <c r="P357" s="194"/>
      <c r="Q357" s="194"/>
      <c r="R357" s="194"/>
      <c r="S357" s="194"/>
      <c r="T357" s="195"/>
      <c r="AT357" s="190" t="s">
        <v>142</v>
      </c>
      <c r="AU357" s="190" t="s">
        <v>88</v>
      </c>
      <c r="AV357" s="187" t="s">
        <v>88</v>
      </c>
      <c r="AW357" s="187" t="s">
        <v>35</v>
      </c>
      <c r="AX357" s="187" t="s">
        <v>86</v>
      </c>
      <c r="AY357" s="190" t="s">
        <v>133</v>
      </c>
    </row>
    <row r="358" spans="1:65" s="56" customFormat="1" ht="16.5" customHeight="1">
      <c r="A358" s="52"/>
      <c r="B358" s="53"/>
      <c r="C358" s="175" t="s">
        <v>603</v>
      </c>
      <c r="D358" s="175" t="s">
        <v>135</v>
      </c>
      <c r="E358" s="176" t="s">
        <v>604</v>
      </c>
      <c r="F358" s="177" t="s">
        <v>605</v>
      </c>
      <c r="G358" s="178" t="s">
        <v>606</v>
      </c>
      <c r="H358" s="179">
        <v>22</v>
      </c>
      <c r="I358" s="25"/>
      <c r="J358" s="180">
        <f>ROUND(I358*H358,2)</f>
        <v>0</v>
      </c>
      <c r="K358" s="177" t="s">
        <v>247</v>
      </c>
      <c r="L358" s="53"/>
      <c r="M358" s="181" t="s">
        <v>1</v>
      </c>
      <c r="N358" s="182" t="s">
        <v>43</v>
      </c>
      <c r="O358" s="80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U358" s="52"/>
      <c r="V358" s="52"/>
      <c r="W358" s="52"/>
      <c r="X358" s="52"/>
      <c r="Y358" s="52"/>
      <c r="Z358" s="52"/>
      <c r="AA358" s="52"/>
      <c r="AB358" s="52"/>
      <c r="AC358" s="52"/>
      <c r="AD358" s="52"/>
      <c r="AE358" s="52"/>
      <c r="AR358" s="185" t="s">
        <v>140</v>
      </c>
      <c r="AT358" s="185" t="s">
        <v>135</v>
      </c>
      <c r="AU358" s="185" t="s">
        <v>88</v>
      </c>
      <c r="AY358" s="40" t="s">
        <v>133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40" t="s">
        <v>86</v>
      </c>
      <c r="BK358" s="186">
        <f>ROUND(I358*H358,2)</f>
        <v>0</v>
      </c>
      <c r="BL358" s="40" t="s">
        <v>140</v>
      </c>
      <c r="BM358" s="185" t="s">
        <v>607</v>
      </c>
    </row>
    <row r="359" spans="1:65" s="56" customFormat="1" ht="39">
      <c r="A359" s="52"/>
      <c r="B359" s="53"/>
      <c r="C359" s="52"/>
      <c r="D359" s="189" t="s">
        <v>157</v>
      </c>
      <c r="E359" s="52"/>
      <c r="F359" s="204" t="s">
        <v>608</v>
      </c>
      <c r="G359" s="52"/>
      <c r="H359" s="52"/>
      <c r="I359" s="28"/>
      <c r="J359" s="52"/>
      <c r="K359" s="52"/>
      <c r="L359" s="53"/>
      <c r="M359" s="205"/>
      <c r="N359" s="206"/>
      <c r="O359" s="80"/>
      <c r="P359" s="80"/>
      <c r="Q359" s="80"/>
      <c r="R359" s="80"/>
      <c r="S359" s="80"/>
      <c r="T359" s="81"/>
      <c r="U359" s="52"/>
      <c r="V359" s="52"/>
      <c r="W359" s="52"/>
      <c r="X359" s="52"/>
      <c r="Y359" s="52"/>
      <c r="Z359" s="52"/>
      <c r="AA359" s="52"/>
      <c r="AB359" s="52"/>
      <c r="AC359" s="52"/>
      <c r="AD359" s="52"/>
      <c r="AE359" s="52"/>
      <c r="AT359" s="40" t="s">
        <v>157</v>
      </c>
      <c r="AU359" s="40" t="s">
        <v>88</v>
      </c>
    </row>
    <row r="360" spans="1:65" s="162" customFormat="1" ht="25.9" customHeight="1">
      <c r="B360" s="163"/>
      <c r="D360" s="164" t="s">
        <v>77</v>
      </c>
      <c r="E360" s="165" t="s">
        <v>609</v>
      </c>
      <c r="F360" s="165" t="s">
        <v>610</v>
      </c>
      <c r="I360" s="24"/>
      <c r="J360" s="166">
        <f>BK360</f>
        <v>0</v>
      </c>
      <c r="L360" s="163"/>
      <c r="M360" s="167"/>
      <c r="N360" s="168"/>
      <c r="O360" s="168"/>
      <c r="P360" s="169">
        <f>P361+P392</f>
        <v>0</v>
      </c>
      <c r="Q360" s="168"/>
      <c r="R360" s="169">
        <f>R361+R392</f>
        <v>0.71554800000000007</v>
      </c>
      <c r="S360" s="168"/>
      <c r="T360" s="170">
        <f>T361+T392</f>
        <v>29.463000000000001</v>
      </c>
      <c r="AR360" s="164" t="s">
        <v>88</v>
      </c>
      <c r="AT360" s="171" t="s">
        <v>77</v>
      </c>
      <c r="AU360" s="171" t="s">
        <v>78</v>
      </c>
      <c r="AY360" s="164" t="s">
        <v>133</v>
      </c>
      <c r="BK360" s="172">
        <f>BK361+BK392</f>
        <v>0</v>
      </c>
    </row>
    <row r="361" spans="1:65" s="162" customFormat="1" ht="22.9" customHeight="1">
      <c r="B361" s="163"/>
      <c r="D361" s="164" t="s">
        <v>77</v>
      </c>
      <c r="E361" s="173" t="s">
        <v>611</v>
      </c>
      <c r="F361" s="173" t="s">
        <v>612</v>
      </c>
      <c r="I361" s="24"/>
      <c r="J361" s="174">
        <f>BK361</f>
        <v>0</v>
      </c>
      <c r="L361" s="163"/>
      <c r="M361" s="167"/>
      <c r="N361" s="168"/>
      <c r="O361" s="168"/>
      <c r="P361" s="169">
        <f>SUM(P362:P391)</f>
        <v>0</v>
      </c>
      <c r="Q361" s="168"/>
      <c r="R361" s="169">
        <f>SUM(R362:R391)</f>
        <v>0.71554800000000007</v>
      </c>
      <c r="S361" s="168"/>
      <c r="T361" s="170">
        <f>SUM(T362:T391)</f>
        <v>29.463000000000001</v>
      </c>
      <c r="AR361" s="164" t="s">
        <v>88</v>
      </c>
      <c r="AT361" s="171" t="s">
        <v>77</v>
      </c>
      <c r="AU361" s="171" t="s">
        <v>86</v>
      </c>
      <c r="AY361" s="164" t="s">
        <v>133</v>
      </c>
      <c r="BK361" s="172">
        <f>SUM(BK362:BK391)</f>
        <v>0</v>
      </c>
    </row>
    <row r="362" spans="1:65" s="56" customFormat="1" ht="24">
      <c r="A362" s="52"/>
      <c r="B362" s="53"/>
      <c r="C362" s="175" t="s">
        <v>613</v>
      </c>
      <c r="D362" s="175" t="s">
        <v>135</v>
      </c>
      <c r="E362" s="176" t="s">
        <v>614</v>
      </c>
      <c r="F362" s="177" t="s">
        <v>615</v>
      </c>
      <c r="G362" s="178" t="s">
        <v>138</v>
      </c>
      <c r="H362" s="179">
        <v>435</v>
      </c>
      <c r="I362" s="25"/>
      <c r="J362" s="180">
        <f>ROUND(I362*H362,2)</f>
        <v>0</v>
      </c>
      <c r="K362" s="177" t="s">
        <v>139</v>
      </c>
      <c r="L362" s="53"/>
      <c r="M362" s="181" t="s">
        <v>1</v>
      </c>
      <c r="N362" s="182" t="s">
        <v>43</v>
      </c>
      <c r="O362" s="80"/>
      <c r="P362" s="183">
        <f>O362*H362</f>
        <v>0</v>
      </c>
      <c r="Q362" s="183">
        <v>0</v>
      </c>
      <c r="R362" s="183">
        <f>Q362*H362</f>
        <v>0</v>
      </c>
      <c r="S362" s="183">
        <v>6.5000000000000002E-2</v>
      </c>
      <c r="T362" s="184">
        <f>S362*H362</f>
        <v>28.275000000000002</v>
      </c>
      <c r="U362" s="52"/>
      <c r="V362" s="52"/>
      <c r="W362" s="52"/>
      <c r="X362" s="52"/>
      <c r="Y362" s="52"/>
      <c r="Z362" s="52"/>
      <c r="AA362" s="52"/>
      <c r="AB362" s="52"/>
      <c r="AC362" s="52"/>
      <c r="AD362" s="52"/>
      <c r="AE362" s="52"/>
      <c r="AR362" s="185" t="s">
        <v>140</v>
      </c>
      <c r="AT362" s="185" t="s">
        <v>135</v>
      </c>
      <c r="AU362" s="185" t="s">
        <v>88</v>
      </c>
      <c r="AY362" s="40" t="s">
        <v>133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40" t="s">
        <v>86</v>
      </c>
      <c r="BK362" s="186">
        <f>ROUND(I362*H362,2)</f>
        <v>0</v>
      </c>
      <c r="BL362" s="40" t="s">
        <v>140</v>
      </c>
      <c r="BM362" s="185" t="s">
        <v>616</v>
      </c>
    </row>
    <row r="363" spans="1:65" s="56" customFormat="1" ht="19.5">
      <c r="A363" s="52"/>
      <c r="B363" s="53"/>
      <c r="C363" s="52"/>
      <c r="D363" s="189" t="s">
        <v>157</v>
      </c>
      <c r="E363" s="52"/>
      <c r="F363" s="204" t="s">
        <v>617</v>
      </c>
      <c r="G363" s="52"/>
      <c r="H363" s="52"/>
      <c r="I363" s="28"/>
      <c r="J363" s="52"/>
      <c r="K363" s="52"/>
      <c r="L363" s="53"/>
      <c r="M363" s="205"/>
      <c r="N363" s="206"/>
      <c r="O363" s="80"/>
      <c r="P363" s="80"/>
      <c r="Q363" s="80"/>
      <c r="R363" s="80"/>
      <c r="S363" s="80"/>
      <c r="T363" s="81"/>
      <c r="U363" s="52"/>
      <c r="V363" s="52"/>
      <c r="W363" s="52"/>
      <c r="X363" s="52"/>
      <c r="Y363" s="52"/>
      <c r="Z363" s="52"/>
      <c r="AA363" s="52"/>
      <c r="AB363" s="52"/>
      <c r="AC363" s="52"/>
      <c r="AD363" s="52"/>
      <c r="AE363" s="52"/>
      <c r="AT363" s="40" t="s">
        <v>157</v>
      </c>
      <c r="AU363" s="40" t="s">
        <v>88</v>
      </c>
    </row>
    <row r="364" spans="1:65" s="187" customFormat="1">
      <c r="B364" s="188"/>
      <c r="D364" s="189" t="s">
        <v>142</v>
      </c>
      <c r="E364" s="190" t="s">
        <v>1</v>
      </c>
      <c r="F364" s="191" t="s">
        <v>618</v>
      </c>
      <c r="H364" s="192">
        <v>435</v>
      </c>
      <c r="I364" s="26"/>
      <c r="L364" s="188"/>
      <c r="M364" s="193"/>
      <c r="N364" s="194"/>
      <c r="O364" s="194"/>
      <c r="P364" s="194"/>
      <c r="Q364" s="194"/>
      <c r="R364" s="194"/>
      <c r="S364" s="194"/>
      <c r="T364" s="195"/>
      <c r="AT364" s="190" t="s">
        <v>142</v>
      </c>
      <c r="AU364" s="190" t="s">
        <v>88</v>
      </c>
      <c r="AV364" s="187" t="s">
        <v>88</v>
      </c>
      <c r="AW364" s="187" t="s">
        <v>35</v>
      </c>
      <c r="AX364" s="187" t="s">
        <v>86</v>
      </c>
      <c r="AY364" s="190" t="s">
        <v>133</v>
      </c>
    </row>
    <row r="365" spans="1:65" s="56" customFormat="1" ht="16.5" customHeight="1">
      <c r="A365" s="52"/>
      <c r="B365" s="53"/>
      <c r="C365" s="175" t="s">
        <v>619</v>
      </c>
      <c r="D365" s="175" t="s">
        <v>135</v>
      </c>
      <c r="E365" s="176" t="s">
        <v>620</v>
      </c>
      <c r="F365" s="177" t="s">
        <v>621</v>
      </c>
      <c r="G365" s="178" t="s">
        <v>138</v>
      </c>
      <c r="H365" s="179">
        <v>297</v>
      </c>
      <c r="I365" s="25"/>
      <c r="J365" s="180">
        <f>ROUND(I365*H365,2)</f>
        <v>0</v>
      </c>
      <c r="K365" s="177" t="s">
        <v>139</v>
      </c>
      <c r="L365" s="53"/>
      <c r="M365" s="181" t="s">
        <v>1</v>
      </c>
      <c r="N365" s="182" t="s">
        <v>43</v>
      </c>
      <c r="O365" s="80"/>
      <c r="P365" s="183">
        <f>O365*H365</f>
        <v>0</v>
      </c>
      <c r="Q365" s="183">
        <v>0</v>
      </c>
      <c r="R365" s="183">
        <f>Q365*H365</f>
        <v>0</v>
      </c>
      <c r="S365" s="183">
        <v>4.0000000000000001E-3</v>
      </c>
      <c r="T365" s="184">
        <f>S365*H365</f>
        <v>1.1879999999999999</v>
      </c>
      <c r="U365" s="52"/>
      <c r="V365" s="52"/>
      <c r="W365" s="52"/>
      <c r="X365" s="52"/>
      <c r="Y365" s="52"/>
      <c r="Z365" s="52"/>
      <c r="AA365" s="52"/>
      <c r="AB365" s="52"/>
      <c r="AC365" s="52"/>
      <c r="AD365" s="52"/>
      <c r="AE365" s="52"/>
      <c r="AR365" s="185" t="s">
        <v>215</v>
      </c>
      <c r="AT365" s="185" t="s">
        <v>135</v>
      </c>
      <c r="AU365" s="185" t="s">
        <v>88</v>
      </c>
      <c r="AY365" s="40" t="s">
        <v>133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40" t="s">
        <v>86</v>
      </c>
      <c r="BK365" s="186">
        <f>ROUND(I365*H365,2)</f>
        <v>0</v>
      </c>
      <c r="BL365" s="40" t="s">
        <v>215</v>
      </c>
      <c r="BM365" s="185" t="s">
        <v>622</v>
      </c>
    </row>
    <row r="366" spans="1:65" s="187" customFormat="1">
      <c r="B366" s="188"/>
      <c r="D366" s="189" t="s">
        <v>142</v>
      </c>
      <c r="E366" s="190" t="s">
        <v>1</v>
      </c>
      <c r="F366" s="191" t="s">
        <v>623</v>
      </c>
      <c r="H366" s="192">
        <v>297</v>
      </c>
      <c r="I366" s="26"/>
      <c r="L366" s="188"/>
      <c r="M366" s="193"/>
      <c r="N366" s="194"/>
      <c r="O366" s="194"/>
      <c r="P366" s="194"/>
      <c r="Q366" s="194"/>
      <c r="R366" s="194"/>
      <c r="S366" s="194"/>
      <c r="T366" s="195"/>
      <c r="AT366" s="190" t="s">
        <v>142</v>
      </c>
      <c r="AU366" s="190" t="s">
        <v>88</v>
      </c>
      <c r="AV366" s="187" t="s">
        <v>88</v>
      </c>
      <c r="AW366" s="187" t="s">
        <v>35</v>
      </c>
      <c r="AX366" s="187" t="s">
        <v>78</v>
      </c>
      <c r="AY366" s="190" t="s">
        <v>133</v>
      </c>
    </row>
    <row r="367" spans="1:65" s="196" customFormat="1">
      <c r="B367" s="197"/>
      <c r="D367" s="189" t="s">
        <v>142</v>
      </c>
      <c r="E367" s="198" t="s">
        <v>1</v>
      </c>
      <c r="F367" s="199" t="s">
        <v>149</v>
      </c>
      <c r="H367" s="200">
        <v>297</v>
      </c>
      <c r="I367" s="27"/>
      <c r="L367" s="197"/>
      <c r="M367" s="201"/>
      <c r="N367" s="202"/>
      <c r="O367" s="202"/>
      <c r="P367" s="202"/>
      <c r="Q367" s="202"/>
      <c r="R367" s="202"/>
      <c r="S367" s="202"/>
      <c r="T367" s="203"/>
      <c r="AT367" s="198" t="s">
        <v>142</v>
      </c>
      <c r="AU367" s="198" t="s">
        <v>88</v>
      </c>
      <c r="AV367" s="196" t="s">
        <v>140</v>
      </c>
      <c r="AW367" s="196" t="s">
        <v>3</v>
      </c>
      <c r="AX367" s="196" t="s">
        <v>86</v>
      </c>
      <c r="AY367" s="198" t="s">
        <v>133</v>
      </c>
    </row>
    <row r="368" spans="1:65" s="56" customFormat="1" ht="21.75" customHeight="1">
      <c r="A368" s="52"/>
      <c r="B368" s="53"/>
      <c r="C368" s="175" t="s">
        <v>624</v>
      </c>
      <c r="D368" s="175" t="s">
        <v>135</v>
      </c>
      <c r="E368" s="176" t="s">
        <v>625</v>
      </c>
      <c r="F368" s="177" t="s">
        <v>626</v>
      </c>
      <c r="G368" s="178" t="s">
        <v>138</v>
      </c>
      <c r="H368" s="179">
        <v>84</v>
      </c>
      <c r="I368" s="25"/>
      <c r="J368" s="180">
        <f>ROUND(I368*H368,2)</f>
        <v>0</v>
      </c>
      <c r="K368" s="177" t="s">
        <v>139</v>
      </c>
      <c r="L368" s="53"/>
      <c r="M368" s="181" t="s">
        <v>1</v>
      </c>
      <c r="N368" s="182" t="s">
        <v>43</v>
      </c>
      <c r="O368" s="80"/>
      <c r="P368" s="183">
        <f>O368*H368</f>
        <v>0</v>
      </c>
      <c r="Q368" s="183">
        <v>3.8000000000000002E-4</v>
      </c>
      <c r="R368" s="183">
        <f>Q368*H368</f>
        <v>3.1920000000000004E-2</v>
      </c>
      <c r="S368" s="183">
        <v>0</v>
      </c>
      <c r="T368" s="184">
        <f>S368*H368</f>
        <v>0</v>
      </c>
      <c r="U368" s="52"/>
      <c r="V368" s="52"/>
      <c r="W368" s="52"/>
      <c r="X368" s="52"/>
      <c r="Y368" s="52"/>
      <c r="Z368" s="52"/>
      <c r="AA368" s="52"/>
      <c r="AB368" s="52"/>
      <c r="AC368" s="52"/>
      <c r="AD368" s="52"/>
      <c r="AE368" s="52"/>
      <c r="AR368" s="185" t="s">
        <v>215</v>
      </c>
      <c r="AT368" s="185" t="s">
        <v>135</v>
      </c>
      <c r="AU368" s="185" t="s">
        <v>88</v>
      </c>
      <c r="AY368" s="40" t="s">
        <v>133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40" t="s">
        <v>86</v>
      </c>
      <c r="BK368" s="186">
        <f>ROUND(I368*H368,2)</f>
        <v>0</v>
      </c>
      <c r="BL368" s="40" t="s">
        <v>215</v>
      </c>
      <c r="BM368" s="185" t="s">
        <v>627</v>
      </c>
    </row>
    <row r="369" spans="1:65" s="56" customFormat="1" ht="16.5" customHeight="1">
      <c r="A369" s="52"/>
      <c r="B369" s="53"/>
      <c r="C369" s="207" t="s">
        <v>628</v>
      </c>
      <c r="D369" s="207" t="s">
        <v>201</v>
      </c>
      <c r="E369" s="208" t="s">
        <v>629</v>
      </c>
      <c r="F369" s="209" t="s">
        <v>630</v>
      </c>
      <c r="G369" s="210" t="s">
        <v>138</v>
      </c>
      <c r="H369" s="211">
        <v>96.6</v>
      </c>
      <c r="I369" s="29"/>
      <c r="J369" s="212">
        <f>ROUND(I369*H369,2)</f>
        <v>0</v>
      </c>
      <c r="K369" s="209" t="s">
        <v>247</v>
      </c>
      <c r="L369" s="213"/>
      <c r="M369" s="214" t="s">
        <v>1</v>
      </c>
      <c r="N369" s="215" t="s">
        <v>43</v>
      </c>
      <c r="O369" s="80"/>
      <c r="P369" s="183">
        <f>O369*H369</f>
        <v>0</v>
      </c>
      <c r="Q369" s="183">
        <v>0</v>
      </c>
      <c r="R369" s="183">
        <f>Q369*H369</f>
        <v>0</v>
      </c>
      <c r="S369" s="183">
        <v>0</v>
      </c>
      <c r="T369" s="184">
        <f>S369*H369</f>
        <v>0</v>
      </c>
      <c r="U369" s="52"/>
      <c r="V369" s="52"/>
      <c r="W369" s="52"/>
      <c r="X369" s="52"/>
      <c r="Y369" s="52"/>
      <c r="Z369" s="52"/>
      <c r="AA369" s="52"/>
      <c r="AB369" s="52"/>
      <c r="AC369" s="52"/>
      <c r="AD369" s="52"/>
      <c r="AE369" s="52"/>
      <c r="AR369" s="185" t="s">
        <v>296</v>
      </c>
      <c r="AT369" s="185" t="s">
        <v>201</v>
      </c>
      <c r="AU369" s="185" t="s">
        <v>88</v>
      </c>
      <c r="AY369" s="40" t="s">
        <v>133</v>
      </c>
      <c r="BE369" s="186">
        <f>IF(N369="základní",J369,0)</f>
        <v>0</v>
      </c>
      <c r="BF369" s="186">
        <f>IF(N369="snížená",J369,0)</f>
        <v>0</v>
      </c>
      <c r="BG369" s="186">
        <f>IF(N369="zákl. přenesená",J369,0)</f>
        <v>0</v>
      </c>
      <c r="BH369" s="186">
        <f>IF(N369="sníž. přenesená",J369,0)</f>
        <v>0</v>
      </c>
      <c r="BI369" s="186">
        <f>IF(N369="nulová",J369,0)</f>
        <v>0</v>
      </c>
      <c r="BJ369" s="40" t="s">
        <v>86</v>
      </c>
      <c r="BK369" s="186">
        <f>ROUND(I369*H369,2)</f>
        <v>0</v>
      </c>
      <c r="BL369" s="40" t="s">
        <v>215</v>
      </c>
      <c r="BM369" s="185" t="s">
        <v>631</v>
      </c>
    </row>
    <row r="370" spans="1:65" s="187" customFormat="1">
      <c r="B370" s="188"/>
      <c r="D370" s="189" t="s">
        <v>142</v>
      </c>
      <c r="E370" s="190" t="s">
        <v>1</v>
      </c>
      <c r="F370" s="191" t="s">
        <v>632</v>
      </c>
      <c r="H370" s="192">
        <v>96.6</v>
      </c>
      <c r="I370" s="26"/>
      <c r="L370" s="188"/>
      <c r="M370" s="193"/>
      <c r="N370" s="194"/>
      <c r="O370" s="194"/>
      <c r="P370" s="194"/>
      <c r="Q370" s="194"/>
      <c r="R370" s="194"/>
      <c r="S370" s="194"/>
      <c r="T370" s="195"/>
      <c r="AT370" s="190" t="s">
        <v>142</v>
      </c>
      <c r="AU370" s="190" t="s">
        <v>88</v>
      </c>
      <c r="AV370" s="187" t="s">
        <v>88</v>
      </c>
      <c r="AW370" s="187" t="s">
        <v>35</v>
      </c>
      <c r="AX370" s="187" t="s">
        <v>86</v>
      </c>
      <c r="AY370" s="190" t="s">
        <v>133</v>
      </c>
    </row>
    <row r="371" spans="1:65" s="56" customFormat="1" ht="24">
      <c r="A371" s="52"/>
      <c r="B371" s="53"/>
      <c r="C371" s="175" t="s">
        <v>633</v>
      </c>
      <c r="D371" s="175" t="s">
        <v>135</v>
      </c>
      <c r="E371" s="176" t="s">
        <v>634</v>
      </c>
      <c r="F371" s="177" t="s">
        <v>635</v>
      </c>
      <c r="G371" s="178" t="s">
        <v>167</v>
      </c>
      <c r="H371" s="179">
        <v>12</v>
      </c>
      <c r="I371" s="25"/>
      <c r="J371" s="180">
        <f>ROUND(I371*H371,2)</f>
        <v>0</v>
      </c>
      <c r="K371" s="177" t="s">
        <v>139</v>
      </c>
      <c r="L371" s="53"/>
      <c r="M371" s="181" t="s">
        <v>1</v>
      </c>
      <c r="N371" s="182" t="s">
        <v>43</v>
      </c>
      <c r="O371" s="80"/>
      <c r="P371" s="183">
        <f>O371*H371</f>
        <v>0</v>
      </c>
      <c r="Q371" s="183">
        <v>1.1E-4</v>
      </c>
      <c r="R371" s="183">
        <f>Q371*H371</f>
        <v>1.32E-3</v>
      </c>
      <c r="S371" s="183">
        <v>0</v>
      </c>
      <c r="T371" s="184">
        <f>S371*H371</f>
        <v>0</v>
      </c>
      <c r="U371" s="52"/>
      <c r="V371" s="52"/>
      <c r="W371" s="52"/>
      <c r="X371" s="52"/>
      <c r="Y371" s="52"/>
      <c r="Z371" s="52"/>
      <c r="AA371" s="52"/>
      <c r="AB371" s="52"/>
      <c r="AC371" s="52"/>
      <c r="AD371" s="52"/>
      <c r="AE371" s="52"/>
      <c r="AR371" s="185" t="s">
        <v>215</v>
      </c>
      <c r="AT371" s="185" t="s">
        <v>135</v>
      </c>
      <c r="AU371" s="185" t="s">
        <v>88</v>
      </c>
      <c r="AY371" s="40" t="s">
        <v>133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40" t="s">
        <v>86</v>
      </c>
      <c r="BK371" s="186">
        <f>ROUND(I371*H371,2)</f>
        <v>0</v>
      </c>
      <c r="BL371" s="40" t="s">
        <v>215</v>
      </c>
      <c r="BM371" s="185" t="s">
        <v>636</v>
      </c>
    </row>
    <row r="372" spans="1:65" s="187" customFormat="1">
      <c r="B372" s="188"/>
      <c r="D372" s="189" t="s">
        <v>142</v>
      </c>
      <c r="E372" s="190" t="s">
        <v>1</v>
      </c>
      <c r="F372" s="191" t="s">
        <v>637</v>
      </c>
      <c r="H372" s="192">
        <v>12</v>
      </c>
      <c r="I372" s="26"/>
      <c r="L372" s="188"/>
      <c r="M372" s="193"/>
      <c r="N372" s="194"/>
      <c r="O372" s="194"/>
      <c r="P372" s="194"/>
      <c r="Q372" s="194"/>
      <c r="R372" s="194"/>
      <c r="S372" s="194"/>
      <c r="T372" s="195"/>
      <c r="AT372" s="190" t="s">
        <v>142</v>
      </c>
      <c r="AU372" s="190" t="s">
        <v>88</v>
      </c>
      <c r="AV372" s="187" t="s">
        <v>88</v>
      </c>
      <c r="AW372" s="187" t="s">
        <v>35</v>
      </c>
      <c r="AX372" s="187" t="s">
        <v>86</v>
      </c>
      <c r="AY372" s="190" t="s">
        <v>133</v>
      </c>
    </row>
    <row r="373" spans="1:65" s="56" customFormat="1" ht="16.5" customHeight="1">
      <c r="A373" s="52"/>
      <c r="B373" s="53"/>
      <c r="C373" s="207" t="s">
        <v>638</v>
      </c>
      <c r="D373" s="207" t="s">
        <v>201</v>
      </c>
      <c r="E373" s="208" t="s">
        <v>639</v>
      </c>
      <c r="F373" s="209" t="s">
        <v>640</v>
      </c>
      <c r="G373" s="210" t="s">
        <v>167</v>
      </c>
      <c r="H373" s="211">
        <v>12</v>
      </c>
      <c r="I373" s="29"/>
      <c r="J373" s="212">
        <f>ROUND(I373*H373,2)</f>
        <v>0</v>
      </c>
      <c r="K373" s="209" t="s">
        <v>247</v>
      </c>
      <c r="L373" s="213"/>
      <c r="M373" s="214" t="s">
        <v>1</v>
      </c>
      <c r="N373" s="215" t="s">
        <v>43</v>
      </c>
      <c r="O373" s="80"/>
      <c r="P373" s="183">
        <f>O373*H373</f>
        <v>0</v>
      </c>
      <c r="Q373" s="183">
        <v>0</v>
      </c>
      <c r="R373" s="183">
        <f>Q373*H373</f>
        <v>0</v>
      </c>
      <c r="S373" s="183">
        <v>0</v>
      </c>
      <c r="T373" s="184">
        <f>S373*H373</f>
        <v>0</v>
      </c>
      <c r="U373" s="52"/>
      <c r="V373" s="52"/>
      <c r="W373" s="52"/>
      <c r="X373" s="52"/>
      <c r="Y373" s="52"/>
      <c r="Z373" s="52"/>
      <c r="AA373" s="52"/>
      <c r="AB373" s="52"/>
      <c r="AC373" s="52"/>
      <c r="AD373" s="52"/>
      <c r="AE373" s="52"/>
      <c r="AR373" s="185" t="s">
        <v>296</v>
      </c>
      <c r="AT373" s="185" t="s">
        <v>201</v>
      </c>
      <c r="AU373" s="185" t="s">
        <v>88</v>
      </c>
      <c r="AY373" s="40" t="s">
        <v>133</v>
      </c>
      <c r="BE373" s="186">
        <f>IF(N373="základní",J373,0)</f>
        <v>0</v>
      </c>
      <c r="BF373" s="186">
        <f>IF(N373="snížená",J373,0)</f>
        <v>0</v>
      </c>
      <c r="BG373" s="186">
        <f>IF(N373="zákl. přenesená",J373,0)</f>
        <v>0</v>
      </c>
      <c r="BH373" s="186">
        <f>IF(N373="sníž. přenesená",J373,0)</f>
        <v>0</v>
      </c>
      <c r="BI373" s="186">
        <f>IF(N373="nulová",J373,0)</f>
        <v>0</v>
      </c>
      <c r="BJ373" s="40" t="s">
        <v>86</v>
      </c>
      <c r="BK373" s="186">
        <f>ROUND(I373*H373,2)</f>
        <v>0</v>
      </c>
      <c r="BL373" s="40" t="s">
        <v>215</v>
      </c>
      <c r="BM373" s="185" t="s">
        <v>641</v>
      </c>
    </row>
    <row r="374" spans="1:65" s="56" customFormat="1" ht="24">
      <c r="A374" s="52"/>
      <c r="B374" s="53"/>
      <c r="C374" s="207" t="s">
        <v>642</v>
      </c>
      <c r="D374" s="207" t="s">
        <v>201</v>
      </c>
      <c r="E374" s="208" t="s">
        <v>643</v>
      </c>
      <c r="F374" s="209" t="s">
        <v>644</v>
      </c>
      <c r="G374" s="210" t="s">
        <v>242</v>
      </c>
      <c r="H374" s="211">
        <v>80</v>
      </c>
      <c r="I374" s="29"/>
      <c r="J374" s="212">
        <f>ROUND(I374*H374,2)</f>
        <v>0</v>
      </c>
      <c r="K374" s="209" t="s">
        <v>247</v>
      </c>
      <c r="L374" s="213"/>
      <c r="M374" s="214" t="s">
        <v>1</v>
      </c>
      <c r="N374" s="215" t="s">
        <v>43</v>
      </c>
      <c r="O374" s="80"/>
      <c r="P374" s="183">
        <f>O374*H374</f>
        <v>0</v>
      </c>
      <c r="Q374" s="183">
        <v>0</v>
      </c>
      <c r="R374" s="183">
        <f>Q374*H374</f>
        <v>0</v>
      </c>
      <c r="S374" s="183">
        <v>0</v>
      </c>
      <c r="T374" s="184">
        <f>S374*H374</f>
        <v>0</v>
      </c>
      <c r="U374" s="52"/>
      <c r="V374" s="52"/>
      <c r="W374" s="52"/>
      <c r="X374" s="52"/>
      <c r="Y374" s="52"/>
      <c r="Z374" s="52"/>
      <c r="AA374" s="52"/>
      <c r="AB374" s="52"/>
      <c r="AC374" s="52"/>
      <c r="AD374" s="52"/>
      <c r="AE374" s="52"/>
      <c r="AR374" s="185" t="s">
        <v>296</v>
      </c>
      <c r="AT374" s="185" t="s">
        <v>201</v>
      </c>
      <c r="AU374" s="185" t="s">
        <v>88</v>
      </c>
      <c r="AY374" s="40" t="s">
        <v>133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40" t="s">
        <v>86</v>
      </c>
      <c r="BK374" s="186">
        <f>ROUND(I374*H374,2)</f>
        <v>0</v>
      </c>
      <c r="BL374" s="40" t="s">
        <v>215</v>
      </c>
      <c r="BM374" s="185" t="s">
        <v>645</v>
      </c>
    </row>
    <row r="375" spans="1:65" s="56" customFormat="1" ht="19.5">
      <c r="A375" s="52"/>
      <c r="B375" s="53"/>
      <c r="C375" s="52"/>
      <c r="D375" s="189" t="s">
        <v>157</v>
      </c>
      <c r="E375" s="52"/>
      <c r="F375" s="204" t="s">
        <v>646</v>
      </c>
      <c r="G375" s="52"/>
      <c r="H375" s="52"/>
      <c r="I375" s="28"/>
      <c r="J375" s="52"/>
      <c r="K375" s="52"/>
      <c r="L375" s="53"/>
      <c r="M375" s="205"/>
      <c r="N375" s="206"/>
      <c r="O375" s="80"/>
      <c r="P375" s="80"/>
      <c r="Q375" s="80"/>
      <c r="R375" s="80"/>
      <c r="S375" s="80"/>
      <c r="T375" s="81"/>
      <c r="U375" s="52"/>
      <c r="V375" s="52"/>
      <c r="W375" s="52"/>
      <c r="X375" s="52"/>
      <c r="Y375" s="52"/>
      <c r="Z375" s="52"/>
      <c r="AA375" s="52"/>
      <c r="AB375" s="52"/>
      <c r="AC375" s="52"/>
      <c r="AD375" s="52"/>
      <c r="AE375" s="52"/>
      <c r="AT375" s="40" t="s">
        <v>157</v>
      </c>
      <c r="AU375" s="40" t="s">
        <v>88</v>
      </c>
    </row>
    <row r="376" spans="1:65" s="56" customFormat="1" ht="24">
      <c r="A376" s="52"/>
      <c r="B376" s="53"/>
      <c r="C376" s="175" t="s">
        <v>647</v>
      </c>
      <c r="D376" s="175" t="s">
        <v>135</v>
      </c>
      <c r="E376" s="176" t="s">
        <v>648</v>
      </c>
      <c r="F376" s="177" t="s">
        <v>649</v>
      </c>
      <c r="G376" s="178" t="s">
        <v>138</v>
      </c>
      <c r="H376" s="179">
        <v>84</v>
      </c>
      <c r="I376" s="25"/>
      <c r="J376" s="180">
        <f>ROUND(I376*H376,2)</f>
        <v>0</v>
      </c>
      <c r="K376" s="177" t="s">
        <v>139</v>
      </c>
      <c r="L376" s="53"/>
      <c r="M376" s="181" t="s">
        <v>1</v>
      </c>
      <c r="N376" s="182" t="s">
        <v>43</v>
      </c>
      <c r="O376" s="80"/>
      <c r="P376" s="183">
        <f>O376*H376</f>
        <v>0</v>
      </c>
      <c r="Q376" s="183">
        <v>0</v>
      </c>
      <c r="R376" s="183">
        <f>Q376*H376</f>
        <v>0</v>
      </c>
      <c r="S376" s="183">
        <v>0</v>
      </c>
      <c r="T376" s="184">
        <f>S376*H376</f>
        <v>0</v>
      </c>
      <c r="U376" s="52"/>
      <c r="V376" s="52"/>
      <c r="W376" s="52"/>
      <c r="X376" s="52"/>
      <c r="Y376" s="52"/>
      <c r="Z376" s="52"/>
      <c r="AA376" s="52"/>
      <c r="AB376" s="52"/>
      <c r="AC376" s="52"/>
      <c r="AD376" s="52"/>
      <c r="AE376" s="52"/>
      <c r="AR376" s="185" t="s">
        <v>215</v>
      </c>
      <c r="AT376" s="185" t="s">
        <v>135</v>
      </c>
      <c r="AU376" s="185" t="s">
        <v>88</v>
      </c>
      <c r="AY376" s="40" t="s">
        <v>133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40" t="s">
        <v>86</v>
      </c>
      <c r="BK376" s="186">
        <f>ROUND(I376*H376,2)</f>
        <v>0</v>
      </c>
      <c r="BL376" s="40" t="s">
        <v>215</v>
      </c>
      <c r="BM376" s="185" t="s">
        <v>650</v>
      </c>
    </row>
    <row r="377" spans="1:65" s="56" customFormat="1" ht="24">
      <c r="A377" s="52"/>
      <c r="B377" s="53"/>
      <c r="C377" s="207" t="s">
        <v>651</v>
      </c>
      <c r="D377" s="207" t="s">
        <v>201</v>
      </c>
      <c r="E377" s="208" t="s">
        <v>652</v>
      </c>
      <c r="F377" s="209" t="s">
        <v>653</v>
      </c>
      <c r="G377" s="210" t="s">
        <v>138</v>
      </c>
      <c r="H377" s="211">
        <v>88.2</v>
      </c>
      <c r="I377" s="29"/>
      <c r="J377" s="212">
        <f>ROUND(I377*H377,2)</f>
        <v>0</v>
      </c>
      <c r="K377" s="209" t="s">
        <v>139</v>
      </c>
      <c r="L377" s="213"/>
      <c r="M377" s="214" t="s">
        <v>1</v>
      </c>
      <c r="N377" s="215" t="s">
        <v>43</v>
      </c>
      <c r="O377" s="80"/>
      <c r="P377" s="183">
        <f>O377*H377</f>
        <v>0</v>
      </c>
      <c r="Q377" s="183">
        <v>8.0000000000000004E-4</v>
      </c>
      <c r="R377" s="183">
        <f>Q377*H377</f>
        <v>7.0560000000000012E-2</v>
      </c>
      <c r="S377" s="183">
        <v>0</v>
      </c>
      <c r="T377" s="184">
        <f>S377*H377</f>
        <v>0</v>
      </c>
      <c r="U377" s="52"/>
      <c r="V377" s="52"/>
      <c r="W377" s="52"/>
      <c r="X377" s="52"/>
      <c r="Y377" s="52"/>
      <c r="Z377" s="52"/>
      <c r="AA377" s="52"/>
      <c r="AB377" s="52"/>
      <c r="AC377" s="52"/>
      <c r="AD377" s="52"/>
      <c r="AE377" s="52"/>
      <c r="AR377" s="185" t="s">
        <v>296</v>
      </c>
      <c r="AT377" s="185" t="s">
        <v>201</v>
      </c>
      <c r="AU377" s="185" t="s">
        <v>88</v>
      </c>
      <c r="AY377" s="40" t="s">
        <v>133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40" t="s">
        <v>86</v>
      </c>
      <c r="BK377" s="186">
        <f>ROUND(I377*H377,2)</f>
        <v>0</v>
      </c>
      <c r="BL377" s="40" t="s">
        <v>215</v>
      </c>
      <c r="BM377" s="185" t="s">
        <v>654</v>
      </c>
    </row>
    <row r="378" spans="1:65" s="187" customFormat="1">
      <c r="B378" s="188"/>
      <c r="D378" s="189" t="s">
        <v>142</v>
      </c>
      <c r="E378" s="190" t="s">
        <v>1</v>
      </c>
      <c r="F378" s="191" t="s">
        <v>655</v>
      </c>
      <c r="H378" s="192">
        <v>88.2</v>
      </c>
      <c r="I378" s="26"/>
      <c r="L378" s="188"/>
      <c r="M378" s="193"/>
      <c r="N378" s="194"/>
      <c r="O378" s="194"/>
      <c r="P378" s="194"/>
      <c r="Q378" s="194"/>
      <c r="R378" s="194"/>
      <c r="S378" s="194"/>
      <c r="T378" s="195"/>
      <c r="AT378" s="190" t="s">
        <v>142</v>
      </c>
      <c r="AU378" s="190" t="s">
        <v>88</v>
      </c>
      <c r="AV378" s="187" t="s">
        <v>88</v>
      </c>
      <c r="AW378" s="187" t="s">
        <v>35</v>
      </c>
      <c r="AX378" s="187" t="s">
        <v>86</v>
      </c>
      <c r="AY378" s="190" t="s">
        <v>133</v>
      </c>
    </row>
    <row r="379" spans="1:65" s="56" customFormat="1" ht="21.75" customHeight="1">
      <c r="A379" s="52"/>
      <c r="B379" s="53"/>
      <c r="C379" s="175" t="s">
        <v>656</v>
      </c>
      <c r="D379" s="175" t="s">
        <v>135</v>
      </c>
      <c r="E379" s="176" t="s">
        <v>657</v>
      </c>
      <c r="F379" s="177" t="s">
        <v>658</v>
      </c>
      <c r="G379" s="178" t="s">
        <v>138</v>
      </c>
      <c r="H379" s="179">
        <v>435.6</v>
      </c>
      <c r="I379" s="25"/>
      <c r="J379" s="180">
        <f>ROUND(I379*H379,2)</f>
        <v>0</v>
      </c>
      <c r="K379" s="177" t="s">
        <v>247</v>
      </c>
      <c r="L379" s="53"/>
      <c r="M379" s="181" t="s">
        <v>1</v>
      </c>
      <c r="N379" s="182" t="s">
        <v>43</v>
      </c>
      <c r="O379" s="80"/>
      <c r="P379" s="183">
        <f>O379*H379</f>
        <v>0</v>
      </c>
      <c r="Q379" s="183">
        <v>3.3E-4</v>
      </c>
      <c r="R379" s="183">
        <f>Q379*H379</f>
        <v>0.14374800000000001</v>
      </c>
      <c r="S379" s="183">
        <v>0</v>
      </c>
      <c r="T379" s="184">
        <f>S379*H379</f>
        <v>0</v>
      </c>
      <c r="U379" s="52"/>
      <c r="V379" s="52"/>
      <c r="W379" s="52"/>
      <c r="X379" s="52"/>
      <c r="Y379" s="52"/>
      <c r="Z379" s="52"/>
      <c r="AA379" s="52"/>
      <c r="AB379" s="52"/>
      <c r="AC379" s="52"/>
      <c r="AD379" s="52"/>
      <c r="AE379" s="52"/>
      <c r="AR379" s="185" t="s">
        <v>215</v>
      </c>
      <c r="AT379" s="185" t="s">
        <v>135</v>
      </c>
      <c r="AU379" s="185" t="s">
        <v>88</v>
      </c>
      <c r="AY379" s="40" t="s">
        <v>133</v>
      </c>
      <c r="BE379" s="186">
        <f>IF(N379="základní",J379,0)</f>
        <v>0</v>
      </c>
      <c r="BF379" s="186">
        <f>IF(N379="snížená",J379,0)</f>
        <v>0</v>
      </c>
      <c r="BG379" s="186">
        <f>IF(N379="zákl. přenesená",J379,0)</f>
        <v>0</v>
      </c>
      <c r="BH379" s="186">
        <f>IF(N379="sníž. přenesená",J379,0)</f>
        <v>0</v>
      </c>
      <c r="BI379" s="186">
        <f>IF(N379="nulová",J379,0)</f>
        <v>0</v>
      </c>
      <c r="BJ379" s="40" t="s">
        <v>86</v>
      </c>
      <c r="BK379" s="186">
        <f>ROUND(I379*H379,2)</f>
        <v>0</v>
      </c>
      <c r="BL379" s="40" t="s">
        <v>215</v>
      </c>
      <c r="BM379" s="185" t="s">
        <v>659</v>
      </c>
    </row>
    <row r="380" spans="1:65" s="187" customFormat="1">
      <c r="B380" s="188"/>
      <c r="D380" s="189" t="s">
        <v>142</v>
      </c>
      <c r="E380" s="190" t="s">
        <v>1</v>
      </c>
      <c r="F380" s="191" t="s">
        <v>660</v>
      </c>
      <c r="H380" s="192">
        <v>435.6</v>
      </c>
      <c r="I380" s="26"/>
      <c r="L380" s="188"/>
      <c r="M380" s="193"/>
      <c r="N380" s="194"/>
      <c r="O380" s="194"/>
      <c r="P380" s="194"/>
      <c r="Q380" s="194"/>
      <c r="R380" s="194"/>
      <c r="S380" s="194"/>
      <c r="T380" s="195"/>
      <c r="AT380" s="190" t="s">
        <v>142</v>
      </c>
      <c r="AU380" s="190" t="s">
        <v>88</v>
      </c>
      <c r="AV380" s="187" t="s">
        <v>88</v>
      </c>
      <c r="AW380" s="187" t="s">
        <v>35</v>
      </c>
      <c r="AX380" s="187" t="s">
        <v>78</v>
      </c>
      <c r="AY380" s="190" t="s">
        <v>133</v>
      </c>
    </row>
    <row r="381" spans="1:65" s="196" customFormat="1">
      <c r="B381" s="197"/>
      <c r="D381" s="189" t="s">
        <v>142</v>
      </c>
      <c r="E381" s="198" t="s">
        <v>1</v>
      </c>
      <c r="F381" s="199" t="s">
        <v>149</v>
      </c>
      <c r="H381" s="200">
        <v>435.6</v>
      </c>
      <c r="I381" s="27"/>
      <c r="L381" s="197"/>
      <c r="M381" s="201"/>
      <c r="N381" s="202"/>
      <c r="O381" s="202"/>
      <c r="P381" s="202"/>
      <c r="Q381" s="202"/>
      <c r="R381" s="202"/>
      <c r="S381" s="202"/>
      <c r="T381" s="203"/>
      <c r="AT381" s="198" t="s">
        <v>142</v>
      </c>
      <c r="AU381" s="198" t="s">
        <v>88</v>
      </c>
      <c r="AV381" s="196" t="s">
        <v>140</v>
      </c>
      <c r="AW381" s="196" t="s">
        <v>3</v>
      </c>
      <c r="AX381" s="196" t="s">
        <v>86</v>
      </c>
      <c r="AY381" s="198" t="s">
        <v>133</v>
      </c>
    </row>
    <row r="382" spans="1:65" s="56" customFormat="1" ht="33" customHeight="1">
      <c r="A382" s="52"/>
      <c r="B382" s="53"/>
      <c r="C382" s="175" t="s">
        <v>661</v>
      </c>
      <c r="D382" s="175" t="s">
        <v>135</v>
      </c>
      <c r="E382" s="176" t="s">
        <v>662</v>
      </c>
      <c r="F382" s="177" t="s">
        <v>663</v>
      </c>
      <c r="G382" s="178" t="s">
        <v>138</v>
      </c>
      <c r="H382" s="179">
        <v>300</v>
      </c>
      <c r="I382" s="25"/>
      <c r="J382" s="180">
        <f>ROUND(I382*H382,2)</f>
        <v>0</v>
      </c>
      <c r="K382" s="177" t="s">
        <v>139</v>
      </c>
      <c r="L382" s="53"/>
      <c r="M382" s="181" t="s">
        <v>1</v>
      </c>
      <c r="N382" s="182" t="s">
        <v>43</v>
      </c>
      <c r="O382" s="80"/>
      <c r="P382" s="183">
        <f>O382*H382</f>
        <v>0</v>
      </c>
      <c r="Q382" s="183">
        <v>0</v>
      </c>
      <c r="R382" s="183">
        <f>Q382*H382</f>
        <v>0</v>
      </c>
      <c r="S382" s="183">
        <v>0</v>
      </c>
      <c r="T382" s="184">
        <f>S382*H382</f>
        <v>0</v>
      </c>
      <c r="U382" s="52"/>
      <c r="V382" s="52"/>
      <c r="W382" s="52"/>
      <c r="X382" s="52"/>
      <c r="Y382" s="52"/>
      <c r="Z382" s="52"/>
      <c r="AA382" s="52"/>
      <c r="AB382" s="52"/>
      <c r="AC382" s="52"/>
      <c r="AD382" s="52"/>
      <c r="AE382" s="52"/>
      <c r="AR382" s="185" t="s">
        <v>215</v>
      </c>
      <c r="AT382" s="185" t="s">
        <v>135</v>
      </c>
      <c r="AU382" s="185" t="s">
        <v>88</v>
      </c>
      <c r="AY382" s="40" t="s">
        <v>133</v>
      </c>
      <c r="BE382" s="186">
        <f>IF(N382="základní",J382,0)</f>
        <v>0</v>
      </c>
      <c r="BF382" s="186">
        <f>IF(N382="snížená",J382,0)</f>
        <v>0</v>
      </c>
      <c r="BG382" s="186">
        <f>IF(N382="zákl. přenesená",J382,0)</f>
        <v>0</v>
      </c>
      <c r="BH382" s="186">
        <f>IF(N382="sníž. přenesená",J382,0)</f>
        <v>0</v>
      </c>
      <c r="BI382" s="186">
        <f>IF(N382="nulová",J382,0)</f>
        <v>0</v>
      </c>
      <c r="BJ382" s="40" t="s">
        <v>86</v>
      </c>
      <c r="BK382" s="186">
        <f>ROUND(I382*H382,2)</f>
        <v>0</v>
      </c>
      <c r="BL382" s="40" t="s">
        <v>215</v>
      </c>
      <c r="BM382" s="185" t="s">
        <v>664</v>
      </c>
    </row>
    <row r="383" spans="1:65" s="187" customFormat="1">
      <c r="B383" s="188"/>
      <c r="D383" s="189" t="s">
        <v>142</v>
      </c>
      <c r="E383" s="190" t="s">
        <v>1</v>
      </c>
      <c r="F383" s="191" t="s">
        <v>665</v>
      </c>
      <c r="H383" s="192">
        <v>300</v>
      </c>
      <c r="I383" s="26"/>
      <c r="L383" s="188"/>
      <c r="M383" s="193"/>
      <c r="N383" s="194"/>
      <c r="O383" s="194"/>
      <c r="P383" s="194"/>
      <c r="Q383" s="194"/>
      <c r="R383" s="194"/>
      <c r="S383" s="194"/>
      <c r="T383" s="195"/>
      <c r="AT383" s="190" t="s">
        <v>142</v>
      </c>
      <c r="AU383" s="190" t="s">
        <v>88</v>
      </c>
      <c r="AV383" s="187" t="s">
        <v>88</v>
      </c>
      <c r="AW383" s="187" t="s">
        <v>35</v>
      </c>
      <c r="AX383" s="187" t="s">
        <v>86</v>
      </c>
      <c r="AY383" s="190" t="s">
        <v>133</v>
      </c>
    </row>
    <row r="384" spans="1:65" s="56" customFormat="1" ht="24">
      <c r="A384" s="52"/>
      <c r="B384" s="53"/>
      <c r="C384" s="175" t="s">
        <v>666</v>
      </c>
      <c r="D384" s="175" t="s">
        <v>135</v>
      </c>
      <c r="E384" s="176" t="s">
        <v>667</v>
      </c>
      <c r="F384" s="177" t="s">
        <v>668</v>
      </c>
      <c r="G384" s="178" t="s">
        <v>138</v>
      </c>
      <c r="H384" s="179">
        <v>60</v>
      </c>
      <c r="I384" s="25"/>
      <c r="J384" s="180">
        <f>ROUND(I384*H384,2)</f>
        <v>0</v>
      </c>
      <c r="K384" s="177" t="s">
        <v>139</v>
      </c>
      <c r="L384" s="53"/>
      <c r="M384" s="181" t="s">
        <v>1</v>
      </c>
      <c r="N384" s="182" t="s">
        <v>43</v>
      </c>
      <c r="O384" s="80"/>
      <c r="P384" s="183">
        <f>O384*H384</f>
        <v>0</v>
      </c>
      <c r="Q384" s="183">
        <v>0</v>
      </c>
      <c r="R384" s="183">
        <f>Q384*H384</f>
        <v>0</v>
      </c>
      <c r="S384" s="183">
        <v>0</v>
      </c>
      <c r="T384" s="184">
        <f>S384*H384</f>
        <v>0</v>
      </c>
      <c r="U384" s="52"/>
      <c r="V384" s="52"/>
      <c r="W384" s="52"/>
      <c r="X384" s="52"/>
      <c r="Y384" s="52"/>
      <c r="Z384" s="52"/>
      <c r="AA384" s="52"/>
      <c r="AB384" s="52"/>
      <c r="AC384" s="52"/>
      <c r="AD384" s="52"/>
      <c r="AE384" s="52"/>
      <c r="AR384" s="185" t="s">
        <v>215</v>
      </c>
      <c r="AT384" s="185" t="s">
        <v>135</v>
      </c>
      <c r="AU384" s="185" t="s">
        <v>88</v>
      </c>
      <c r="AY384" s="40" t="s">
        <v>133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40" t="s">
        <v>86</v>
      </c>
      <c r="BK384" s="186">
        <f>ROUND(I384*H384,2)</f>
        <v>0</v>
      </c>
      <c r="BL384" s="40" t="s">
        <v>215</v>
      </c>
      <c r="BM384" s="185" t="s">
        <v>669</v>
      </c>
    </row>
    <row r="385" spans="1:65" s="187" customFormat="1">
      <c r="B385" s="188"/>
      <c r="D385" s="189" t="s">
        <v>142</v>
      </c>
      <c r="E385" s="190" t="s">
        <v>1</v>
      </c>
      <c r="F385" s="191" t="s">
        <v>670</v>
      </c>
      <c r="H385" s="192">
        <v>60</v>
      </c>
      <c r="I385" s="26"/>
      <c r="L385" s="188"/>
      <c r="M385" s="193"/>
      <c r="N385" s="194"/>
      <c r="O385" s="194"/>
      <c r="P385" s="194"/>
      <c r="Q385" s="194"/>
      <c r="R385" s="194"/>
      <c r="S385" s="194"/>
      <c r="T385" s="195"/>
      <c r="AT385" s="190" t="s">
        <v>142</v>
      </c>
      <c r="AU385" s="190" t="s">
        <v>88</v>
      </c>
      <c r="AV385" s="187" t="s">
        <v>88</v>
      </c>
      <c r="AW385" s="187" t="s">
        <v>35</v>
      </c>
      <c r="AX385" s="187" t="s">
        <v>86</v>
      </c>
      <c r="AY385" s="190" t="s">
        <v>133</v>
      </c>
    </row>
    <row r="386" spans="1:65" s="56" customFormat="1" ht="24">
      <c r="A386" s="52"/>
      <c r="B386" s="53"/>
      <c r="C386" s="207" t="s">
        <v>671</v>
      </c>
      <c r="D386" s="207" t="s">
        <v>201</v>
      </c>
      <c r="E386" s="208" t="s">
        <v>672</v>
      </c>
      <c r="F386" s="209" t="s">
        <v>673</v>
      </c>
      <c r="G386" s="210" t="s">
        <v>231</v>
      </c>
      <c r="H386" s="211">
        <v>108</v>
      </c>
      <c r="I386" s="29"/>
      <c r="J386" s="212">
        <f>ROUND(I386*H386,2)</f>
        <v>0</v>
      </c>
      <c r="K386" s="209" t="s">
        <v>139</v>
      </c>
      <c r="L386" s="213"/>
      <c r="M386" s="214" t="s">
        <v>1</v>
      </c>
      <c r="N386" s="215" t="s">
        <v>43</v>
      </c>
      <c r="O386" s="80"/>
      <c r="P386" s="183">
        <f>O386*H386</f>
        <v>0</v>
      </c>
      <c r="Q386" s="183">
        <v>1E-3</v>
      </c>
      <c r="R386" s="183">
        <f>Q386*H386</f>
        <v>0.108</v>
      </c>
      <c r="S386" s="183">
        <v>0</v>
      </c>
      <c r="T386" s="184">
        <f>S386*H386</f>
        <v>0</v>
      </c>
      <c r="U386" s="52"/>
      <c r="V386" s="52"/>
      <c r="W386" s="52"/>
      <c r="X386" s="52"/>
      <c r="Y386" s="52"/>
      <c r="Z386" s="52"/>
      <c r="AA386" s="52"/>
      <c r="AB386" s="52"/>
      <c r="AC386" s="52"/>
      <c r="AD386" s="52"/>
      <c r="AE386" s="52"/>
      <c r="AR386" s="185" t="s">
        <v>296</v>
      </c>
      <c r="AT386" s="185" t="s">
        <v>201</v>
      </c>
      <c r="AU386" s="185" t="s">
        <v>88</v>
      </c>
      <c r="AY386" s="40" t="s">
        <v>133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40" t="s">
        <v>86</v>
      </c>
      <c r="BK386" s="186">
        <f>ROUND(I386*H386,2)</f>
        <v>0</v>
      </c>
      <c r="BL386" s="40" t="s">
        <v>215</v>
      </c>
      <c r="BM386" s="185" t="s">
        <v>674</v>
      </c>
    </row>
    <row r="387" spans="1:65" s="187" customFormat="1">
      <c r="B387" s="188"/>
      <c r="D387" s="189" t="s">
        <v>142</v>
      </c>
      <c r="F387" s="191" t="s">
        <v>675</v>
      </c>
      <c r="H387" s="192">
        <v>108</v>
      </c>
      <c r="I387" s="26"/>
      <c r="L387" s="188"/>
      <c r="M387" s="193"/>
      <c r="N387" s="194"/>
      <c r="O387" s="194"/>
      <c r="P387" s="194"/>
      <c r="Q387" s="194"/>
      <c r="R387" s="194"/>
      <c r="S387" s="194"/>
      <c r="T387" s="195"/>
      <c r="AT387" s="190" t="s">
        <v>142</v>
      </c>
      <c r="AU387" s="190" t="s">
        <v>88</v>
      </c>
      <c r="AV387" s="187" t="s">
        <v>88</v>
      </c>
      <c r="AW387" s="187" t="s">
        <v>3</v>
      </c>
      <c r="AX387" s="187" t="s">
        <v>86</v>
      </c>
      <c r="AY387" s="190" t="s">
        <v>133</v>
      </c>
    </row>
    <row r="388" spans="1:65" s="56" customFormat="1" ht="16.5" customHeight="1">
      <c r="A388" s="52"/>
      <c r="B388" s="53"/>
      <c r="C388" s="175" t="s">
        <v>676</v>
      </c>
      <c r="D388" s="175" t="s">
        <v>135</v>
      </c>
      <c r="E388" s="176" t="s">
        <v>677</v>
      </c>
      <c r="F388" s="177" t="s">
        <v>678</v>
      </c>
      <c r="G388" s="178" t="s">
        <v>138</v>
      </c>
      <c r="H388" s="179">
        <v>300</v>
      </c>
      <c r="I388" s="25"/>
      <c r="J388" s="180">
        <f>ROUND(I388*H388,2)</f>
        <v>0</v>
      </c>
      <c r="K388" s="177" t="s">
        <v>139</v>
      </c>
      <c r="L388" s="53"/>
      <c r="M388" s="181" t="s">
        <v>1</v>
      </c>
      <c r="N388" s="182" t="s">
        <v>43</v>
      </c>
      <c r="O388" s="80"/>
      <c r="P388" s="183">
        <f>O388*H388</f>
        <v>0</v>
      </c>
      <c r="Q388" s="183">
        <v>0</v>
      </c>
      <c r="R388" s="183">
        <f>Q388*H388</f>
        <v>0</v>
      </c>
      <c r="S388" s="183">
        <v>0</v>
      </c>
      <c r="T388" s="184">
        <f>S388*H388</f>
        <v>0</v>
      </c>
      <c r="U388" s="52"/>
      <c r="V388" s="52"/>
      <c r="W388" s="52"/>
      <c r="X388" s="52"/>
      <c r="Y388" s="52"/>
      <c r="Z388" s="52"/>
      <c r="AA388" s="52"/>
      <c r="AB388" s="52"/>
      <c r="AC388" s="52"/>
      <c r="AD388" s="52"/>
      <c r="AE388" s="52"/>
      <c r="AR388" s="185" t="s">
        <v>215</v>
      </c>
      <c r="AT388" s="185" t="s">
        <v>135</v>
      </c>
      <c r="AU388" s="185" t="s">
        <v>88</v>
      </c>
      <c r="AY388" s="40" t="s">
        <v>133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40" t="s">
        <v>86</v>
      </c>
      <c r="BK388" s="186">
        <f>ROUND(I388*H388,2)</f>
        <v>0</v>
      </c>
      <c r="BL388" s="40" t="s">
        <v>215</v>
      </c>
      <c r="BM388" s="185" t="s">
        <v>679</v>
      </c>
    </row>
    <row r="389" spans="1:65" s="56" customFormat="1" ht="16.5" customHeight="1">
      <c r="A389" s="52"/>
      <c r="B389" s="53"/>
      <c r="C389" s="175" t="s">
        <v>680</v>
      </c>
      <c r="D389" s="175" t="s">
        <v>135</v>
      </c>
      <c r="E389" s="176" t="s">
        <v>681</v>
      </c>
      <c r="F389" s="177" t="s">
        <v>682</v>
      </c>
      <c r="G389" s="178" t="s">
        <v>138</v>
      </c>
      <c r="H389" s="179">
        <v>60</v>
      </c>
      <c r="I389" s="25"/>
      <c r="J389" s="180">
        <f>ROUND(I389*H389,2)</f>
        <v>0</v>
      </c>
      <c r="K389" s="177" t="s">
        <v>139</v>
      </c>
      <c r="L389" s="53"/>
      <c r="M389" s="181" t="s">
        <v>1</v>
      </c>
      <c r="N389" s="182" t="s">
        <v>43</v>
      </c>
      <c r="O389" s="80"/>
      <c r="P389" s="183">
        <f>O389*H389</f>
        <v>0</v>
      </c>
      <c r="Q389" s="183">
        <v>0</v>
      </c>
      <c r="R389" s="183">
        <f>Q389*H389</f>
        <v>0</v>
      </c>
      <c r="S389" s="183">
        <v>0</v>
      </c>
      <c r="T389" s="184">
        <f>S389*H389</f>
        <v>0</v>
      </c>
      <c r="U389" s="52"/>
      <c r="V389" s="52"/>
      <c r="W389" s="52"/>
      <c r="X389" s="52"/>
      <c r="Y389" s="52"/>
      <c r="Z389" s="52"/>
      <c r="AA389" s="52"/>
      <c r="AB389" s="52"/>
      <c r="AC389" s="52"/>
      <c r="AD389" s="52"/>
      <c r="AE389" s="52"/>
      <c r="AR389" s="185" t="s">
        <v>215</v>
      </c>
      <c r="AT389" s="185" t="s">
        <v>135</v>
      </c>
      <c r="AU389" s="185" t="s">
        <v>88</v>
      </c>
      <c r="AY389" s="40" t="s">
        <v>133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40" t="s">
        <v>86</v>
      </c>
      <c r="BK389" s="186">
        <f>ROUND(I389*H389,2)</f>
        <v>0</v>
      </c>
      <c r="BL389" s="40" t="s">
        <v>215</v>
      </c>
      <c r="BM389" s="185" t="s">
        <v>683</v>
      </c>
    </row>
    <row r="390" spans="1:65" s="56" customFormat="1" ht="24">
      <c r="A390" s="52"/>
      <c r="B390" s="53"/>
      <c r="C390" s="207" t="s">
        <v>684</v>
      </c>
      <c r="D390" s="207" t="s">
        <v>201</v>
      </c>
      <c r="E390" s="208" t="s">
        <v>685</v>
      </c>
      <c r="F390" s="209" t="s">
        <v>686</v>
      </c>
      <c r="G390" s="210" t="s">
        <v>231</v>
      </c>
      <c r="H390" s="211">
        <v>360</v>
      </c>
      <c r="I390" s="29"/>
      <c r="J390" s="212">
        <f>ROUND(I390*H390,2)</f>
        <v>0</v>
      </c>
      <c r="K390" s="209" t="s">
        <v>139</v>
      </c>
      <c r="L390" s="213"/>
      <c r="M390" s="214" t="s">
        <v>1</v>
      </c>
      <c r="N390" s="215" t="s">
        <v>43</v>
      </c>
      <c r="O390" s="80"/>
      <c r="P390" s="183">
        <f>O390*H390</f>
        <v>0</v>
      </c>
      <c r="Q390" s="183">
        <v>1E-3</v>
      </c>
      <c r="R390" s="183">
        <f>Q390*H390</f>
        <v>0.36</v>
      </c>
      <c r="S390" s="183">
        <v>0</v>
      </c>
      <c r="T390" s="184">
        <f>S390*H390</f>
        <v>0</v>
      </c>
      <c r="U390" s="52"/>
      <c r="V390" s="52"/>
      <c r="W390" s="52"/>
      <c r="X390" s="52"/>
      <c r="Y390" s="52"/>
      <c r="Z390" s="52"/>
      <c r="AA390" s="52"/>
      <c r="AB390" s="52"/>
      <c r="AC390" s="52"/>
      <c r="AD390" s="52"/>
      <c r="AE390" s="52"/>
      <c r="AR390" s="185" t="s">
        <v>296</v>
      </c>
      <c r="AT390" s="185" t="s">
        <v>201</v>
      </c>
      <c r="AU390" s="185" t="s">
        <v>88</v>
      </c>
      <c r="AY390" s="40" t="s">
        <v>133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40" t="s">
        <v>86</v>
      </c>
      <c r="BK390" s="186">
        <f>ROUND(I390*H390,2)</f>
        <v>0</v>
      </c>
      <c r="BL390" s="40" t="s">
        <v>215</v>
      </c>
      <c r="BM390" s="185" t="s">
        <v>687</v>
      </c>
    </row>
    <row r="391" spans="1:65" s="56" customFormat="1" ht="24">
      <c r="A391" s="52"/>
      <c r="B391" s="53"/>
      <c r="C391" s="175" t="s">
        <v>688</v>
      </c>
      <c r="D391" s="175" t="s">
        <v>135</v>
      </c>
      <c r="E391" s="176" t="s">
        <v>689</v>
      </c>
      <c r="F391" s="177" t="s">
        <v>690</v>
      </c>
      <c r="G391" s="178" t="s">
        <v>691</v>
      </c>
      <c r="H391" s="223">
        <v>12470.444</v>
      </c>
      <c r="I391" s="25"/>
      <c r="J391" s="180">
        <f>ROUND(I391*H391,2)</f>
        <v>0</v>
      </c>
      <c r="K391" s="177" t="s">
        <v>139</v>
      </c>
      <c r="L391" s="53"/>
      <c r="M391" s="181" t="s">
        <v>1</v>
      </c>
      <c r="N391" s="182" t="s">
        <v>43</v>
      </c>
      <c r="O391" s="80"/>
      <c r="P391" s="183">
        <f>O391*H391</f>
        <v>0</v>
      </c>
      <c r="Q391" s="183">
        <v>0</v>
      </c>
      <c r="R391" s="183">
        <f>Q391*H391</f>
        <v>0</v>
      </c>
      <c r="S391" s="183">
        <v>0</v>
      </c>
      <c r="T391" s="184">
        <f>S391*H391</f>
        <v>0</v>
      </c>
      <c r="U391" s="52"/>
      <c r="V391" s="52"/>
      <c r="W391" s="52"/>
      <c r="X391" s="52"/>
      <c r="Y391" s="52"/>
      <c r="Z391" s="52"/>
      <c r="AA391" s="52"/>
      <c r="AB391" s="52"/>
      <c r="AC391" s="52"/>
      <c r="AD391" s="52"/>
      <c r="AE391" s="52"/>
      <c r="AR391" s="185" t="s">
        <v>215</v>
      </c>
      <c r="AT391" s="185" t="s">
        <v>135</v>
      </c>
      <c r="AU391" s="185" t="s">
        <v>88</v>
      </c>
      <c r="AY391" s="40" t="s">
        <v>133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40" t="s">
        <v>86</v>
      </c>
      <c r="BK391" s="186">
        <f>ROUND(I391*H391,2)</f>
        <v>0</v>
      </c>
      <c r="BL391" s="40" t="s">
        <v>215</v>
      </c>
      <c r="BM391" s="185" t="s">
        <v>692</v>
      </c>
    </row>
    <row r="392" spans="1:65" s="162" customFormat="1" ht="22.9" customHeight="1">
      <c r="B392" s="163"/>
      <c r="D392" s="164" t="s">
        <v>77</v>
      </c>
      <c r="E392" s="173" t="s">
        <v>693</v>
      </c>
      <c r="F392" s="173" t="s">
        <v>694</v>
      </c>
      <c r="I392" s="24"/>
      <c r="J392" s="174">
        <f>BK392</f>
        <v>0</v>
      </c>
      <c r="L392" s="163"/>
      <c r="M392" s="167"/>
      <c r="N392" s="168"/>
      <c r="O392" s="168"/>
      <c r="P392" s="169">
        <v>0</v>
      </c>
      <c r="Q392" s="168"/>
      <c r="R392" s="169">
        <v>0</v>
      </c>
      <c r="S392" s="168"/>
      <c r="T392" s="170">
        <v>0</v>
      </c>
      <c r="AR392" s="164" t="s">
        <v>88</v>
      </c>
      <c r="AT392" s="171" t="s">
        <v>77</v>
      </c>
      <c r="AU392" s="171" t="s">
        <v>86</v>
      </c>
      <c r="AY392" s="164" t="s">
        <v>133</v>
      </c>
      <c r="BK392" s="172">
        <v>0</v>
      </c>
    </row>
    <row r="393" spans="1:65" s="162" customFormat="1" ht="25.9" customHeight="1">
      <c r="B393" s="163"/>
      <c r="D393" s="164" t="s">
        <v>77</v>
      </c>
      <c r="E393" s="165" t="s">
        <v>201</v>
      </c>
      <c r="F393" s="165" t="s">
        <v>695</v>
      </c>
      <c r="I393" s="24"/>
      <c r="J393" s="166">
        <f>BK393</f>
        <v>0</v>
      </c>
      <c r="L393" s="163"/>
      <c r="M393" s="167"/>
      <c r="N393" s="168"/>
      <c r="O393" s="168"/>
      <c r="P393" s="169">
        <f>P394+P397</f>
        <v>0</v>
      </c>
      <c r="Q393" s="168"/>
      <c r="R393" s="169">
        <f>R394+R397</f>
        <v>17.489599999999996</v>
      </c>
      <c r="S393" s="168"/>
      <c r="T393" s="170">
        <f>T394+T397</f>
        <v>0</v>
      </c>
      <c r="AR393" s="164" t="s">
        <v>150</v>
      </c>
      <c r="AT393" s="171" t="s">
        <v>77</v>
      </c>
      <c r="AU393" s="171" t="s">
        <v>78</v>
      </c>
      <c r="AY393" s="164" t="s">
        <v>133</v>
      </c>
      <c r="BK393" s="172">
        <f>BK394+BK397</f>
        <v>0</v>
      </c>
    </row>
    <row r="394" spans="1:65" s="162" customFormat="1" ht="22.9" customHeight="1">
      <c r="B394" s="163"/>
      <c r="D394" s="164" t="s">
        <v>77</v>
      </c>
      <c r="E394" s="173" t="s">
        <v>696</v>
      </c>
      <c r="F394" s="173" t="s">
        <v>697</v>
      </c>
      <c r="I394" s="24"/>
      <c r="J394" s="174">
        <f>BK394</f>
        <v>0</v>
      </c>
      <c r="L394" s="163"/>
      <c r="M394" s="167"/>
      <c r="N394" s="168"/>
      <c r="O394" s="168"/>
      <c r="P394" s="169">
        <f>SUM(P395:P396)</f>
        <v>0</v>
      </c>
      <c r="Q394" s="168"/>
      <c r="R394" s="169">
        <f>SUM(R395:R396)</f>
        <v>0</v>
      </c>
      <c r="S394" s="168"/>
      <c r="T394" s="170">
        <f>SUM(T395:T396)</f>
        <v>0</v>
      </c>
      <c r="AR394" s="164" t="s">
        <v>150</v>
      </c>
      <c r="AT394" s="171" t="s">
        <v>77</v>
      </c>
      <c r="AU394" s="171" t="s">
        <v>86</v>
      </c>
      <c r="AY394" s="164" t="s">
        <v>133</v>
      </c>
      <c r="BK394" s="172">
        <f>SUM(BK395:BK396)</f>
        <v>0</v>
      </c>
    </row>
    <row r="395" spans="1:65" s="56" customFormat="1" ht="16.5" customHeight="1">
      <c r="A395" s="52"/>
      <c r="B395" s="53"/>
      <c r="C395" s="175" t="s">
        <v>698</v>
      </c>
      <c r="D395" s="175" t="s">
        <v>135</v>
      </c>
      <c r="E395" s="176" t="s">
        <v>699</v>
      </c>
      <c r="F395" s="177" t="s">
        <v>700</v>
      </c>
      <c r="G395" s="178" t="s">
        <v>242</v>
      </c>
      <c r="H395" s="179">
        <v>2</v>
      </c>
      <c r="I395" s="25"/>
      <c r="J395" s="180">
        <f>ROUND(I395*H395,2)</f>
        <v>0</v>
      </c>
      <c r="K395" s="177" t="s">
        <v>139</v>
      </c>
      <c r="L395" s="53"/>
      <c r="M395" s="181" t="s">
        <v>1</v>
      </c>
      <c r="N395" s="182" t="s">
        <v>43</v>
      </c>
      <c r="O395" s="80"/>
      <c r="P395" s="183">
        <f>O395*H395</f>
        <v>0</v>
      </c>
      <c r="Q395" s="183">
        <v>0</v>
      </c>
      <c r="R395" s="183">
        <f>Q395*H395</f>
        <v>0</v>
      </c>
      <c r="S395" s="183">
        <v>0</v>
      </c>
      <c r="T395" s="184">
        <f>S395*H395</f>
        <v>0</v>
      </c>
      <c r="U395" s="52"/>
      <c r="V395" s="52"/>
      <c r="W395" s="52"/>
      <c r="X395" s="52"/>
      <c r="Y395" s="52"/>
      <c r="Z395" s="52"/>
      <c r="AA395" s="52"/>
      <c r="AB395" s="52"/>
      <c r="AC395" s="52"/>
      <c r="AD395" s="52"/>
      <c r="AE395" s="52"/>
      <c r="AR395" s="185" t="s">
        <v>442</v>
      </c>
      <c r="AT395" s="185" t="s">
        <v>135</v>
      </c>
      <c r="AU395" s="185" t="s">
        <v>88</v>
      </c>
      <c r="AY395" s="40" t="s">
        <v>133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40" t="s">
        <v>86</v>
      </c>
      <c r="BK395" s="186">
        <f>ROUND(I395*H395,2)</f>
        <v>0</v>
      </c>
      <c r="BL395" s="40" t="s">
        <v>442</v>
      </c>
      <c r="BM395" s="185" t="s">
        <v>701</v>
      </c>
    </row>
    <row r="396" spans="1:65" s="56" customFormat="1" ht="19.5">
      <c r="A396" s="52"/>
      <c r="B396" s="53"/>
      <c r="C396" s="52"/>
      <c r="D396" s="189" t="s">
        <v>157</v>
      </c>
      <c r="E396" s="52"/>
      <c r="F396" s="204" t="s">
        <v>702</v>
      </c>
      <c r="G396" s="52"/>
      <c r="H396" s="52"/>
      <c r="I396" s="28"/>
      <c r="J396" s="52"/>
      <c r="K396" s="52"/>
      <c r="L396" s="53"/>
      <c r="M396" s="205"/>
      <c r="N396" s="206"/>
      <c r="O396" s="80"/>
      <c r="P396" s="80"/>
      <c r="Q396" s="80"/>
      <c r="R396" s="80"/>
      <c r="S396" s="80"/>
      <c r="T396" s="81"/>
      <c r="U396" s="52"/>
      <c r="V396" s="52"/>
      <c r="W396" s="52"/>
      <c r="X396" s="52"/>
      <c r="Y396" s="52"/>
      <c r="Z396" s="52"/>
      <c r="AA396" s="52"/>
      <c r="AB396" s="52"/>
      <c r="AC396" s="52"/>
      <c r="AD396" s="52"/>
      <c r="AE396" s="52"/>
      <c r="AT396" s="40" t="s">
        <v>157</v>
      </c>
      <c r="AU396" s="40" t="s">
        <v>88</v>
      </c>
    </row>
    <row r="397" spans="1:65" s="162" customFormat="1" ht="22.9" customHeight="1">
      <c r="B397" s="163"/>
      <c r="D397" s="164" t="s">
        <v>77</v>
      </c>
      <c r="E397" s="173" t="s">
        <v>703</v>
      </c>
      <c r="F397" s="173" t="s">
        <v>704</v>
      </c>
      <c r="I397" s="24"/>
      <c r="J397" s="174">
        <f>BK397</f>
        <v>0</v>
      </c>
      <c r="L397" s="163"/>
      <c r="M397" s="167"/>
      <c r="N397" s="168"/>
      <c r="O397" s="168"/>
      <c r="P397" s="169">
        <f>SUM(P398:P403)</f>
        <v>0</v>
      </c>
      <c r="Q397" s="168"/>
      <c r="R397" s="169">
        <f>SUM(R398:R403)</f>
        <v>17.489599999999996</v>
      </c>
      <c r="S397" s="168"/>
      <c r="T397" s="170">
        <f>SUM(T398:T403)</f>
        <v>0</v>
      </c>
      <c r="AR397" s="164" t="s">
        <v>150</v>
      </c>
      <c r="AT397" s="171" t="s">
        <v>77</v>
      </c>
      <c r="AU397" s="171" t="s">
        <v>86</v>
      </c>
      <c r="AY397" s="164" t="s">
        <v>133</v>
      </c>
      <c r="BK397" s="172">
        <f>SUM(BK398:BK403)</f>
        <v>0</v>
      </c>
    </row>
    <row r="398" spans="1:65" s="56" customFormat="1" ht="24">
      <c r="A398" s="52"/>
      <c r="B398" s="53"/>
      <c r="C398" s="175" t="s">
        <v>705</v>
      </c>
      <c r="D398" s="175" t="s">
        <v>135</v>
      </c>
      <c r="E398" s="176" t="s">
        <v>706</v>
      </c>
      <c r="F398" s="177" t="s">
        <v>707</v>
      </c>
      <c r="G398" s="178" t="s">
        <v>167</v>
      </c>
      <c r="H398" s="179">
        <v>160</v>
      </c>
      <c r="I398" s="25"/>
      <c r="J398" s="180">
        <f>ROUND(I398*H398,2)</f>
        <v>0</v>
      </c>
      <c r="K398" s="177" t="s">
        <v>139</v>
      </c>
      <c r="L398" s="53"/>
      <c r="M398" s="181" t="s">
        <v>1</v>
      </c>
      <c r="N398" s="182" t="s">
        <v>43</v>
      </c>
      <c r="O398" s="80"/>
      <c r="P398" s="183">
        <f>O398*H398</f>
        <v>0</v>
      </c>
      <c r="Q398" s="183">
        <v>0.10775</v>
      </c>
      <c r="R398" s="183">
        <f>Q398*H398</f>
        <v>17.239999999999998</v>
      </c>
      <c r="S398" s="183">
        <v>0</v>
      </c>
      <c r="T398" s="184">
        <f>S398*H398</f>
        <v>0</v>
      </c>
      <c r="U398" s="52"/>
      <c r="V398" s="52"/>
      <c r="W398" s="52"/>
      <c r="X398" s="52"/>
      <c r="Y398" s="52"/>
      <c r="Z398" s="52"/>
      <c r="AA398" s="52"/>
      <c r="AB398" s="52"/>
      <c r="AC398" s="52"/>
      <c r="AD398" s="52"/>
      <c r="AE398" s="52"/>
      <c r="AR398" s="185" t="s">
        <v>140</v>
      </c>
      <c r="AT398" s="185" t="s">
        <v>135</v>
      </c>
      <c r="AU398" s="185" t="s">
        <v>88</v>
      </c>
      <c r="AY398" s="40" t="s">
        <v>133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40" t="s">
        <v>86</v>
      </c>
      <c r="BK398" s="186">
        <f>ROUND(I398*H398,2)</f>
        <v>0</v>
      </c>
      <c r="BL398" s="40" t="s">
        <v>140</v>
      </c>
      <c r="BM398" s="185" t="s">
        <v>708</v>
      </c>
    </row>
    <row r="399" spans="1:65" s="187" customFormat="1">
      <c r="B399" s="188"/>
      <c r="D399" s="189" t="s">
        <v>142</v>
      </c>
      <c r="E399" s="190" t="s">
        <v>1</v>
      </c>
      <c r="F399" s="191" t="s">
        <v>709</v>
      </c>
      <c r="H399" s="192">
        <v>160</v>
      </c>
      <c r="I399" s="26"/>
      <c r="L399" s="188"/>
      <c r="M399" s="193"/>
      <c r="N399" s="194"/>
      <c r="O399" s="194"/>
      <c r="P399" s="194"/>
      <c r="Q399" s="194"/>
      <c r="R399" s="194"/>
      <c r="S399" s="194"/>
      <c r="T399" s="195"/>
      <c r="AT399" s="190" t="s">
        <v>142</v>
      </c>
      <c r="AU399" s="190" t="s">
        <v>88</v>
      </c>
      <c r="AV399" s="187" t="s">
        <v>88</v>
      </c>
      <c r="AW399" s="187" t="s">
        <v>35</v>
      </c>
      <c r="AX399" s="187" t="s">
        <v>86</v>
      </c>
      <c r="AY399" s="190" t="s">
        <v>133</v>
      </c>
    </row>
    <row r="400" spans="1:65" s="56" customFormat="1" ht="16.5" customHeight="1">
      <c r="A400" s="52"/>
      <c r="B400" s="53"/>
      <c r="C400" s="175" t="s">
        <v>710</v>
      </c>
      <c r="D400" s="175" t="s">
        <v>135</v>
      </c>
      <c r="E400" s="176" t="s">
        <v>711</v>
      </c>
      <c r="F400" s="177" t="s">
        <v>712</v>
      </c>
      <c r="G400" s="178" t="s">
        <v>167</v>
      </c>
      <c r="H400" s="179">
        <v>80</v>
      </c>
      <c r="I400" s="25"/>
      <c r="J400" s="180">
        <f>ROUND(I400*H400,2)</f>
        <v>0</v>
      </c>
      <c r="K400" s="177" t="s">
        <v>713</v>
      </c>
      <c r="L400" s="53"/>
      <c r="M400" s="181" t="s">
        <v>1</v>
      </c>
      <c r="N400" s="182" t="s">
        <v>43</v>
      </c>
      <c r="O400" s="80"/>
      <c r="P400" s="183">
        <f>O400*H400</f>
        <v>0</v>
      </c>
      <c r="Q400" s="183">
        <v>0</v>
      </c>
      <c r="R400" s="183">
        <f>Q400*H400</f>
        <v>0</v>
      </c>
      <c r="S400" s="183">
        <v>0</v>
      </c>
      <c r="T400" s="184">
        <f>S400*H400</f>
        <v>0</v>
      </c>
      <c r="U400" s="52"/>
      <c r="V400" s="52"/>
      <c r="W400" s="52"/>
      <c r="X400" s="52"/>
      <c r="Y400" s="52"/>
      <c r="Z400" s="52"/>
      <c r="AA400" s="52"/>
      <c r="AB400" s="52"/>
      <c r="AC400" s="52"/>
      <c r="AD400" s="52"/>
      <c r="AE400" s="52"/>
      <c r="AR400" s="185" t="s">
        <v>442</v>
      </c>
      <c r="AT400" s="185" t="s">
        <v>135</v>
      </c>
      <c r="AU400" s="185" t="s">
        <v>88</v>
      </c>
      <c r="AY400" s="40" t="s">
        <v>133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40" t="s">
        <v>86</v>
      </c>
      <c r="BK400" s="186">
        <f>ROUND(I400*H400,2)</f>
        <v>0</v>
      </c>
      <c r="BL400" s="40" t="s">
        <v>442</v>
      </c>
      <c r="BM400" s="185" t="s">
        <v>714</v>
      </c>
    </row>
    <row r="401" spans="1:65" s="56" customFormat="1" ht="16.5" customHeight="1">
      <c r="A401" s="52"/>
      <c r="B401" s="53"/>
      <c r="C401" s="175" t="s">
        <v>715</v>
      </c>
      <c r="D401" s="175" t="s">
        <v>135</v>
      </c>
      <c r="E401" s="176" t="s">
        <v>716</v>
      </c>
      <c r="F401" s="177" t="s">
        <v>717</v>
      </c>
      <c r="G401" s="178" t="s">
        <v>167</v>
      </c>
      <c r="H401" s="179">
        <v>80</v>
      </c>
      <c r="I401" s="25"/>
      <c r="J401" s="180">
        <f>ROUND(I401*H401,2)</f>
        <v>0</v>
      </c>
      <c r="K401" s="177" t="s">
        <v>139</v>
      </c>
      <c r="L401" s="53"/>
      <c r="M401" s="181" t="s">
        <v>1</v>
      </c>
      <c r="N401" s="182" t="s">
        <v>43</v>
      </c>
      <c r="O401" s="80"/>
      <c r="P401" s="183">
        <f>O401*H401</f>
        <v>0</v>
      </c>
      <c r="Q401" s="183">
        <v>0</v>
      </c>
      <c r="R401" s="183">
        <f>Q401*H401</f>
        <v>0</v>
      </c>
      <c r="S401" s="183">
        <v>0</v>
      </c>
      <c r="T401" s="184">
        <f>S401*H401</f>
        <v>0</v>
      </c>
      <c r="U401" s="52"/>
      <c r="V401" s="52"/>
      <c r="W401" s="52"/>
      <c r="X401" s="52"/>
      <c r="Y401" s="52"/>
      <c r="Z401" s="52"/>
      <c r="AA401" s="52"/>
      <c r="AB401" s="52"/>
      <c r="AC401" s="52"/>
      <c r="AD401" s="52"/>
      <c r="AE401" s="52"/>
      <c r="AR401" s="185" t="s">
        <v>442</v>
      </c>
      <c r="AT401" s="185" t="s">
        <v>135</v>
      </c>
      <c r="AU401" s="185" t="s">
        <v>88</v>
      </c>
      <c r="AY401" s="40" t="s">
        <v>133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40" t="s">
        <v>86</v>
      </c>
      <c r="BK401" s="186">
        <f>ROUND(I401*H401,2)</f>
        <v>0</v>
      </c>
      <c r="BL401" s="40" t="s">
        <v>442</v>
      </c>
      <c r="BM401" s="185" t="s">
        <v>718</v>
      </c>
    </row>
    <row r="402" spans="1:65" s="56" customFormat="1" ht="16.5" customHeight="1">
      <c r="A402" s="52"/>
      <c r="B402" s="53"/>
      <c r="C402" s="207" t="s">
        <v>719</v>
      </c>
      <c r="D402" s="207" t="s">
        <v>201</v>
      </c>
      <c r="E402" s="208" t="s">
        <v>720</v>
      </c>
      <c r="F402" s="209" t="s">
        <v>721</v>
      </c>
      <c r="G402" s="210" t="s">
        <v>167</v>
      </c>
      <c r="H402" s="211">
        <v>80</v>
      </c>
      <c r="I402" s="29"/>
      <c r="J402" s="212">
        <f>ROUND(I402*H402,2)</f>
        <v>0</v>
      </c>
      <c r="K402" s="209" t="s">
        <v>139</v>
      </c>
      <c r="L402" s="213"/>
      <c r="M402" s="214" t="s">
        <v>1</v>
      </c>
      <c r="N402" s="215" t="s">
        <v>43</v>
      </c>
      <c r="O402" s="80"/>
      <c r="P402" s="183">
        <f>O402*H402</f>
        <v>0</v>
      </c>
      <c r="Q402" s="183">
        <v>3.0000000000000001E-3</v>
      </c>
      <c r="R402" s="183">
        <f>Q402*H402</f>
        <v>0.24</v>
      </c>
      <c r="S402" s="183">
        <v>0</v>
      </c>
      <c r="T402" s="184">
        <f>S402*H402</f>
        <v>0</v>
      </c>
      <c r="U402" s="52"/>
      <c r="V402" s="52"/>
      <c r="W402" s="52"/>
      <c r="X402" s="52"/>
      <c r="Y402" s="52"/>
      <c r="Z402" s="52"/>
      <c r="AA402" s="52"/>
      <c r="AB402" s="52"/>
      <c r="AC402" s="52"/>
      <c r="AD402" s="52"/>
      <c r="AE402" s="52"/>
      <c r="AR402" s="185" t="s">
        <v>722</v>
      </c>
      <c r="AT402" s="185" t="s">
        <v>201</v>
      </c>
      <c r="AU402" s="185" t="s">
        <v>88</v>
      </c>
      <c r="AY402" s="40" t="s">
        <v>133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40" t="s">
        <v>86</v>
      </c>
      <c r="BK402" s="186">
        <f>ROUND(I402*H402,2)</f>
        <v>0</v>
      </c>
      <c r="BL402" s="40" t="s">
        <v>442</v>
      </c>
      <c r="BM402" s="185" t="s">
        <v>723</v>
      </c>
    </row>
    <row r="403" spans="1:65" s="56" customFormat="1" ht="16.5" customHeight="1">
      <c r="A403" s="52"/>
      <c r="B403" s="53"/>
      <c r="C403" s="207" t="s">
        <v>724</v>
      </c>
      <c r="D403" s="207" t="s">
        <v>201</v>
      </c>
      <c r="E403" s="208" t="s">
        <v>725</v>
      </c>
      <c r="F403" s="209" t="s">
        <v>726</v>
      </c>
      <c r="G403" s="210" t="s">
        <v>242</v>
      </c>
      <c r="H403" s="211">
        <v>40</v>
      </c>
      <c r="I403" s="29"/>
      <c r="J403" s="212">
        <f>ROUND(I403*H403,2)</f>
        <v>0</v>
      </c>
      <c r="K403" s="209" t="s">
        <v>139</v>
      </c>
      <c r="L403" s="213"/>
      <c r="M403" s="224" t="s">
        <v>1</v>
      </c>
      <c r="N403" s="225" t="s">
        <v>43</v>
      </c>
      <c r="O403" s="226"/>
      <c r="P403" s="227">
        <f>O403*H403</f>
        <v>0</v>
      </c>
      <c r="Q403" s="227">
        <v>2.4000000000000001E-4</v>
      </c>
      <c r="R403" s="227">
        <f>Q403*H403</f>
        <v>9.6000000000000009E-3</v>
      </c>
      <c r="S403" s="227">
        <v>0</v>
      </c>
      <c r="T403" s="228">
        <f>S403*H403</f>
        <v>0</v>
      </c>
      <c r="U403" s="52"/>
      <c r="V403" s="52"/>
      <c r="W403" s="52"/>
      <c r="X403" s="52"/>
      <c r="Y403" s="52"/>
      <c r="Z403" s="52"/>
      <c r="AA403" s="52"/>
      <c r="AB403" s="52"/>
      <c r="AC403" s="52"/>
      <c r="AD403" s="52"/>
      <c r="AE403" s="52"/>
      <c r="AR403" s="185" t="s">
        <v>722</v>
      </c>
      <c r="AT403" s="185" t="s">
        <v>201</v>
      </c>
      <c r="AU403" s="185" t="s">
        <v>88</v>
      </c>
      <c r="AY403" s="40" t="s">
        <v>133</v>
      </c>
      <c r="BE403" s="186">
        <f>IF(N403="základní",J403,0)</f>
        <v>0</v>
      </c>
      <c r="BF403" s="186">
        <f>IF(N403="snížená",J403,0)</f>
        <v>0</v>
      </c>
      <c r="BG403" s="186">
        <f>IF(N403="zákl. přenesená",J403,0)</f>
        <v>0</v>
      </c>
      <c r="BH403" s="186">
        <f>IF(N403="sníž. přenesená",J403,0)</f>
        <v>0</v>
      </c>
      <c r="BI403" s="186">
        <f>IF(N403="nulová",J403,0)</f>
        <v>0</v>
      </c>
      <c r="BJ403" s="40" t="s">
        <v>86</v>
      </c>
      <c r="BK403" s="186">
        <f>ROUND(I403*H403,2)</f>
        <v>0</v>
      </c>
      <c r="BL403" s="40" t="s">
        <v>442</v>
      </c>
      <c r="BM403" s="185" t="s">
        <v>727</v>
      </c>
    </row>
    <row r="404" spans="1:65" s="56" customFormat="1" ht="6.95" customHeight="1">
      <c r="A404" s="52"/>
      <c r="B404" s="68"/>
      <c r="C404" s="69"/>
      <c r="D404" s="69"/>
      <c r="E404" s="69"/>
      <c r="F404" s="69"/>
      <c r="G404" s="69"/>
      <c r="H404" s="69"/>
      <c r="I404" s="69"/>
      <c r="J404" s="69"/>
      <c r="K404" s="69"/>
      <c r="L404" s="53"/>
      <c r="M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  <c r="AC404" s="52"/>
      <c r="AD404" s="52"/>
      <c r="AE404" s="52"/>
    </row>
  </sheetData>
  <sheetProtection algorithmName="SHA-512" hashValue="eU8k1dB5zke6vP1boSc1VZ0ABd81N485PM/U8sp09t3kDuQKFxtBX8kr1AFnWqIsbjeAUJ+jyMg8NTXtc9lcOg==" saltValue="vjohBzws1UY+PFITk+3GqA==" spinCount="100000" sheet="1" objects="1" scenarios="1"/>
  <autoFilter ref="C130:K403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6"/>
  <sheetViews>
    <sheetView showGridLines="0" topLeftCell="A179" workbookViewId="0">
      <selection activeCell="J192" sqref="J192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46" ht="36.950000000000003" customHeight="1">
      <c r="L2" s="246" t="s">
        <v>5</v>
      </c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40" t="s">
        <v>91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88</v>
      </c>
    </row>
    <row r="4" spans="1:46" ht="24.95" customHeight="1">
      <c r="B4" s="43"/>
      <c r="D4" s="44" t="s">
        <v>95</v>
      </c>
      <c r="L4" s="43"/>
      <c r="M4" s="117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9" t="s">
        <v>16</v>
      </c>
      <c r="L6" s="43"/>
    </row>
    <row r="7" spans="1:46" ht="16.5" customHeight="1">
      <c r="B7" s="43"/>
      <c r="E7" s="286" t="str">
        <f>'Rekapitulace zakázky'!K6</f>
        <v>Oprava mostu v km 52,960 v úseku Dolní Bousov – Libuň</v>
      </c>
      <c r="F7" s="287"/>
      <c r="G7" s="287"/>
      <c r="H7" s="287"/>
      <c r="L7" s="43"/>
    </row>
    <row r="8" spans="1:46" s="56" customFormat="1" ht="12" customHeight="1">
      <c r="A8" s="52"/>
      <c r="B8" s="53"/>
      <c r="C8" s="52"/>
      <c r="D8" s="49" t="s">
        <v>96</v>
      </c>
      <c r="E8" s="52"/>
      <c r="F8" s="52"/>
      <c r="G8" s="52"/>
      <c r="H8" s="52"/>
      <c r="I8" s="52"/>
      <c r="J8" s="52"/>
      <c r="K8" s="52"/>
      <c r="L8" s="63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</row>
    <row r="9" spans="1:46" s="56" customFormat="1" ht="16.5" customHeight="1">
      <c r="A9" s="52"/>
      <c r="B9" s="53"/>
      <c r="C9" s="52"/>
      <c r="D9" s="52"/>
      <c r="E9" s="258" t="s">
        <v>728</v>
      </c>
      <c r="F9" s="285"/>
      <c r="G9" s="285"/>
      <c r="H9" s="285"/>
      <c r="I9" s="52"/>
      <c r="J9" s="52"/>
      <c r="K9" s="52"/>
      <c r="L9" s="63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46" s="56" customFormat="1">
      <c r="A10" s="52"/>
      <c r="B10" s="53"/>
      <c r="C10" s="52"/>
      <c r="D10" s="52"/>
      <c r="E10" s="52"/>
      <c r="F10" s="52"/>
      <c r="G10" s="52"/>
      <c r="H10" s="52"/>
      <c r="I10" s="52"/>
      <c r="J10" s="52"/>
      <c r="K10" s="52"/>
      <c r="L10" s="63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</row>
    <row r="11" spans="1:46" s="56" customFormat="1" ht="12" customHeight="1">
      <c r="A11" s="52"/>
      <c r="B11" s="53"/>
      <c r="C11" s="52"/>
      <c r="D11" s="49" t="s">
        <v>18</v>
      </c>
      <c r="E11" s="52"/>
      <c r="F11" s="50" t="s">
        <v>1</v>
      </c>
      <c r="G11" s="52"/>
      <c r="H11" s="52"/>
      <c r="I11" s="49" t="s">
        <v>19</v>
      </c>
      <c r="J11" s="50" t="s">
        <v>1</v>
      </c>
      <c r="K11" s="52"/>
      <c r="L11" s="63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46" s="56" customFormat="1" ht="12" customHeight="1">
      <c r="A12" s="52"/>
      <c r="B12" s="53"/>
      <c r="C12" s="52"/>
      <c r="D12" s="49" t="s">
        <v>20</v>
      </c>
      <c r="E12" s="52"/>
      <c r="F12" s="50" t="s">
        <v>21</v>
      </c>
      <c r="G12" s="52"/>
      <c r="H12" s="52"/>
      <c r="I12" s="49" t="s">
        <v>22</v>
      </c>
      <c r="J12" s="118">
        <f>'Rekapitulace zakázky'!AN8</f>
        <v>44207</v>
      </c>
      <c r="K12" s="52"/>
      <c r="L12" s="63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</row>
    <row r="13" spans="1:46" s="56" customFormat="1" ht="10.9" customHeight="1">
      <c r="A13" s="52"/>
      <c r="B13" s="53"/>
      <c r="C13" s="52"/>
      <c r="D13" s="52"/>
      <c r="E13" s="52"/>
      <c r="F13" s="52"/>
      <c r="G13" s="52"/>
      <c r="H13" s="52"/>
      <c r="I13" s="52"/>
      <c r="J13" s="52"/>
      <c r="K13" s="52"/>
      <c r="L13" s="63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</row>
    <row r="14" spans="1:46" s="56" customFormat="1" ht="12" customHeight="1">
      <c r="A14" s="52"/>
      <c r="B14" s="53"/>
      <c r="C14" s="52"/>
      <c r="D14" s="49" t="s">
        <v>23</v>
      </c>
      <c r="E14" s="52"/>
      <c r="F14" s="52"/>
      <c r="G14" s="52"/>
      <c r="H14" s="52"/>
      <c r="I14" s="49" t="s">
        <v>24</v>
      </c>
      <c r="J14" s="50" t="s">
        <v>1</v>
      </c>
      <c r="K14" s="52"/>
      <c r="L14" s="63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46" s="56" customFormat="1" ht="18" customHeight="1">
      <c r="A15" s="52"/>
      <c r="B15" s="53"/>
      <c r="C15" s="52"/>
      <c r="D15" s="52"/>
      <c r="E15" s="50" t="s">
        <v>21</v>
      </c>
      <c r="F15" s="52"/>
      <c r="G15" s="52"/>
      <c r="H15" s="52"/>
      <c r="I15" s="49" t="s">
        <v>27</v>
      </c>
      <c r="J15" s="50" t="s">
        <v>1</v>
      </c>
      <c r="K15" s="52"/>
      <c r="L15" s="63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</row>
    <row r="16" spans="1:46" s="56" customFormat="1" ht="6.95" customHeight="1">
      <c r="A16" s="52"/>
      <c r="B16" s="53"/>
      <c r="C16" s="52"/>
      <c r="D16" s="52"/>
      <c r="E16" s="52"/>
      <c r="F16" s="52"/>
      <c r="G16" s="52"/>
      <c r="H16" s="52"/>
      <c r="I16" s="52"/>
      <c r="J16" s="52"/>
      <c r="K16" s="52"/>
      <c r="L16" s="63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1" s="56" customFormat="1" ht="12" customHeight="1">
      <c r="A17" s="52"/>
      <c r="B17" s="53"/>
      <c r="C17" s="52"/>
      <c r="D17" s="49" t="s">
        <v>29</v>
      </c>
      <c r="E17" s="52"/>
      <c r="F17" s="52"/>
      <c r="G17" s="52"/>
      <c r="H17" s="52"/>
      <c r="I17" s="49" t="s">
        <v>24</v>
      </c>
      <c r="J17" s="12" t="str">
        <f>'Rekapitulace zakázky'!AN13</f>
        <v>Vyplň údaj</v>
      </c>
      <c r="K17" s="52"/>
      <c r="L17" s="63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</row>
    <row r="18" spans="1:31" s="56" customFormat="1" ht="18" customHeight="1">
      <c r="A18" s="52"/>
      <c r="B18" s="53"/>
      <c r="C18" s="52"/>
      <c r="D18" s="52"/>
      <c r="E18" s="288" t="str">
        <f>'Rekapitulace zakázky'!E14</f>
        <v>Vyplň údaj</v>
      </c>
      <c r="F18" s="289"/>
      <c r="G18" s="289"/>
      <c r="H18" s="289"/>
      <c r="I18" s="49" t="s">
        <v>27</v>
      </c>
      <c r="J18" s="12" t="str">
        <f>'Rekapitulace zakázky'!AN14</f>
        <v>Vyplň údaj</v>
      </c>
      <c r="K18" s="52"/>
      <c r="L18" s="63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</row>
    <row r="19" spans="1:31" s="56" customFormat="1" ht="6.95" customHeight="1">
      <c r="A19" s="52"/>
      <c r="B19" s="53"/>
      <c r="C19" s="52"/>
      <c r="D19" s="52"/>
      <c r="E19" s="52"/>
      <c r="F19" s="52"/>
      <c r="G19" s="52"/>
      <c r="H19" s="52"/>
      <c r="I19" s="52"/>
      <c r="J19" s="52"/>
      <c r="K19" s="52"/>
      <c r="L19" s="63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31" s="56" customFormat="1" ht="12" customHeight="1">
      <c r="A20" s="52"/>
      <c r="B20" s="53"/>
      <c r="C20" s="52"/>
      <c r="D20" s="49" t="s">
        <v>31</v>
      </c>
      <c r="E20" s="52"/>
      <c r="F20" s="52"/>
      <c r="G20" s="52"/>
      <c r="H20" s="52"/>
      <c r="I20" s="49" t="s">
        <v>24</v>
      </c>
      <c r="J20" s="50" t="s">
        <v>1</v>
      </c>
      <c r="K20" s="52"/>
      <c r="L20" s="63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</row>
    <row r="21" spans="1:31" s="56" customFormat="1" ht="18" customHeight="1">
      <c r="A21" s="52"/>
      <c r="B21" s="53"/>
      <c r="C21" s="52"/>
      <c r="D21" s="52"/>
      <c r="E21" s="50" t="s">
        <v>21</v>
      </c>
      <c r="F21" s="52"/>
      <c r="G21" s="52"/>
      <c r="H21" s="52"/>
      <c r="I21" s="49" t="s">
        <v>27</v>
      </c>
      <c r="J21" s="50" t="s">
        <v>1</v>
      </c>
      <c r="K21" s="52"/>
      <c r="L21" s="63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</row>
    <row r="22" spans="1:31" s="56" customFormat="1" ht="6.95" customHeight="1">
      <c r="A22" s="52"/>
      <c r="B22" s="53"/>
      <c r="C22" s="52"/>
      <c r="D22" s="52"/>
      <c r="E22" s="52"/>
      <c r="F22" s="52"/>
      <c r="G22" s="52"/>
      <c r="H22" s="52"/>
      <c r="I22" s="52"/>
      <c r="J22" s="52"/>
      <c r="K22" s="52"/>
      <c r="L22" s="63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</row>
    <row r="23" spans="1:31" s="56" customFormat="1" ht="12" customHeight="1">
      <c r="A23" s="52"/>
      <c r="B23" s="53"/>
      <c r="C23" s="52"/>
      <c r="D23" s="49" t="s">
        <v>36</v>
      </c>
      <c r="E23" s="52"/>
      <c r="F23" s="52"/>
      <c r="G23" s="52"/>
      <c r="H23" s="52"/>
      <c r="I23" s="49" t="s">
        <v>24</v>
      </c>
      <c r="J23" s="50" t="s">
        <v>1</v>
      </c>
      <c r="K23" s="52"/>
      <c r="L23" s="63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</row>
    <row r="24" spans="1:31" s="56" customFormat="1" ht="18" customHeight="1">
      <c r="A24" s="52"/>
      <c r="B24" s="53"/>
      <c r="C24" s="52"/>
      <c r="D24" s="52"/>
      <c r="E24" s="50" t="s">
        <v>21</v>
      </c>
      <c r="F24" s="52"/>
      <c r="G24" s="52"/>
      <c r="H24" s="52"/>
      <c r="I24" s="49" t="s">
        <v>27</v>
      </c>
      <c r="J24" s="50" t="s">
        <v>1</v>
      </c>
      <c r="K24" s="52"/>
      <c r="L24" s="63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</row>
    <row r="25" spans="1:31" s="56" customFormat="1" ht="6.95" customHeight="1">
      <c r="A25" s="52"/>
      <c r="B25" s="53"/>
      <c r="C25" s="52"/>
      <c r="D25" s="52"/>
      <c r="E25" s="52"/>
      <c r="F25" s="52"/>
      <c r="G25" s="52"/>
      <c r="H25" s="52"/>
      <c r="I25" s="52"/>
      <c r="J25" s="52"/>
      <c r="K25" s="52"/>
      <c r="L25" s="63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</row>
    <row r="26" spans="1:31" s="56" customFormat="1" ht="12" customHeight="1">
      <c r="A26" s="52"/>
      <c r="B26" s="53"/>
      <c r="C26" s="52"/>
      <c r="D26" s="49" t="s">
        <v>37</v>
      </c>
      <c r="E26" s="52"/>
      <c r="F26" s="52"/>
      <c r="G26" s="52"/>
      <c r="H26" s="52"/>
      <c r="I26" s="52"/>
      <c r="J26" s="52"/>
      <c r="K26" s="52"/>
      <c r="L26" s="63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</row>
    <row r="27" spans="1:31" s="122" customFormat="1" ht="16.5" customHeight="1">
      <c r="A27" s="119"/>
      <c r="B27" s="120"/>
      <c r="C27" s="119"/>
      <c r="D27" s="119"/>
      <c r="E27" s="281" t="s">
        <v>1</v>
      </c>
      <c r="F27" s="281"/>
      <c r="G27" s="281"/>
      <c r="H27" s="281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56" customFormat="1" ht="6.95" customHeight="1">
      <c r="A28" s="52"/>
      <c r="B28" s="53"/>
      <c r="C28" s="52"/>
      <c r="D28" s="52"/>
      <c r="E28" s="52"/>
      <c r="F28" s="52"/>
      <c r="G28" s="52"/>
      <c r="H28" s="52"/>
      <c r="I28" s="52"/>
      <c r="J28" s="52"/>
      <c r="K28" s="52"/>
      <c r="L28" s="63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</row>
    <row r="29" spans="1:31" s="56" customFormat="1" ht="6.95" customHeight="1">
      <c r="A29" s="52"/>
      <c r="B29" s="53"/>
      <c r="C29" s="52"/>
      <c r="D29" s="88"/>
      <c r="E29" s="88"/>
      <c r="F29" s="88"/>
      <c r="G29" s="88"/>
      <c r="H29" s="88"/>
      <c r="I29" s="88"/>
      <c r="J29" s="88"/>
      <c r="K29" s="88"/>
      <c r="L29" s="63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</row>
    <row r="30" spans="1:31" s="56" customFormat="1" ht="25.35" customHeight="1">
      <c r="A30" s="52"/>
      <c r="B30" s="53"/>
      <c r="C30" s="52"/>
      <c r="D30" s="123" t="s">
        <v>38</v>
      </c>
      <c r="E30" s="52"/>
      <c r="F30" s="52"/>
      <c r="G30" s="52"/>
      <c r="H30" s="52"/>
      <c r="I30" s="52"/>
      <c r="J30" s="124">
        <f>ROUND(J119, 2)</f>
        <v>0</v>
      </c>
      <c r="K30" s="52"/>
      <c r="L30" s="63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</row>
    <row r="31" spans="1:31" s="56" customFormat="1" ht="6.95" customHeight="1">
      <c r="A31" s="52"/>
      <c r="B31" s="53"/>
      <c r="C31" s="52"/>
      <c r="D31" s="88"/>
      <c r="E31" s="88"/>
      <c r="F31" s="88"/>
      <c r="G31" s="88"/>
      <c r="H31" s="88"/>
      <c r="I31" s="88"/>
      <c r="J31" s="88"/>
      <c r="K31" s="88"/>
      <c r="L31" s="63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</row>
    <row r="32" spans="1:31" s="56" customFormat="1" ht="14.45" customHeight="1">
      <c r="A32" s="52"/>
      <c r="B32" s="53"/>
      <c r="C32" s="52"/>
      <c r="D32" s="52"/>
      <c r="E32" s="52"/>
      <c r="F32" s="125" t="s">
        <v>40</v>
      </c>
      <c r="G32" s="52"/>
      <c r="H32" s="52"/>
      <c r="I32" s="125" t="s">
        <v>39</v>
      </c>
      <c r="J32" s="125" t="s">
        <v>41</v>
      </c>
      <c r="K32" s="52"/>
      <c r="L32" s="63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</row>
    <row r="33" spans="1:31" s="56" customFormat="1" ht="14.45" customHeight="1">
      <c r="A33" s="52"/>
      <c r="B33" s="53"/>
      <c r="C33" s="52"/>
      <c r="D33" s="126" t="s">
        <v>42</v>
      </c>
      <c r="E33" s="49" t="s">
        <v>43</v>
      </c>
      <c r="F33" s="127">
        <f>ROUND((SUM(BE119:BE225)),  2)</f>
        <v>0</v>
      </c>
      <c r="G33" s="52"/>
      <c r="H33" s="52"/>
      <c r="I33" s="128">
        <v>0.21</v>
      </c>
      <c r="J33" s="127">
        <f>ROUND(((SUM(BE119:BE225))*I33),  2)</f>
        <v>0</v>
      </c>
      <c r="K33" s="52"/>
      <c r="L33" s="63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</row>
    <row r="34" spans="1:31" s="56" customFormat="1" ht="14.45" customHeight="1">
      <c r="A34" s="52"/>
      <c r="B34" s="53"/>
      <c r="C34" s="52"/>
      <c r="D34" s="52"/>
      <c r="E34" s="49" t="s">
        <v>44</v>
      </c>
      <c r="F34" s="127">
        <f>ROUND((SUM(BF119:BF225)),  2)</f>
        <v>0</v>
      </c>
      <c r="G34" s="52"/>
      <c r="H34" s="52"/>
      <c r="I34" s="128">
        <v>0.15</v>
      </c>
      <c r="J34" s="127">
        <f>ROUND(((SUM(BF119:BF225))*I34),  2)</f>
        <v>0</v>
      </c>
      <c r="K34" s="52"/>
      <c r="L34" s="63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</row>
    <row r="35" spans="1:31" s="56" customFormat="1" ht="14.45" hidden="1" customHeight="1">
      <c r="A35" s="52"/>
      <c r="B35" s="53"/>
      <c r="C35" s="52"/>
      <c r="D35" s="52"/>
      <c r="E35" s="49" t="s">
        <v>45</v>
      </c>
      <c r="F35" s="127">
        <f>ROUND((SUM(BG119:BG225)),  2)</f>
        <v>0</v>
      </c>
      <c r="G35" s="52"/>
      <c r="H35" s="52"/>
      <c r="I35" s="128">
        <v>0.21</v>
      </c>
      <c r="J35" s="127">
        <f>0</f>
        <v>0</v>
      </c>
      <c r="K35" s="52"/>
      <c r="L35" s="63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</row>
    <row r="36" spans="1:31" s="56" customFormat="1" ht="14.45" hidden="1" customHeight="1">
      <c r="A36" s="52"/>
      <c r="B36" s="53"/>
      <c r="C36" s="52"/>
      <c r="D36" s="52"/>
      <c r="E36" s="49" t="s">
        <v>46</v>
      </c>
      <c r="F36" s="127">
        <f>ROUND((SUM(BH119:BH225)),  2)</f>
        <v>0</v>
      </c>
      <c r="G36" s="52"/>
      <c r="H36" s="52"/>
      <c r="I36" s="128">
        <v>0.15</v>
      </c>
      <c r="J36" s="127">
        <f>0</f>
        <v>0</v>
      </c>
      <c r="K36" s="52"/>
      <c r="L36" s="63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</row>
    <row r="37" spans="1:31" s="56" customFormat="1" ht="14.45" hidden="1" customHeight="1">
      <c r="A37" s="52"/>
      <c r="B37" s="53"/>
      <c r="C37" s="52"/>
      <c r="D37" s="52"/>
      <c r="E37" s="49" t="s">
        <v>47</v>
      </c>
      <c r="F37" s="127">
        <f>ROUND((SUM(BI119:BI225)),  2)</f>
        <v>0</v>
      </c>
      <c r="G37" s="52"/>
      <c r="H37" s="52"/>
      <c r="I37" s="128">
        <v>0</v>
      </c>
      <c r="J37" s="127">
        <f>0</f>
        <v>0</v>
      </c>
      <c r="K37" s="52"/>
      <c r="L37" s="63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</row>
    <row r="38" spans="1:31" s="56" customFormat="1" ht="6.95" customHeight="1">
      <c r="A38" s="52"/>
      <c r="B38" s="53"/>
      <c r="C38" s="52"/>
      <c r="D38" s="52"/>
      <c r="E38" s="52"/>
      <c r="F38" s="52"/>
      <c r="G38" s="52"/>
      <c r="H38" s="52"/>
      <c r="I38" s="52"/>
      <c r="J38" s="52"/>
      <c r="K38" s="52"/>
      <c r="L38" s="63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</row>
    <row r="39" spans="1:31" s="56" customFormat="1" ht="25.35" customHeight="1">
      <c r="A39" s="52"/>
      <c r="B39" s="53"/>
      <c r="C39" s="129"/>
      <c r="D39" s="130" t="s">
        <v>48</v>
      </c>
      <c r="E39" s="82"/>
      <c r="F39" s="82"/>
      <c r="G39" s="131" t="s">
        <v>49</v>
      </c>
      <c r="H39" s="132" t="s">
        <v>50</v>
      </c>
      <c r="I39" s="82"/>
      <c r="J39" s="133">
        <f>SUM(J30:J37)</f>
        <v>0</v>
      </c>
      <c r="K39" s="134"/>
      <c r="L39" s="63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</row>
    <row r="40" spans="1:31" s="56" customFormat="1" ht="14.45" customHeight="1">
      <c r="A40" s="52"/>
      <c r="B40" s="53"/>
      <c r="C40" s="52"/>
      <c r="D40" s="52"/>
      <c r="E40" s="52"/>
      <c r="F40" s="52"/>
      <c r="G40" s="52"/>
      <c r="H40" s="52"/>
      <c r="I40" s="52"/>
      <c r="J40" s="52"/>
      <c r="K40" s="52"/>
      <c r="L40" s="63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6" customFormat="1" ht="14.45" customHeight="1">
      <c r="B50" s="63"/>
      <c r="D50" s="64" t="s">
        <v>51</v>
      </c>
      <c r="E50" s="65"/>
      <c r="F50" s="65"/>
      <c r="G50" s="64" t="s">
        <v>52</v>
      </c>
      <c r="H50" s="65"/>
      <c r="I50" s="65"/>
      <c r="J50" s="65"/>
      <c r="K50" s="65"/>
      <c r="L50" s="63"/>
    </row>
    <row r="51" spans="1:31">
      <c r="B51" s="43"/>
      <c r="L51" s="43"/>
    </row>
    <row r="52" spans="1:31">
      <c r="B52" s="43"/>
      <c r="L52" s="43"/>
    </row>
    <row r="53" spans="1:31">
      <c r="B53" s="43"/>
      <c r="L53" s="43"/>
    </row>
    <row r="54" spans="1:31">
      <c r="B54" s="43"/>
      <c r="L54" s="43"/>
    </row>
    <row r="55" spans="1:31">
      <c r="B55" s="43"/>
      <c r="L55" s="43"/>
    </row>
    <row r="56" spans="1:31">
      <c r="B56" s="43"/>
      <c r="L56" s="43"/>
    </row>
    <row r="57" spans="1:31">
      <c r="B57" s="43"/>
      <c r="L57" s="43"/>
    </row>
    <row r="58" spans="1:31">
      <c r="B58" s="43"/>
      <c r="L58" s="43"/>
    </row>
    <row r="59" spans="1:31">
      <c r="B59" s="43"/>
      <c r="L59" s="43"/>
    </row>
    <row r="60" spans="1:31">
      <c r="B60" s="43"/>
      <c r="L60" s="43"/>
    </row>
    <row r="61" spans="1:31" s="56" customFormat="1" ht="12.75">
      <c r="A61" s="52"/>
      <c r="B61" s="53"/>
      <c r="C61" s="52"/>
      <c r="D61" s="66" t="s">
        <v>53</v>
      </c>
      <c r="E61" s="55"/>
      <c r="F61" s="135" t="s">
        <v>54</v>
      </c>
      <c r="G61" s="66" t="s">
        <v>53</v>
      </c>
      <c r="H61" s="55"/>
      <c r="I61" s="55"/>
      <c r="J61" s="136" t="s">
        <v>54</v>
      </c>
      <c r="K61" s="55"/>
      <c r="L61" s="63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</row>
    <row r="62" spans="1:31">
      <c r="B62" s="43"/>
      <c r="L62" s="43"/>
    </row>
    <row r="63" spans="1:31">
      <c r="B63" s="43"/>
      <c r="L63" s="43"/>
    </row>
    <row r="64" spans="1:31">
      <c r="B64" s="43"/>
      <c r="L64" s="43"/>
    </row>
    <row r="65" spans="1:31" s="56" customFormat="1" ht="12.75">
      <c r="A65" s="52"/>
      <c r="B65" s="53"/>
      <c r="C65" s="52"/>
      <c r="D65" s="64" t="s">
        <v>55</v>
      </c>
      <c r="E65" s="67"/>
      <c r="F65" s="67"/>
      <c r="G65" s="64" t="s">
        <v>56</v>
      </c>
      <c r="H65" s="67"/>
      <c r="I65" s="67"/>
      <c r="J65" s="67"/>
      <c r="K65" s="67"/>
      <c r="L65" s="63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</row>
    <row r="66" spans="1:31">
      <c r="B66" s="43"/>
      <c r="L66" s="43"/>
    </row>
    <row r="67" spans="1:31">
      <c r="B67" s="43"/>
      <c r="L67" s="43"/>
    </row>
    <row r="68" spans="1:31">
      <c r="B68" s="43"/>
      <c r="L68" s="43"/>
    </row>
    <row r="69" spans="1:31">
      <c r="B69" s="43"/>
      <c r="L69" s="43"/>
    </row>
    <row r="70" spans="1:31">
      <c r="B70" s="43"/>
      <c r="L70" s="43"/>
    </row>
    <row r="71" spans="1:31">
      <c r="B71" s="43"/>
      <c r="L71" s="43"/>
    </row>
    <row r="72" spans="1:31">
      <c r="B72" s="43"/>
      <c r="L72" s="43"/>
    </row>
    <row r="73" spans="1:31">
      <c r="B73" s="43"/>
      <c r="L73" s="43"/>
    </row>
    <row r="74" spans="1:31">
      <c r="B74" s="43"/>
      <c r="L74" s="43"/>
    </row>
    <row r="75" spans="1:31">
      <c r="B75" s="43"/>
      <c r="L75" s="43"/>
    </row>
    <row r="76" spans="1:31" s="56" customFormat="1" ht="12.75">
      <c r="A76" s="52"/>
      <c r="B76" s="53"/>
      <c r="C76" s="52"/>
      <c r="D76" s="66" t="s">
        <v>53</v>
      </c>
      <c r="E76" s="55"/>
      <c r="F76" s="135" t="s">
        <v>54</v>
      </c>
      <c r="G76" s="66" t="s">
        <v>53</v>
      </c>
      <c r="H76" s="55"/>
      <c r="I76" s="55"/>
      <c r="J76" s="136" t="s">
        <v>54</v>
      </c>
      <c r="K76" s="55"/>
      <c r="L76" s="63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</row>
    <row r="77" spans="1:31" s="56" customFormat="1" ht="14.45" customHeight="1">
      <c r="A77" s="52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3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</row>
    <row r="81" spans="1:47" s="56" customFormat="1" ht="6.95" customHeight="1">
      <c r="A81" s="52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63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</row>
    <row r="82" spans="1:47" s="56" customFormat="1" ht="24.95" customHeight="1">
      <c r="A82" s="52"/>
      <c r="B82" s="53"/>
      <c r="C82" s="44" t="s">
        <v>98</v>
      </c>
      <c r="D82" s="52"/>
      <c r="E82" s="52"/>
      <c r="F82" s="52"/>
      <c r="G82" s="52"/>
      <c r="H82" s="52"/>
      <c r="I82" s="52"/>
      <c r="J82" s="52"/>
      <c r="K82" s="52"/>
      <c r="L82" s="63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</row>
    <row r="83" spans="1:47" s="56" customFormat="1" ht="6.95" customHeight="1">
      <c r="A83" s="52"/>
      <c r="B83" s="53"/>
      <c r="C83" s="52"/>
      <c r="D83" s="52"/>
      <c r="E83" s="52"/>
      <c r="F83" s="52"/>
      <c r="G83" s="52"/>
      <c r="H83" s="52"/>
      <c r="I83" s="52"/>
      <c r="J83" s="52"/>
      <c r="K83" s="52"/>
      <c r="L83" s="63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</row>
    <row r="84" spans="1:47" s="56" customFormat="1" ht="12" customHeight="1">
      <c r="A84" s="52"/>
      <c r="B84" s="53"/>
      <c r="C84" s="49" t="s">
        <v>16</v>
      </c>
      <c r="D84" s="52"/>
      <c r="E84" s="52"/>
      <c r="F84" s="52"/>
      <c r="G84" s="52"/>
      <c r="H84" s="52"/>
      <c r="I84" s="52"/>
      <c r="J84" s="52"/>
      <c r="K84" s="52"/>
      <c r="L84" s="63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</row>
    <row r="85" spans="1:47" s="56" customFormat="1" ht="16.5" customHeight="1">
      <c r="A85" s="52"/>
      <c r="B85" s="53"/>
      <c r="C85" s="52"/>
      <c r="D85" s="52"/>
      <c r="E85" s="286" t="str">
        <f>E7</f>
        <v>Oprava mostu v km 52,960 v úseku Dolní Bousov – Libuň</v>
      </c>
      <c r="F85" s="287"/>
      <c r="G85" s="287"/>
      <c r="H85" s="287"/>
      <c r="I85" s="52"/>
      <c r="J85" s="52"/>
      <c r="K85" s="52"/>
      <c r="L85" s="63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</row>
    <row r="86" spans="1:47" s="56" customFormat="1" ht="12" customHeight="1">
      <c r="A86" s="52"/>
      <c r="B86" s="53"/>
      <c r="C86" s="49" t="s">
        <v>96</v>
      </c>
      <c r="D86" s="52"/>
      <c r="E86" s="52"/>
      <c r="F86" s="52"/>
      <c r="G86" s="52"/>
      <c r="H86" s="52"/>
      <c r="I86" s="52"/>
      <c r="J86" s="52"/>
      <c r="K86" s="52"/>
      <c r="L86" s="63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</row>
    <row r="87" spans="1:47" s="56" customFormat="1" ht="16.5" customHeight="1">
      <c r="A87" s="52"/>
      <c r="B87" s="53"/>
      <c r="C87" s="52"/>
      <c r="D87" s="52"/>
      <c r="E87" s="258" t="str">
        <f>E9</f>
        <v>SO 202 - Železniční svršek</v>
      </c>
      <c r="F87" s="285"/>
      <c r="G87" s="285"/>
      <c r="H87" s="285"/>
      <c r="I87" s="52"/>
      <c r="J87" s="52"/>
      <c r="K87" s="52"/>
      <c r="L87" s="63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</row>
    <row r="88" spans="1:47" s="56" customFormat="1" ht="6.95" customHeight="1">
      <c r="A88" s="52"/>
      <c r="B88" s="53"/>
      <c r="C88" s="52"/>
      <c r="D88" s="52"/>
      <c r="E88" s="52"/>
      <c r="F88" s="52"/>
      <c r="G88" s="52"/>
      <c r="H88" s="52"/>
      <c r="I88" s="52"/>
      <c r="J88" s="52"/>
      <c r="K88" s="52"/>
      <c r="L88" s="63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</row>
    <row r="89" spans="1:47" s="56" customFormat="1" ht="12" customHeight="1">
      <c r="A89" s="52"/>
      <c r="B89" s="53"/>
      <c r="C89" s="49" t="s">
        <v>20</v>
      </c>
      <c r="D89" s="52"/>
      <c r="E89" s="52"/>
      <c r="F89" s="50" t="str">
        <f>F12</f>
        <v xml:space="preserve"> </v>
      </c>
      <c r="G89" s="52"/>
      <c r="H89" s="52"/>
      <c r="I89" s="49" t="s">
        <v>22</v>
      </c>
      <c r="J89" s="118">
        <f>IF(J12="","",J12)</f>
        <v>44207</v>
      </c>
      <c r="K89" s="52"/>
      <c r="L89" s="63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</row>
    <row r="90" spans="1:47" s="56" customFormat="1" ht="6.95" customHeight="1">
      <c r="A90" s="52"/>
      <c r="B90" s="53"/>
      <c r="C90" s="52"/>
      <c r="D90" s="52"/>
      <c r="E90" s="52"/>
      <c r="F90" s="52"/>
      <c r="G90" s="52"/>
      <c r="H90" s="52"/>
      <c r="I90" s="52"/>
      <c r="J90" s="52"/>
      <c r="K90" s="52"/>
      <c r="L90" s="63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</row>
    <row r="91" spans="1:47" s="56" customFormat="1" ht="15.2" customHeight="1">
      <c r="A91" s="52"/>
      <c r="B91" s="53"/>
      <c r="C91" s="49" t="s">
        <v>23</v>
      </c>
      <c r="D91" s="52"/>
      <c r="E91" s="52"/>
      <c r="F91" s="50" t="str">
        <f>E15</f>
        <v xml:space="preserve"> </v>
      </c>
      <c r="G91" s="52"/>
      <c r="H91" s="52"/>
      <c r="I91" s="49" t="s">
        <v>31</v>
      </c>
      <c r="J91" s="137" t="str">
        <f>E21</f>
        <v xml:space="preserve"> </v>
      </c>
      <c r="K91" s="52"/>
      <c r="L91" s="63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</row>
    <row r="92" spans="1:47" s="56" customFormat="1" ht="15.2" customHeight="1">
      <c r="A92" s="52"/>
      <c r="B92" s="53"/>
      <c r="C92" s="49" t="s">
        <v>29</v>
      </c>
      <c r="D92" s="52"/>
      <c r="E92" s="52"/>
      <c r="F92" s="50" t="str">
        <f>IF(E18="","",E18)</f>
        <v>Vyplň údaj</v>
      </c>
      <c r="G92" s="52"/>
      <c r="H92" s="52"/>
      <c r="I92" s="49" t="s">
        <v>36</v>
      </c>
      <c r="J92" s="137" t="str">
        <f>E24</f>
        <v xml:space="preserve"> </v>
      </c>
      <c r="K92" s="52"/>
      <c r="L92" s="63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</row>
    <row r="93" spans="1:47" s="56" customFormat="1" ht="10.35" customHeight="1">
      <c r="A93" s="52"/>
      <c r="B93" s="53"/>
      <c r="C93" s="52"/>
      <c r="D93" s="52"/>
      <c r="E93" s="52"/>
      <c r="F93" s="52"/>
      <c r="G93" s="52"/>
      <c r="H93" s="52"/>
      <c r="I93" s="52"/>
      <c r="J93" s="52"/>
      <c r="K93" s="52"/>
      <c r="L93" s="63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</row>
    <row r="94" spans="1:47" s="56" customFormat="1" ht="29.25" customHeight="1">
      <c r="A94" s="52"/>
      <c r="B94" s="53"/>
      <c r="C94" s="138" t="s">
        <v>99</v>
      </c>
      <c r="D94" s="129"/>
      <c r="E94" s="129"/>
      <c r="F94" s="129"/>
      <c r="G94" s="129"/>
      <c r="H94" s="129"/>
      <c r="I94" s="129"/>
      <c r="J94" s="139" t="s">
        <v>100</v>
      </c>
      <c r="K94" s="129"/>
      <c r="L94" s="63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</row>
    <row r="95" spans="1:47" s="56" customFormat="1" ht="10.35" customHeight="1">
      <c r="A95" s="52"/>
      <c r="B95" s="53"/>
      <c r="C95" s="52"/>
      <c r="D95" s="52"/>
      <c r="E95" s="52"/>
      <c r="F95" s="52"/>
      <c r="G95" s="52"/>
      <c r="H95" s="52"/>
      <c r="I95" s="52"/>
      <c r="J95" s="52"/>
      <c r="K95" s="52"/>
      <c r="L95" s="63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</row>
    <row r="96" spans="1:47" s="56" customFormat="1" ht="22.9" customHeight="1">
      <c r="A96" s="52"/>
      <c r="B96" s="53"/>
      <c r="C96" s="140" t="s">
        <v>101</v>
      </c>
      <c r="D96" s="52"/>
      <c r="E96" s="52"/>
      <c r="F96" s="52"/>
      <c r="G96" s="52"/>
      <c r="H96" s="52"/>
      <c r="I96" s="52"/>
      <c r="J96" s="124">
        <f>J119</f>
        <v>0</v>
      </c>
      <c r="K96" s="52"/>
      <c r="L96" s="63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U96" s="40" t="s">
        <v>102</v>
      </c>
    </row>
    <row r="97" spans="1:31" s="141" customFormat="1" ht="24.95" customHeight="1">
      <c r="B97" s="142"/>
      <c r="D97" s="143" t="s">
        <v>103</v>
      </c>
      <c r="E97" s="144"/>
      <c r="F97" s="144"/>
      <c r="G97" s="144"/>
      <c r="H97" s="144"/>
      <c r="I97" s="144"/>
      <c r="J97" s="145">
        <f>J120</f>
        <v>0</v>
      </c>
      <c r="L97" s="142"/>
    </row>
    <row r="98" spans="1:31" s="146" customFormat="1" ht="19.899999999999999" customHeight="1">
      <c r="B98" s="147"/>
      <c r="D98" s="148" t="s">
        <v>729</v>
      </c>
      <c r="E98" s="149"/>
      <c r="F98" s="149"/>
      <c r="G98" s="149"/>
      <c r="H98" s="149"/>
      <c r="I98" s="149"/>
      <c r="J98" s="150">
        <f>J121</f>
        <v>0</v>
      </c>
      <c r="L98" s="147"/>
    </row>
    <row r="99" spans="1:31" s="141" customFormat="1" ht="24.95" customHeight="1">
      <c r="B99" s="142"/>
      <c r="D99" s="143" t="s">
        <v>730</v>
      </c>
      <c r="E99" s="144"/>
      <c r="F99" s="144"/>
      <c r="G99" s="144"/>
      <c r="H99" s="144"/>
      <c r="I99" s="144"/>
      <c r="J99" s="145">
        <f>J180</f>
        <v>0</v>
      </c>
      <c r="L99" s="142"/>
    </row>
    <row r="100" spans="1:31" s="56" customFormat="1" ht="21.75" customHeight="1">
      <c r="A100" s="52"/>
      <c r="B100" s="53"/>
      <c r="C100" s="52"/>
      <c r="D100" s="52"/>
      <c r="E100" s="52"/>
      <c r="F100" s="52"/>
      <c r="G100" s="52"/>
      <c r="H100" s="52"/>
      <c r="I100" s="52"/>
      <c r="J100" s="52"/>
      <c r="K100" s="52"/>
      <c r="L100" s="63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</row>
    <row r="101" spans="1:31" s="56" customFormat="1" ht="6.95" customHeight="1">
      <c r="A101" s="52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3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</row>
    <row r="105" spans="1:31" s="56" customFormat="1" ht="6.95" customHeight="1">
      <c r="A105" s="52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63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</row>
    <row r="106" spans="1:31" s="56" customFormat="1" ht="24.95" customHeight="1">
      <c r="A106" s="52"/>
      <c r="B106" s="53"/>
      <c r="C106" s="44" t="s">
        <v>118</v>
      </c>
      <c r="D106" s="52"/>
      <c r="E106" s="52"/>
      <c r="F106" s="52"/>
      <c r="G106" s="52"/>
      <c r="H106" s="52"/>
      <c r="I106" s="52"/>
      <c r="J106" s="52"/>
      <c r="K106" s="52"/>
      <c r="L106" s="63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</row>
    <row r="107" spans="1:31" s="56" customFormat="1" ht="6.95" customHeight="1">
      <c r="A107" s="52"/>
      <c r="B107" s="53"/>
      <c r="C107" s="52"/>
      <c r="D107" s="52"/>
      <c r="E107" s="52"/>
      <c r="F107" s="52"/>
      <c r="G107" s="52"/>
      <c r="H107" s="52"/>
      <c r="I107" s="52"/>
      <c r="J107" s="52"/>
      <c r="K107" s="52"/>
      <c r="L107" s="63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</row>
    <row r="108" spans="1:31" s="56" customFormat="1" ht="12" customHeight="1">
      <c r="A108" s="52"/>
      <c r="B108" s="53"/>
      <c r="C108" s="49" t="s">
        <v>16</v>
      </c>
      <c r="D108" s="52"/>
      <c r="E108" s="52"/>
      <c r="F108" s="52"/>
      <c r="G108" s="52"/>
      <c r="H108" s="52"/>
      <c r="I108" s="52"/>
      <c r="J108" s="52"/>
      <c r="K108" s="52"/>
      <c r="L108" s="63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</row>
    <row r="109" spans="1:31" s="56" customFormat="1" ht="16.5" customHeight="1">
      <c r="A109" s="52"/>
      <c r="B109" s="53"/>
      <c r="C109" s="52"/>
      <c r="D109" s="52"/>
      <c r="E109" s="286" t="str">
        <f>E7</f>
        <v>Oprava mostu v km 52,960 v úseku Dolní Bousov – Libuň</v>
      </c>
      <c r="F109" s="287"/>
      <c r="G109" s="287"/>
      <c r="H109" s="287"/>
      <c r="I109" s="52"/>
      <c r="J109" s="52"/>
      <c r="K109" s="52"/>
      <c r="L109" s="63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</row>
    <row r="110" spans="1:31" s="56" customFormat="1" ht="12" customHeight="1">
      <c r="A110" s="52"/>
      <c r="B110" s="53"/>
      <c r="C110" s="49" t="s">
        <v>96</v>
      </c>
      <c r="D110" s="52"/>
      <c r="E110" s="52"/>
      <c r="F110" s="52"/>
      <c r="G110" s="52"/>
      <c r="H110" s="52"/>
      <c r="I110" s="52"/>
      <c r="J110" s="52"/>
      <c r="K110" s="52"/>
      <c r="L110" s="63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</row>
    <row r="111" spans="1:31" s="56" customFormat="1" ht="16.5" customHeight="1">
      <c r="A111" s="52"/>
      <c r="B111" s="53"/>
      <c r="C111" s="52"/>
      <c r="D111" s="52"/>
      <c r="E111" s="258" t="str">
        <f>E9</f>
        <v>SO 202 - Železniční svršek</v>
      </c>
      <c r="F111" s="285"/>
      <c r="G111" s="285"/>
      <c r="H111" s="285"/>
      <c r="I111" s="52"/>
      <c r="J111" s="52"/>
      <c r="K111" s="52"/>
      <c r="L111" s="63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</row>
    <row r="112" spans="1:31" s="56" customFormat="1" ht="6.95" customHeight="1">
      <c r="A112" s="52"/>
      <c r="B112" s="53"/>
      <c r="C112" s="52"/>
      <c r="D112" s="52"/>
      <c r="E112" s="52"/>
      <c r="F112" s="52"/>
      <c r="G112" s="52"/>
      <c r="H112" s="52"/>
      <c r="I112" s="52"/>
      <c r="J112" s="52"/>
      <c r="K112" s="52"/>
      <c r="L112" s="63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</row>
    <row r="113" spans="1:65" s="56" customFormat="1" ht="12" customHeight="1">
      <c r="A113" s="52"/>
      <c r="B113" s="53"/>
      <c r="C113" s="49" t="s">
        <v>20</v>
      </c>
      <c r="D113" s="52"/>
      <c r="E113" s="52"/>
      <c r="F113" s="50" t="str">
        <f>F12</f>
        <v xml:space="preserve"> </v>
      </c>
      <c r="G113" s="52"/>
      <c r="H113" s="52"/>
      <c r="I113" s="49" t="s">
        <v>22</v>
      </c>
      <c r="J113" s="118">
        <f>IF(J12="","",J12)</f>
        <v>44207</v>
      </c>
      <c r="K113" s="52"/>
      <c r="L113" s="63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</row>
    <row r="114" spans="1:65" s="56" customFormat="1" ht="6.95" customHeight="1">
      <c r="A114" s="52"/>
      <c r="B114" s="53"/>
      <c r="C114" s="52"/>
      <c r="D114" s="52"/>
      <c r="E114" s="52"/>
      <c r="F114" s="52"/>
      <c r="G114" s="52"/>
      <c r="H114" s="52"/>
      <c r="I114" s="52"/>
      <c r="J114" s="52"/>
      <c r="K114" s="52"/>
      <c r="L114" s="63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</row>
    <row r="115" spans="1:65" s="56" customFormat="1" ht="15.2" customHeight="1">
      <c r="A115" s="52"/>
      <c r="B115" s="53"/>
      <c r="C115" s="49" t="s">
        <v>23</v>
      </c>
      <c r="D115" s="52"/>
      <c r="E115" s="52"/>
      <c r="F115" s="50" t="str">
        <f>E15</f>
        <v xml:space="preserve"> </v>
      </c>
      <c r="G115" s="52"/>
      <c r="H115" s="52"/>
      <c r="I115" s="49" t="s">
        <v>31</v>
      </c>
      <c r="J115" s="137" t="str">
        <f>E21</f>
        <v xml:space="preserve"> </v>
      </c>
      <c r="K115" s="52"/>
      <c r="L115" s="63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</row>
    <row r="116" spans="1:65" s="56" customFormat="1" ht="15.2" customHeight="1">
      <c r="A116" s="52"/>
      <c r="B116" s="53"/>
      <c r="C116" s="49" t="s">
        <v>29</v>
      </c>
      <c r="D116" s="52"/>
      <c r="E116" s="52"/>
      <c r="F116" s="50" t="str">
        <f>IF(E18="","",E18)</f>
        <v>Vyplň údaj</v>
      </c>
      <c r="G116" s="52"/>
      <c r="H116" s="52"/>
      <c r="I116" s="49" t="s">
        <v>36</v>
      </c>
      <c r="J116" s="137" t="str">
        <f>E24</f>
        <v xml:space="preserve"> </v>
      </c>
      <c r="K116" s="52"/>
      <c r="L116" s="63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</row>
    <row r="117" spans="1:65" s="56" customFormat="1" ht="10.35" customHeight="1">
      <c r="A117" s="52"/>
      <c r="B117" s="53"/>
      <c r="C117" s="52"/>
      <c r="D117" s="52"/>
      <c r="E117" s="52"/>
      <c r="F117" s="52"/>
      <c r="G117" s="52"/>
      <c r="H117" s="52"/>
      <c r="I117" s="52"/>
      <c r="J117" s="52"/>
      <c r="K117" s="52"/>
      <c r="L117" s="63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</row>
    <row r="118" spans="1:65" s="157" customFormat="1" ht="29.25" customHeight="1">
      <c r="A118" s="151"/>
      <c r="B118" s="152"/>
      <c r="C118" s="153" t="s">
        <v>119</v>
      </c>
      <c r="D118" s="154" t="s">
        <v>63</v>
      </c>
      <c r="E118" s="154" t="s">
        <v>59</v>
      </c>
      <c r="F118" s="154" t="s">
        <v>60</v>
      </c>
      <c r="G118" s="154" t="s">
        <v>120</v>
      </c>
      <c r="H118" s="154" t="s">
        <v>121</v>
      </c>
      <c r="I118" s="154" t="s">
        <v>122</v>
      </c>
      <c r="J118" s="154" t="s">
        <v>100</v>
      </c>
      <c r="K118" s="155" t="s">
        <v>123</v>
      </c>
      <c r="L118" s="156"/>
      <c r="M118" s="84" t="s">
        <v>1</v>
      </c>
      <c r="N118" s="85" t="s">
        <v>42</v>
      </c>
      <c r="O118" s="85" t="s">
        <v>124</v>
      </c>
      <c r="P118" s="85" t="s">
        <v>125</v>
      </c>
      <c r="Q118" s="85" t="s">
        <v>126</v>
      </c>
      <c r="R118" s="85" t="s">
        <v>127</v>
      </c>
      <c r="S118" s="85" t="s">
        <v>128</v>
      </c>
      <c r="T118" s="86" t="s">
        <v>129</v>
      </c>
      <c r="U118" s="15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/>
    </row>
    <row r="119" spans="1:65" s="56" customFormat="1" ht="22.9" customHeight="1">
      <c r="A119" s="52"/>
      <c r="B119" s="53"/>
      <c r="C119" s="92" t="s">
        <v>130</v>
      </c>
      <c r="D119" s="52"/>
      <c r="E119" s="52"/>
      <c r="F119" s="52"/>
      <c r="G119" s="52"/>
      <c r="H119" s="52"/>
      <c r="I119" s="52"/>
      <c r="J119" s="158">
        <f>BK119</f>
        <v>0</v>
      </c>
      <c r="K119" s="52"/>
      <c r="L119" s="53"/>
      <c r="M119" s="87"/>
      <c r="N119" s="78"/>
      <c r="O119" s="88"/>
      <c r="P119" s="159">
        <f>P120+P180</f>
        <v>0</v>
      </c>
      <c r="Q119" s="88"/>
      <c r="R119" s="159">
        <f>R120+R180</f>
        <v>720.92391999999995</v>
      </c>
      <c r="S119" s="88"/>
      <c r="T119" s="160">
        <f>T120+T180</f>
        <v>0</v>
      </c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T119" s="40" t="s">
        <v>77</v>
      </c>
      <c r="AU119" s="40" t="s">
        <v>102</v>
      </c>
      <c r="BK119" s="161">
        <f>BK120+BK180</f>
        <v>0</v>
      </c>
    </row>
    <row r="120" spans="1:65" s="162" customFormat="1" ht="25.9" customHeight="1">
      <c r="B120" s="163"/>
      <c r="D120" s="164" t="s">
        <v>77</v>
      </c>
      <c r="E120" s="165" t="s">
        <v>131</v>
      </c>
      <c r="F120" s="165" t="s">
        <v>132</v>
      </c>
      <c r="J120" s="166">
        <f>BK120</f>
        <v>0</v>
      </c>
      <c r="L120" s="163"/>
      <c r="M120" s="167"/>
      <c r="N120" s="168"/>
      <c r="O120" s="168"/>
      <c r="P120" s="169">
        <f>P121</f>
        <v>0</v>
      </c>
      <c r="Q120" s="168"/>
      <c r="R120" s="169">
        <f>R121</f>
        <v>720.92391999999995</v>
      </c>
      <c r="S120" s="168"/>
      <c r="T120" s="170">
        <f>T121</f>
        <v>0</v>
      </c>
      <c r="AR120" s="164" t="s">
        <v>86</v>
      </c>
      <c r="AT120" s="171" t="s">
        <v>77</v>
      </c>
      <c r="AU120" s="171" t="s">
        <v>78</v>
      </c>
      <c r="AY120" s="164" t="s">
        <v>133</v>
      </c>
      <c r="BK120" s="172">
        <f>BK121</f>
        <v>0</v>
      </c>
    </row>
    <row r="121" spans="1:65" s="162" customFormat="1" ht="22.9" customHeight="1">
      <c r="B121" s="163"/>
      <c r="D121" s="164" t="s">
        <v>77</v>
      </c>
      <c r="E121" s="173" t="s">
        <v>160</v>
      </c>
      <c r="F121" s="173" t="s">
        <v>731</v>
      </c>
      <c r="J121" s="174">
        <f>BK121</f>
        <v>0</v>
      </c>
      <c r="L121" s="163"/>
      <c r="M121" s="167"/>
      <c r="N121" s="168"/>
      <c r="O121" s="168"/>
      <c r="P121" s="169">
        <f>SUM(P122:P179)</f>
        <v>0</v>
      </c>
      <c r="Q121" s="168"/>
      <c r="R121" s="169">
        <f>SUM(R122:R179)</f>
        <v>720.92391999999995</v>
      </c>
      <c r="S121" s="168"/>
      <c r="T121" s="170">
        <f>SUM(T122:T179)</f>
        <v>0</v>
      </c>
      <c r="AR121" s="164" t="s">
        <v>86</v>
      </c>
      <c r="AT121" s="171" t="s">
        <v>77</v>
      </c>
      <c r="AU121" s="171" t="s">
        <v>86</v>
      </c>
      <c r="AY121" s="164" t="s">
        <v>133</v>
      </c>
      <c r="BK121" s="172">
        <f>SUM(BK122:BK179)</f>
        <v>0</v>
      </c>
    </row>
    <row r="122" spans="1:65" s="56" customFormat="1" ht="24">
      <c r="A122" s="52"/>
      <c r="B122" s="53"/>
      <c r="C122" s="175" t="s">
        <v>86</v>
      </c>
      <c r="D122" s="175" t="s">
        <v>135</v>
      </c>
      <c r="E122" s="176" t="s">
        <v>732</v>
      </c>
      <c r="F122" s="177" t="s">
        <v>733</v>
      </c>
      <c r="G122" s="178" t="s">
        <v>138</v>
      </c>
      <c r="H122" s="179">
        <v>695.91</v>
      </c>
      <c r="I122" s="25"/>
      <c r="J122" s="180">
        <f>ROUND(I122*H122,2)</f>
        <v>0</v>
      </c>
      <c r="K122" s="177" t="s">
        <v>734</v>
      </c>
      <c r="L122" s="53"/>
      <c r="M122" s="181" t="s">
        <v>1</v>
      </c>
      <c r="N122" s="182" t="s">
        <v>43</v>
      </c>
      <c r="O122" s="80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R122" s="185" t="s">
        <v>140</v>
      </c>
      <c r="AT122" s="185" t="s">
        <v>135</v>
      </c>
      <c r="AU122" s="185" t="s">
        <v>88</v>
      </c>
      <c r="AY122" s="40" t="s">
        <v>133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40" t="s">
        <v>86</v>
      </c>
      <c r="BK122" s="186">
        <f>ROUND(I122*H122,2)</f>
        <v>0</v>
      </c>
      <c r="BL122" s="40" t="s">
        <v>140</v>
      </c>
      <c r="BM122" s="185" t="s">
        <v>735</v>
      </c>
    </row>
    <row r="123" spans="1:65" s="187" customFormat="1">
      <c r="B123" s="188"/>
      <c r="D123" s="189" t="s">
        <v>142</v>
      </c>
      <c r="E123" s="190" t="s">
        <v>1</v>
      </c>
      <c r="F123" s="191" t="s">
        <v>736</v>
      </c>
      <c r="H123" s="192">
        <v>695.91</v>
      </c>
      <c r="I123" s="26"/>
      <c r="L123" s="188"/>
      <c r="M123" s="193"/>
      <c r="N123" s="194"/>
      <c r="O123" s="194"/>
      <c r="P123" s="194"/>
      <c r="Q123" s="194"/>
      <c r="R123" s="194"/>
      <c r="S123" s="194"/>
      <c r="T123" s="195"/>
      <c r="AT123" s="190" t="s">
        <v>142</v>
      </c>
      <c r="AU123" s="190" t="s">
        <v>88</v>
      </c>
      <c r="AV123" s="187" t="s">
        <v>88</v>
      </c>
      <c r="AW123" s="187" t="s">
        <v>35</v>
      </c>
      <c r="AX123" s="187" t="s">
        <v>86</v>
      </c>
      <c r="AY123" s="190" t="s">
        <v>133</v>
      </c>
    </row>
    <row r="124" spans="1:65" s="56" customFormat="1" ht="24">
      <c r="A124" s="52"/>
      <c r="B124" s="53"/>
      <c r="C124" s="175" t="s">
        <v>88</v>
      </c>
      <c r="D124" s="175" t="s">
        <v>135</v>
      </c>
      <c r="E124" s="176" t="s">
        <v>737</v>
      </c>
      <c r="F124" s="177" t="s">
        <v>738</v>
      </c>
      <c r="G124" s="178" t="s">
        <v>739</v>
      </c>
      <c r="H124" s="179">
        <v>0.10100000000000001</v>
      </c>
      <c r="I124" s="25"/>
      <c r="J124" s="180">
        <f>ROUND(I124*H124,2)</f>
        <v>0</v>
      </c>
      <c r="K124" s="177" t="s">
        <v>734</v>
      </c>
      <c r="L124" s="53"/>
      <c r="M124" s="181" t="s">
        <v>1</v>
      </c>
      <c r="N124" s="182" t="s">
        <v>43</v>
      </c>
      <c r="O124" s="80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R124" s="185" t="s">
        <v>140</v>
      </c>
      <c r="AT124" s="185" t="s">
        <v>135</v>
      </c>
      <c r="AU124" s="185" t="s">
        <v>88</v>
      </c>
      <c r="AY124" s="40" t="s">
        <v>133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40" t="s">
        <v>86</v>
      </c>
      <c r="BK124" s="186">
        <f>ROUND(I124*H124,2)</f>
        <v>0</v>
      </c>
      <c r="BL124" s="40" t="s">
        <v>140</v>
      </c>
      <c r="BM124" s="185" t="s">
        <v>740</v>
      </c>
    </row>
    <row r="125" spans="1:65" s="56" customFormat="1" ht="16.5" customHeight="1">
      <c r="A125" s="52"/>
      <c r="B125" s="53"/>
      <c r="C125" s="175" t="s">
        <v>150</v>
      </c>
      <c r="D125" s="175" t="s">
        <v>135</v>
      </c>
      <c r="E125" s="176" t="s">
        <v>741</v>
      </c>
      <c r="F125" s="177" t="s">
        <v>742</v>
      </c>
      <c r="G125" s="178" t="s">
        <v>146</v>
      </c>
      <c r="H125" s="179">
        <v>346.8</v>
      </c>
      <c r="I125" s="25"/>
      <c r="J125" s="180">
        <f>ROUND(I125*H125,2)</f>
        <v>0</v>
      </c>
      <c r="K125" s="177" t="s">
        <v>734</v>
      </c>
      <c r="L125" s="53"/>
      <c r="M125" s="181" t="s">
        <v>1</v>
      </c>
      <c r="N125" s="182" t="s">
        <v>43</v>
      </c>
      <c r="O125" s="80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R125" s="185" t="s">
        <v>140</v>
      </c>
      <c r="AT125" s="185" t="s">
        <v>135</v>
      </c>
      <c r="AU125" s="185" t="s">
        <v>88</v>
      </c>
      <c r="AY125" s="40" t="s">
        <v>133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40" t="s">
        <v>86</v>
      </c>
      <c r="BK125" s="186">
        <f>ROUND(I125*H125,2)</f>
        <v>0</v>
      </c>
      <c r="BL125" s="40" t="s">
        <v>140</v>
      </c>
      <c r="BM125" s="185" t="s">
        <v>743</v>
      </c>
    </row>
    <row r="126" spans="1:65" s="187" customFormat="1">
      <c r="B126" s="188"/>
      <c r="D126" s="189" t="s">
        <v>142</v>
      </c>
      <c r="E126" s="190" t="s">
        <v>1</v>
      </c>
      <c r="F126" s="191" t="s">
        <v>744</v>
      </c>
      <c r="H126" s="192">
        <v>120</v>
      </c>
      <c r="I126" s="26"/>
      <c r="L126" s="188"/>
      <c r="M126" s="193"/>
      <c r="N126" s="194"/>
      <c r="O126" s="194"/>
      <c r="P126" s="194"/>
      <c r="Q126" s="194"/>
      <c r="R126" s="194"/>
      <c r="S126" s="194"/>
      <c r="T126" s="195"/>
      <c r="AT126" s="190" t="s">
        <v>142</v>
      </c>
      <c r="AU126" s="190" t="s">
        <v>88</v>
      </c>
      <c r="AV126" s="187" t="s">
        <v>88</v>
      </c>
      <c r="AW126" s="187" t="s">
        <v>35</v>
      </c>
      <c r="AX126" s="187" t="s">
        <v>78</v>
      </c>
      <c r="AY126" s="190" t="s">
        <v>133</v>
      </c>
    </row>
    <row r="127" spans="1:65" s="187" customFormat="1">
      <c r="B127" s="188"/>
      <c r="D127" s="189" t="s">
        <v>142</v>
      </c>
      <c r="E127" s="190" t="s">
        <v>1</v>
      </c>
      <c r="F127" s="191" t="s">
        <v>745</v>
      </c>
      <c r="H127" s="192">
        <v>90.6</v>
      </c>
      <c r="I127" s="26"/>
      <c r="L127" s="188"/>
      <c r="M127" s="193"/>
      <c r="N127" s="194"/>
      <c r="O127" s="194"/>
      <c r="P127" s="194"/>
      <c r="Q127" s="194"/>
      <c r="R127" s="194"/>
      <c r="S127" s="194"/>
      <c r="T127" s="195"/>
      <c r="AT127" s="190" t="s">
        <v>142</v>
      </c>
      <c r="AU127" s="190" t="s">
        <v>88</v>
      </c>
      <c r="AV127" s="187" t="s">
        <v>88</v>
      </c>
      <c r="AW127" s="187" t="s">
        <v>35</v>
      </c>
      <c r="AX127" s="187" t="s">
        <v>78</v>
      </c>
      <c r="AY127" s="190" t="s">
        <v>133</v>
      </c>
    </row>
    <row r="128" spans="1:65" s="187" customFormat="1">
      <c r="B128" s="188"/>
      <c r="D128" s="189" t="s">
        <v>142</v>
      </c>
      <c r="E128" s="190" t="s">
        <v>1</v>
      </c>
      <c r="F128" s="191" t="s">
        <v>746</v>
      </c>
      <c r="H128" s="192">
        <v>136.19999999999999</v>
      </c>
      <c r="I128" s="26"/>
      <c r="L128" s="188"/>
      <c r="M128" s="193"/>
      <c r="N128" s="194"/>
      <c r="O128" s="194"/>
      <c r="P128" s="194"/>
      <c r="Q128" s="194"/>
      <c r="R128" s="194"/>
      <c r="S128" s="194"/>
      <c r="T128" s="195"/>
      <c r="AT128" s="190" t="s">
        <v>142</v>
      </c>
      <c r="AU128" s="190" t="s">
        <v>88</v>
      </c>
      <c r="AV128" s="187" t="s">
        <v>88</v>
      </c>
      <c r="AW128" s="187" t="s">
        <v>35</v>
      </c>
      <c r="AX128" s="187" t="s">
        <v>78</v>
      </c>
      <c r="AY128" s="190" t="s">
        <v>133</v>
      </c>
    </row>
    <row r="129" spans="1:65" s="196" customFormat="1">
      <c r="B129" s="197"/>
      <c r="D129" s="189" t="s">
        <v>142</v>
      </c>
      <c r="E129" s="198" t="s">
        <v>1</v>
      </c>
      <c r="F129" s="199" t="s">
        <v>149</v>
      </c>
      <c r="H129" s="200">
        <v>346.79999999999995</v>
      </c>
      <c r="I129" s="27"/>
      <c r="L129" s="197"/>
      <c r="M129" s="201"/>
      <c r="N129" s="202"/>
      <c r="O129" s="202"/>
      <c r="P129" s="202"/>
      <c r="Q129" s="202"/>
      <c r="R129" s="202"/>
      <c r="S129" s="202"/>
      <c r="T129" s="203"/>
      <c r="AT129" s="198" t="s">
        <v>142</v>
      </c>
      <c r="AU129" s="198" t="s">
        <v>88</v>
      </c>
      <c r="AV129" s="196" t="s">
        <v>140</v>
      </c>
      <c r="AW129" s="196" t="s">
        <v>35</v>
      </c>
      <c r="AX129" s="196" t="s">
        <v>86</v>
      </c>
      <c r="AY129" s="198" t="s">
        <v>133</v>
      </c>
    </row>
    <row r="130" spans="1:65" s="56" customFormat="1" ht="16.5" customHeight="1">
      <c r="A130" s="52"/>
      <c r="B130" s="53"/>
      <c r="C130" s="207" t="s">
        <v>140</v>
      </c>
      <c r="D130" s="207" t="s">
        <v>201</v>
      </c>
      <c r="E130" s="208" t="s">
        <v>747</v>
      </c>
      <c r="F130" s="209" t="s">
        <v>748</v>
      </c>
      <c r="G130" s="210" t="s">
        <v>192</v>
      </c>
      <c r="H130" s="211">
        <v>461.53800000000001</v>
      </c>
      <c r="I130" s="29"/>
      <c r="J130" s="212">
        <f>ROUND(I130*H130,2)</f>
        <v>0</v>
      </c>
      <c r="K130" s="209" t="s">
        <v>734</v>
      </c>
      <c r="L130" s="213"/>
      <c r="M130" s="214" t="s">
        <v>1</v>
      </c>
      <c r="N130" s="215" t="s">
        <v>43</v>
      </c>
      <c r="O130" s="80"/>
      <c r="P130" s="183">
        <f>O130*H130</f>
        <v>0</v>
      </c>
      <c r="Q130" s="183">
        <v>1</v>
      </c>
      <c r="R130" s="183">
        <f>Q130*H130</f>
        <v>461.53800000000001</v>
      </c>
      <c r="S130" s="183">
        <v>0</v>
      </c>
      <c r="T130" s="184">
        <f>S130*H130</f>
        <v>0</v>
      </c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R130" s="185" t="s">
        <v>174</v>
      </c>
      <c r="AT130" s="185" t="s">
        <v>201</v>
      </c>
      <c r="AU130" s="185" t="s">
        <v>88</v>
      </c>
      <c r="AY130" s="40" t="s">
        <v>133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40" t="s">
        <v>86</v>
      </c>
      <c r="BK130" s="186">
        <f>ROUND(I130*H130,2)</f>
        <v>0</v>
      </c>
      <c r="BL130" s="40" t="s">
        <v>140</v>
      </c>
      <c r="BM130" s="185" t="s">
        <v>749</v>
      </c>
    </row>
    <row r="131" spans="1:65" s="187" customFormat="1">
      <c r="B131" s="188"/>
      <c r="D131" s="189" t="s">
        <v>142</v>
      </c>
      <c r="E131" s="190" t="s">
        <v>1</v>
      </c>
      <c r="F131" s="191" t="s">
        <v>750</v>
      </c>
      <c r="H131" s="192">
        <v>461.53800000000001</v>
      </c>
      <c r="I131" s="26"/>
      <c r="L131" s="188"/>
      <c r="M131" s="193"/>
      <c r="N131" s="194"/>
      <c r="O131" s="194"/>
      <c r="P131" s="194"/>
      <c r="Q131" s="194"/>
      <c r="R131" s="194"/>
      <c r="S131" s="194"/>
      <c r="T131" s="195"/>
      <c r="AT131" s="190" t="s">
        <v>142</v>
      </c>
      <c r="AU131" s="190" t="s">
        <v>88</v>
      </c>
      <c r="AV131" s="187" t="s">
        <v>88</v>
      </c>
      <c r="AW131" s="187" t="s">
        <v>35</v>
      </c>
      <c r="AX131" s="187" t="s">
        <v>86</v>
      </c>
      <c r="AY131" s="190" t="s">
        <v>133</v>
      </c>
    </row>
    <row r="132" spans="1:65" s="56" customFormat="1" ht="24">
      <c r="A132" s="52"/>
      <c r="B132" s="53"/>
      <c r="C132" s="207" t="s">
        <v>160</v>
      </c>
      <c r="D132" s="207" t="s">
        <v>201</v>
      </c>
      <c r="E132" s="208" t="s">
        <v>751</v>
      </c>
      <c r="F132" s="209" t="s">
        <v>752</v>
      </c>
      <c r="G132" s="210" t="s">
        <v>192</v>
      </c>
      <c r="H132" s="211">
        <v>244.2</v>
      </c>
      <c r="I132" s="29"/>
      <c r="J132" s="212">
        <f>ROUND(I132*H132,2)</f>
        <v>0</v>
      </c>
      <c r="K132" s="209" t="s">
        <v>734</v>
      </c>
      <c r="L132" s="213"/>
      <c r="M132" s="214" t="s">
        <v>1</v>
      </c>
      <c r="N132" s="215" t="s">
        <v>43</v>
      </c>
      <c r="O132" s="80"/>
      <c r="P132" s="183">
        <f>O132*H132</f>
        <v>0</v>
      </c>
      <c r="Q132" s="183">
        <v>1</v>
      </c>
      <c r="R132" s="183">
        <f>Q132*H132</f>
        <v>244.2</v>
      </c>
      <c r="S132" s="183">
        <v>0</v>
      </c>
      <c r="T132" s="184">
        <f>S132*H132</f>
        <v>0</v>
      </c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R132" s="185" t="s">
        <v>174</v>
      </c>
      <c r="AT132" s="185" t="s">
        <v>201</v>
      </c>
      <c r="AU132" s="185" t="s">
        <v>88</v>
      </c>
      <c r="AY132" s="40" t="s">
        <v>133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40" t="s">
        <v>86</v>
      </c>
      <c r="BK132" s="186">
        <f>ROUND(I132*H132,2)</f>
        <v>0</v>
      </c>
      <c r="BL132" s="40" t="s">
        <v>140</v>
      </c>
      <c r="BM132" s="185" t="s">
        <v>753</v>
      </c>
    </row>
    <row r="133" spans="1:65" s="56" customFormat="1" ht="29.25">
      <c r="A133" s="52"/>
      <c r="B133" s="53"/>
      <c r="C133" s="52"/>
      <c r="D133" s="189" t="s">
        <v>157</v>
      </c>
      <c r="E133" s="52"/>
      <c r="F133" s="204" t="s">
        <v>754</v>
      </c>
      <c r="G133" s="52"/>
      <c r="H133" s="52"/>
      <c r="I133" s="28"/>
      <c r="J133" s="52"/>
      <c r="K133" s="52"/>
      <c r="L133" s="53"/>
      <c r="M133" s="205"/>
      <c r="N133" s="206"/>
      <c r="O133" s="80"/>
      <c r="P133" s="80"/>
      <c r="Q133" s="80"/>
      <c r="R133" s="80"/>
      <c r="S133" s="80"/>
      <c r="T133" s="81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T133" s="40" t="s">
        <v>157</v>
      </c>
      <c r="AU133" s="40" t="s">
        <v>88</v>
      </c>
    </row>
    <row r="134" spans="1:65" s="187" customFormat="1">
      <c r="B134" s="188"/>
      <c r="D134" s="189" t="s">
        <v>142</v>
      </c>
      <c r="E134" s="190" t="s">
        <v>1</v>
      </c>
      <c r="F134" s="191" t="s">
        <v>755</v>
      </c>
      <c r="H134" s="192">
        <v>244.2</v>
      </c>
      <c r="I134" s="26"/>
      <c r="L134" s="188"/>
      <c r="M134" s="193"/>
      <c r="N134" s="194"/>
      <c r="O134" s="194"/>
      <c r="P134" s="194"/>
      <c r="Q134" s="194"/>
      <c r="R134" s="194"/>
      <c r="S134" s="194"/>
      <c r="T134" s="195"/>
      <c r="AT134" s="190" t="s">
        <v>142</v>
      </c>
      <c r="AU134" s="190" t="s">
        <v>88</v>
      </c>
      <c r="AV134" s="187" t="s">
        <v>88</v>
      </c>
      <c r="AW134" s="187" t="s">
        <v>35</v>
      </c>
      <c r="AX134" s="187" t="s">
        <v>86</v>
      </c>
      <c r="AY134" s="190" t="s">
        <v>133</v>
      </c>
    </row>
    <row r="135" spans="1:65" s="56" customFormat="1" ht="24">
      <c r="A135" s="52"/>
      <c r="B135" s="53"/>
      <c r="C135" s="175" t="s">
        <v>164</v>
      </c>
      <c r="D135" s="175" t="s">
        <v>135</v>
      </c>
      <c r="E135" s="176" t="s">
        <v>756</v>
      </c>
      <c r="F135" s="177" t="s">
        <v>757</v>
      </c>
      <c r="G135" s="178" t="s">
        <v>242</v>
      </c>
      <c r="H135" s="179">
        <v>608</v>
      </c>
      <c r="I135" s="25"/>
      <c r="J135" s="180">
        <f>ROUND(I135*H135,2)</f>
        <v>0</v>
      </c>
      <c r="K135" s="177" t="s">
        <v>734</v>
      </c>
      <c r="L135" s="53"/>
      <c r="M135" s="181" t="s">
        <v>1</v>
      </c>
      <c r="N135" s="182" t="s">
        <v>43</v>
      </c>
      <c r="O135" s="80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R135" s="185" t="s">
        <v>140</v>
      </c>
      <c r="AT135" s="185" t="s">
        <v>135</v>
      </c>
      <c r="AU135" s="185" t="s">
        <v>88</v>
      </c>
      <c r="AY135" s="40" t="s">
        <v>133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40" t="s">
        <v>86</v>
      </c>
      <c r="BK135" s="186">
        <f>ROUND(I135*H135,2)</f>
        <v>0</v>
      </c>
      <c r="BL135" s="40" t="s">
        <v>140</v>
      </c>
      <c r="BM135" s="185" t="s">
        <v>758</v>
      </c>
    </row>
    <row r="136" spans="1:65" s="56" customFormat="1" ht="16.5" customHeight="1">
      <c r="A136" s="52"/>
      <c r="B136" s="53"/>
      <c r="C136" s="229" t="s">
        <v>170</v>
      </c>
      <c r="D136" s="229" t="s">
        <v>201</v>
      </c>
      <c r="E136" s="230" t="s">
        <v>759</v>
      </c>
      <c r="F136" s="231" t="s">
        <v>760</v>
      </c>
      <c r="G136" s="232" t="s">
        <v>242</v>
      </c>
      <c r="H136" s="233">
        <v>608</v>
      </c>
      <c r="I136" s="234">
        <v>0</v>
      </c>
      <c r="J136" s="235">
        <f>ROUND(I136*H136,2)</f>
        <v>0</v>
      </c>
      <c r="K136" s="231" t="s">
        <v>734</v>
      </c>
      <c r="L136" s="213"/>
      <c r="M136" s="214" t="s">
        <v>1</v>
      </c>
      <c r="N136" s="215" t="s">
        <v>43</v>
      </c>
      <c r="O136" s="80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R136" s="185" t="s">
        <v>174</v>
      </c>
      <c r="AT136" s="185" t="s">
        <v>201</v>
      </c>
      <c r="AU136" s="185" t="s">
        <v>88</v>
      </c>
      <c r="AY136" s="40" t="s">
        <v>133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40" t="s">
        <v>86</v>
      </c>
      <c r="BK136" s="186">
        <f>ROUND(I136*H136,2)</f>
        <v>0</v>
      </c>
      <c r="BL136" s="40" t="s">
        <v>140</v>
      </c>
      <c r="BM136" s="185" t="s">
        <v>761</v>
      </c>
    </row>
    <row r="137" spans="1:65" s="56" customFormat="1" ht="29.25">
      <c r="A137" s="52"/>
      <c r="B137" s="53"/>
      <c r="C137" s="52"/>
      <c r="D137" s="189" t="s">
        <v>157</v>
      </c>
      <c r="E137" s="52"/>
      <c r="F137" s="204" t="s">
        <v>762</v>
      </c>
      <c r="G137" s="52"/>
      <c r="H137" s="52"/>
      <c r="I137" s="52"/>
      <c r="J137" s="52"/>
      <c r="K137" s="52"/>
      <c r="L137" s="53"/>
      <c r="M137" s="205"/>
      <c r="N137" s="206"/>
      <c r="O137" s="80"/>
      <c r="P137" s="80"/>
      <c r="Q137" s="80"/>
      <c r="R137" s="80"/>
      <c r="S137" s="80"/>
      <c r="T137" s="81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T137" s="40" t="s">
        <v>157</v>
      </c>
      <c r="AU137" s="40" t="s">
        <v>88</v>
      </c>
    </row>
    <row r="138" spans="1:65" s="56" customFormat="1" ht="24">
      <c r="A138" s="52"/>
      <c r="B138" s="53"/>
      <c r="C138" s="207" t="s">
        <v>174</v>
      </c>
      <c r="D138" s="207" t="s">
        <v>201</v>
      </c>
      <c r="E138" s="208" t="s">
        <v>763</v>
      </c>
      <c r="F138" s="209" t="s">
        <v>764</v>
      </c>
      <c r="G138" s="210" t="s">
        <v>242</v>
      </c>
      <c r="H138" s="211">
        <v>2432</v>
      </c>
      <c r="I138" s="29"/>
      <c r="J138" s="212">
        <f>ROUND(I138*H138,2)</f>
        <v>0</v>
      </c>
      <c r="K138" s="209" t="s">
        <v>734</v>
      </c>
      <c r="L138" s="213"/>
      <c r="M138" s="214" t="s">
        <v>1</v>
      </c>
      <c r="N138" s="215" t="s">
        <v>43</v>
      </c>
      <c r="O138" s="80"/>
      <c r="P138" s="183">
        <f>O138*H138</f>
        <v>0</v>
      </c>
      <c r="Q138" s="183">
        <v>1.23E-3</v>
      </c>
      <c r="R138" s="183">
        <f>Q138*H138</f>
        <v>2.9913599999999998</v>
      </c>
      <c r="S138" s="183">
        <v>0</v>
      </c>
      <c r="T138" s="184">
        <f>S138*H138</f>
        <v>0</v>
      </c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R138" s="185" t="s">
        <v>174</v>
      </c>
      <c r="AT138" s="185" t="s">
        <v>201</v>
      </c>
      <c r="AU138" s="185" t="s">
        <v>88</v>
      </c>
      <c r="AY138" s="40" t="s">
        <v>133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40" t="s">
        <v>86</v>
      </c>
      <c r="BK138" s="186">
        <f>ROUND(I138*H138,2)</f>
        <v>0</v>
      </c>
      <c r="BL138" s="40" t="s">
        <v>140</v>
      </c>
      <c r="BM138" s="185" t="s">
        <v>765</v>
      </c>
    </row>
    <row r="139" spans="1:65" s="187" customFormat="1">
      <c r="B139" s="188"/>
      <c r="D139" s="189" t="s">
        <v>142</v>
      </c>
      <c r="E139" s="190" t="s">
        <v>1</v>
      </c>
      <c r="F139" s="191" t="s">
        <v>766</v>
      </c>
      <c r="H139" s="192">
        <v>2432</v>
      </c>
      <c r="I139" s="26"/>
      <c r="L139" s="188"/>
      <c r="M139" s="193"/>
      <c r="N139" s="194"/>
      <c r="O139" s="194"/>
      <c r="P139" s="194"/>
      <c r="Q139" s="194"/>
      <c r="R139" s="194"/>
      <c r="S139" s="194"/>
      <c r="T139" s="195"/>
      <c r="AT139" s="190" t="s">
        <v>142</v>
      </c>
      <c r="AU139" s="190" t="s">
        <v>88</v>
      </c>
      <c r="AV139" s="187" t="s">
        <v>88</v>
      </c>
      <c r="AW139" s="187" t="s">
        <v>35</v>
      </c>
      <c r="AX139" s="187" t="s">
        <v>86</v>
      </c>
      <c r="AY139" s="190" t="s">
        <v>133</v>
      </c>
    </row>
    <row r="140" spans="1:65" s="56" customFormat="1" ht="21.75" customHeight="1">
      <c r="A140" s="52"/>
      <c r="B140" s="53"/>
      <c r="C140" s="207" t="s">
        <v>179</v>
      </c>
      <c r="D140" s="207" t="s">
        <v>201</v>
      </c>
      <c r="E140" s="208" t="s">
        <v>767</v>
      </c>
      <c r="F140" s="209" t="s">
        <v>768</v>
      </c>
      <c r="G140" s="210" t="s">
        <v>242</v>
      </c>
      <c r="H140" s="211">
        <v>1216</v>
      </c>
      <c r="I140" s="29"/>
      <c r="J140" s="212">
        <f>ROUND(I140*H140,2)</f>
        <v>0</v>
      </c>
      <c r="K140" s="209" t="s">
        <v>734</v>
      </c>
      <c r="L140" s="213"/>
      <c r="M140" s="214" t="s">
        <v>1</v>
      </c>
      <c r="N140" s="215" t="s">
        <v>43</v>
      </c>
      <c r="O140" s="80"/>
      <c r="P140" s="183">
        <f>O140*H140</f>
        <v>0</v>
      </c>
      <c r="Q140" s="183">
        <v>1.8000000000000001E-4</v>
      </c>
      <c r="R140" s="183">
        <f>Q140*H140</f>
        <v>0.21888000000000002</v>
      </c>
      <c r="S140" s="183">
        <v>0</v>
      </c>
      <c r="T140" s="184">
        <f>S140*H140</f>
        <v>0</v>
      </c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R140" s="185" t="s">
        <v>174</v>
      </c>
      <c r="AT140" s="185" t="s">
        <v>201</v>
      </c>
      <c r="AU140" s="185" t="s">
        <v>88</v>
      </c>
      <c r="AY140" s="40" t="s">
        <v>133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40" t="s">
        <v>86</v>
      </c>
      <c r="BK140" s="186">
        <f>ROUND(I140*H140,2)</f>
        <v>0</v>
      </c>
      <c r="BL140" s="40" t="s">
        <v>140</v>
      </c>
      <c r="BM140" s="185" t="s">
        <v>769</v>
      </c>
    </row>
    <row r="141" spans="1:65" s="187" customFormat="1">
      <c r="B141" s="188"/>
      <c r="D141" s="189" t="s">
        <v>142</v>
      </c>
      <c r="E141" s="190" t="s">
        <v>1</v>
      </c>
      <c r="F141" s="191" t="s">
        <v>770</v>
      </c>
      <c r="H141" s="192">
        <v>1216</v>
      </c>
      <c r="I141" s="26"/>
      <c r="L141" s="188"/>
      <c r="M141" s="193"/>
      <c r="N141" s="194"/>
      <c r="O141" s="194"/>
      <c r="P141" s="194"/>
      <c r="Q141" s="194"/>
      <c r="R141" s="194"/>
      <c r="S141" s="194"/>
      <c r="T141" s="195"/>
      <c r="AT141" s="190" t="s">
        <v>142</v>
      </c>
      <c r="AU141" s="190" t="s">
        <v>88</v>
      </c>
      <c r="AV141" s="187" t="s">
        <v>88</v>
      </c>
      <c r="AW141" s="187" t="s">
        <v>35</v>
      </c>
      <c r="AX141" s="187" t="s">
        <v>86</v>
      </c>
      <c r="AY141" s="190" t="s">
        <v>133</v>
      </c>
    </row>
    <row r="142" spans="1:65" s="56" customFormat="1" ht="24">
      <c r="A142" s="52"/>
      <c r="B142" s="53"/>
      <c r="C142" s="175" t="s">
        <v>184</v>
      </c>
      <c r="D142" s="175" t="s">
        <v>135</v>
      </c>
      <c r="E142" s="176" t="s">
        <v>771</v>
      </c>
      <c r="F142" s="177" t="s">
        <v>772</v>
      </c>
      <c r="G142" s="178" t="s">
        <v>739</v>
      </c>
      <c r="H142" s="179">
        <v>0.10100000000000001</v>
      </c>
      <c r="I142" s="25"/>
      <c r="J142" s="180">
        <f>ROUND(I142*H142,2)</f>
        <v>0</v>
      </c>
      <c r="K142" s="177" t="s">
        <v>734</v>
      </c>
      <c r="L142" s="53"/>
      <c r="M142" s="181" t="s">
        <v>1</v>
      </c>
      <c r="N142" s="182" t="s">
        <v>43</v>
      </c>
      <c r="O142" s="80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R142" s="185" t="s">
        <v>140</v>
      </c>
      <c r="AT142" s="185" t="s">
        <v>135</v>
      </c>
      <c r="AU142" s="185" t="s">
        <v>88</v>
      </c>
      <c r="AY142" s="40" t="s">
        <v>133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40" t="s">
        <v>86</v>
      </c>
      <c r="BK142" s="186">
        <f>ROUND(I142*H142,2)</f>
        <v>0</v>
      </c>
      <c r="BL142" s="40" t="s">
        <v>140</v>
      </c>
      <c r="BM142" s="185" t="s">
        <v>773</v>
      </c>
    </row>
    <row r="143" spans="1:65" s="56" customFormat="1" ht="16.5" customHeight="1">
      <c r="A143" s="52"/>
      <c r="B143" s="53"/>
      <c r="C143" s="229" t="s">
        <v>189</v>
      </c>
      <c r="D143" s="229" t="s">
        <v>201</v>
      </c>
      <c r="E143" s="230" t="s">
        <v>774</v>
      </c>
      <c r="F143" s="231" t="s">
        <v>775</v>
      </c>
      <c r="G143" s="232" t="s">
        <v>167</v>
      </c>
      <c r="H143" s="233">
        <v>201.4</v>
      </c>
      <c r="I143" s="234">
        <v>0</v>
      </c>
      <c r="J143" s="235">
        <f>ROUND(I143*H143,2)</f>
        <v>0</v>
      </c>
      <c r="K143" s="231" t="s">
        <v>734</v>
      </c>
      <c r="L143" s="213"/>
      <c r="M143" s="214" t="s">
        <v>1</v>
      </c>
      <c r="N143" s="215" t="s">
        <v>43</v>
      </c>
      <c r="O143" s="80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R143" s="185" t="s">
        <v>174</v>
      </c>
      <c r="AT143" s="185" t="s">
        <v>201</v>
      </c>
      <c r="AU143" s="185" t="s">
        <v>88</v>
      </c>
      <c r="AY143" s="40" t="s">
        <v>133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40" t="s">
        <v>86</v>
      </c>
      <c r="BK143" s="186">
        <f>ROUND(I143*H143,2)</f>
        <v>0</v>
      </c>
      <c r="BL143" s="40" t="s">
        <v>140</v>
      </c>
      <c r="BM143" s="185" t="s">
        <v>776</v>
      </c>
    </row>
    <row r="144" spans="1:65" s="56" customFormat="1" ht="48.75">
      <c r="A144" s="52"/>
      <c r="B144" s="53"/>
      <c r="C144" s="52"/>
      <c r="D144" s="189" t="s">
        <v>157</v>
      </c>
      <c r="E144" s="52"/>
      <c r="F144" s="204" t="s">
        <v>777</v>
      </c>
      <c r="G144" s="52"/>
      <c r="H144" s="52"/>
      <c r="I144" s="52"/>
      <c r="J144" s="52"/>
      <c r="K144" s="52"/>
      <c r="L144" s="53"/>
      <c r="M144" s="205"/>
      <c r="N144" s="206"/>
      <c r="O144" s="80"/>
      <c r="P144" s="80"/>
      <c r="Q144" s="80"/>
      <c r="R144" s="80"/>
      <c r="S144" s="80"/>
      <c r="T144" s="81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T144" s="40" t="s">
        <v>157</v>
      </c>
      <c r="AU144" s="40" t="s">
        <v>88</v>
      </c>
    </row>
    <row r="145" spans="1:65" s="56" customFormat="1" ht="16.5" customHeight="1">
      <c r="A145" s="52"/>
      <c r="B145" s="53"/>
      <c r="C145" s="229" t="s">
        <v>195</v>
      </c>
      <c r="D145" s="229" t="s">
        <v>201</v>
      </c>
      <c r="E145" s="230" t="s">
        <v>759</v>
      </c>
      <c r="F145" s="231" t="s">
        <v>760</v>
      </c>
      <c r="G145" s="232" t="s">
        <v>242</v>
      </c>
      <c r="H145" s="233">
        <v>152</v>
      </c>
      <c r="I145" s="234">
        <v>0</v>
      </c>
      <c r="J145" s="235">
        <f>ROUND(I145*H145,2)</f>
        <v>0</v>
      </c>
      <c r="K145" s="231" t="s">
        <v>734</v>
      </c>
      <c r="L145" s="213"/>
      <c r="M145" s="214" t="s">
        <v>1</v>
      </c>
      <c r="N145" s="215" t="s">
        <v>43</v>
      </c>
      <c r="O145" s="80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R145" s="185" t="s">
        <v>174</v>
      </c>
      <c r="AT145" s="185" t="s">
        <v>201</v>
      </c>
      <c r="AU145" s="185" t="s">
        <v>88</v>
      </c>
      <c r="AY145" s="40" t="s">
        <v>133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40" t="s">
        <v>86</v>
      </c>
      <c r="BK145" s="186">
        <f>ROUND(I145*H145,2)</f>
        <v>0</v>
      </c>
      <c r="BL145" s="40" t="s">
        <v>140</v>
      </c>
      <c r="BM145" s="185" t="s">
        <v>778</v>
      </c>
    </row>
    <row r="146" spans="1:65" s="56" customFormat="1" ht="29.25">
      <c r="A146" s="52"/>
      <c r="B146" s="53"/>
      <c r="C146" s="52"/>
      <c r="D146" s="189" t="s">
        <v>157</v>
      </c>
      <c r="E146" s="52"/>
      <c r="F146" s="204" t="s">
        <v>779</v>
      </c>
      <c r="G146" s="52"/>
      <c r="H146" s="52"/>
      <c r="I146" s="52"/>
      <c r="J146" s="52"/>
      <c r="K146" s="52"/>
      <c r="L146" s="53"/>
      <c r="M146" s="205"/>
      <c r="N146" s="206"/>
      <c r="O146" s="80"/>
      <c r="P146" s="80"/>
      <c r="Q146" s="80"/>
      <c r="R146" s="80"/>
      <c r="S146" s="80"/>
      <c r="T146" s="81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T146" s="40" t="s">
        <v>157</v>
      </c>
      <c r="AU146" s="40" t="s">
        <v>88</v>
      </c>
    </row>
    <row r="147" spans="1:65" s="56" customFormat="1" ht="24">
      <c r="A147" s="52"/>
      <c r="B147" s="53"/>
      <c r="C147" s="207" t="s">
        <v>200</v>
      </c>
      <c r="D147" s="207" t="s">
        <v>201</v>
      </c>
      <c r="E147" s="208" t="s">
        <v>763</v>
      </c>
      <c r="F147" s="209" t="s">
        <v>764</v>
      </c>
      <c r="G147" s="210" t="s">
        <v>242</v>
      </c>
      <c r="H147" s="211">
        <v>608</v>
      </c>
      <c r="I147" s="29"/>
      <c r="J147" s="212">
        <f>ROUND(I147*H147,2)</f>
        <v>0</v>
      </c>
      <c r="K147" s="209" t="s">
        <v>734</v>
      </c>
      <c r="L147" s="213"/>
      <c r="M147" s="214" t="s">
        <v>1</v>
      </c>
      <c r="N147" s="215" t="s">
        <v>43</v>
      </c>
      <c r="O147" s="80"/>
      <c r="P147" s="183">
        <f>O147*H147</f>
        <v>0</v>
      </c>
      <c r="Q147" s="183">
        <v>1.23E-3</v>
      </c>
      <c r="R147" s="183">
        <f>Q147*H147</f>
        <v>0.74783999999999995</v>
      </c>
      <c r="S147" s="183">
        <v>0</v>
      </c>
      <c r="T147" s="184">
        <f>S147*H147</f>
        <v>0</v>
      </c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R147" s="185" t="s">
        <v>174</v>
      </c>
      <c r="AT147" s="185" t="s">
        <v>201</v>
      </c>
      <c r="AU147" s="185" t="s">
        <v>88</v>
      </c>
      <c r="AY147" s="40" t="s">
        <v>133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40" t="s">
        <v>86</v>
      </c>
      <c r="BK147" s="186">
        <f>ROUND(I147*H147,2)</f>
        <v>0</v>
      </c>
      <c r="BL147" s="40" t="s">
        <v>140</v>
      </c>
      <c r="BM147" s="185" t="s">
        <v>780</v>
      </c>
    </row>
    <row r="148" spans="1:65" s="187" customFormat="1">
      <c r="B148" s="188"/>
      <c r="D148" s="189" t="s">
        <v>142</v>
      </c>
      <c r="E148" s="190" t="s">
        <v>1</v>
      </c>
      <c r="F148" s="191" t="s">
        <v>781</v>
      </c>
      <c r="H148" s="192">
        <v>608</v>
      </c>
      <c r="I148" s="26"/>
      <c r="L148" s="188"/>
      <c r="M148" s="193"/>
      <c r="N148" s="194"/>
      <c r="O148" s="194"/>
      <c r="P148" s="194"/>
      <c r="Q148" s="194"/>
      <c r="R148" s="194"/>
      <c r="S148" s="194"/>
      <c r="T148" s="195"/>
      <c r="AT148" s="190" t="s">
        <v>142</v>
      </c>
      <c r="AU148" s="190" t="s">
        <v>88</v>
      </c>
      <c r="AV148" s="187" t="s">
        <v>88</v>
      </c>
      <c r="AW148" s="187" t="s">
        <v>35</v>
      </c>
      <c r="AX148" s="187" t="s">
        <v>86</v>
      </c>
      <c r="AY148" s="190" t="s">
        <v>133</v>
      </c>
    </row>
    <row r="149" spans="1:65" s="56" customFormat="1" ht="21.75" customHeight="1">
      <c r="A149" s="52"/>
      <c r="B149" s="53"/>
      <c r="C149" s="207" t="s">
        <v>205</v>
      </c>
      <c r="D149" s="207" t="s">
        <v>201</v>
      </c>
      <c r="E149" s="208" t="s">
        <v>767</v>
      </c>
      <c r="F149" s="209" t="s">
        <v>768</v>
      </c>
      <c r="G149" s="210" t="s">
        <v>242</v>
      </c>
      <c r="H149" s="211">
        <v>304</v>
      </c>
      <c r="I149" s="29"/>
      <c r="J149" s="212">
        <f>ROUND(I149*H149,2)</f>
        <v>0</v>
      </c>
      <c r="K149" s="209" t="s">
        <v>734</v>
      </c>
      <c r="L149" s="213"/>
      <c r="M149" s="214" t="s">
        <v>1</v>
      </c>
      <c r="N149" s="215" t="s">
        <v>43</v>
      </c>
      <c r="O149" s="80"/>
      <c r="P149" s="183">
        <f>O149*H149</f>
        <v>0</v>
      </c>
      <c r="Q149" s="183">
        <v>1.8000000000000001E-4</v>
      </c>
      <c r="R149" s="183">
        <f>Q149*H149</f>
        <v>5.4720000000000005E-2</v>
      </c>
      <c r="S149" s="183">
        <v>0</v>
      </c>
      <c r="T149" s="184">
        <f>S149*H149</f>
        <v>0</v>
      </c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R149" s="185" t="s">
        <v>174</v>
      </c>
      <c r="AT149" s="185" t="s">
        <v>201</v>
      </c>
      <c r="AU149" s="185" t="s">
        <v>88</v>
      </c>
      <c r="AY149" s="40" t="s">
        <v>133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40" t="s">
        <v>86</v>
      </c>
      <c r="BK149" s="186">
        <f>ROUND(I149*H149,2)</f>
        <v>0</v>
      </c>
      <c r="BL149" s="40" t="s">
        <v>140</v>
      </c>
      <c r="BM149" s="185" t="s">
        <v>782</v>
      </c>
    </row>
    <row r="150" spans="1:65" s="187" customFormat="1">
      <c r="B150" s="188"/>
      <c r="D150" s="189" t="s">
        <v>142</v>
      </c>
      <c r="E150" s="190" t="s">
        <v>1</v>
      </c>
      <c r="F150" s="191" t="s">
        <v>783</v>
      </c>
      <c r="H150" s="192">
        <v>304</v>
      </c>
      <c r="I150" s="26"/>
      <c r="L150" s="188"/>
      <c r="M150" s="193"/>
      <c r="N150" s="194"/>
      <c r="O150" s="194"/>
      <c r="P150" s="194"/>
      <c r="Q150" s="194"/>
      <c r="R150" s="194"/>
      <c r="S150" s="194"/>
      <c r="T150" s="195"/>
      <c r="AT150" s="190" t="s">
        <v>142</v>
      </c>
      <c r="AU150" s="190" t="s">
        <v>88</v>
      </c>
      <c r="AV150" s="187" t="s">
        <v>88</v>
      </c>
      <c r="AW150" s="187" t="s">
        <v>35</v>
      </c>
      <c r="AX150" s="187" t="s">
        <v>86</v>
      </c>
      <c r="AY150" s="190" t="s">
        <v>133</v>
      </c>
    </row>
    <row r="151" spans="1:65" s="56" customFormat="1" ht="24">
      <c r="A151" s="52"/>
      <c r="B151" s="53"/>
      <c r="C151" s="175" t="s">
        <v>8</v>
      </c>
      <c r="D151" s="175" t="s">
        <v>135</v>
      </c>
      <c r="E151" s="176" t="s">
        <v>784</v>
      </c>
      <c r="F151" s="177" t="s">
        <v>785</v>
      </c>
      <c r="G151" s="178" t="s">
        <v>739</v>
      </c>
      <c r="H151" s="179">
        <v>0.10100000000000001</v>
      </c>
      <c r="I151" s="25"/>
      <c r="J151" s="180">
        <f>ROUND(I151*H151,2)</f>
        <v>0</v>
      </c>
      <c r="K151" s="177" t="s">
        <v>734</v>
      </c>
      <c r="L151" s="53"/>
      <c r="M151" s="181" t="s">
        <v>1</v>
      </c>
      <c r="N151" s="182" t="s">
        <v>43</v>
      </c>
      <c r="O151" s="80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R151" s="185" t="s">
        <v>140</v>
      </c>
      <c r="AT151" s="185" t="s">
        <v>135</v>
      </c>
      <c r="AU151" s="185" t="s">
        <v>88</v>
      </c>
      <c r="AY151" s="40" t="s">
        <v>133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40" t="s">
        <v>86</v>
      </c>
      <c r="BK151" s="186">
        <f>ROUND(I151*H151,2)</f>
        <v>0</v>
      </c>
      <c r="BL151" s="40" t="s">
        <v>140</v>
      </c>
      <c r="BM151" s="185" t="s">
        <v>786</v>
      </c>
    </row>
    <row r="152" spans="1:65" s="56" customFormat="1" ht="16.5" customHeight="1">
      <c r="A152" s="52"/>
      <c r="B152" s="53"/>
      <c r="C152" s="175" t="s">
        <v>215</v>
      </c>
      <c r="D152" s="175" t="s">
        <v>135</v>
      </c>
      <c r="E152" s="176" t="s">
        <v>787</v>
      </c>
      <c r="F152" s="177" t="s">
        <v>788</v>
      </c>
      <c r="G152" s="178" t="s">
        <v>242</v>
      </c>
      <c r="H152" s="179">
        <v>18</v>
      </c>
      <c r="I152" s="25"/>
      <c r="J152" s="180">
        <f>ROUND(I152*H152,2)</f>
        <v>0</v>
      </c>
      <c r="K152" s="177" t="s">
        <v>734</v>
      </c>
      <c r="L152" s="53"/>
      <c r="M152" s="181" t="s">
        <v>1</v>
      </c>
      <c r="N152" s="182" t="s">
        <v>43</v>
      </c>
      <c r="O152" s="80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R152" s="185" t="s">
        <v>140</v>
      </c>
      <c r="AT152" s="185" t="s">
        <v>135</v>
      </c>
      <c r="AU152" s="185" t="s">
        <v>88</v>
      </c>
      <c r="AY152" s="40" t="s">
        <v>133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40" t="s">
        <v>86</v>
      </c>
      <c r="BK152" s="186">
        <f>ROUND(I152*H152,2)</f>
        <v>0</v>
      </c>
      <c r="BL152" s="40" t="s">
        <v>140</v>
      </c>
      <c r="BM152" s="185" t="s">
        <v>789</v>
      </c>
    </row>
    <row r="153" spans="1:65" s="56" customFormat="1" ht="21.75" customHeight="1">
      <c r="A153" s="52"/>
      <c r="B153" s="53"/>
      <c r="C153" s="175" t="s">
        <v>220</v>
      </c>
      <c r="D153" s="175" t="s">
        <v>135</v>
      </c>
      <c r="E153" s="176" t="s">
        <v>790</v>
      </c>
      <c r="F153" s="177" t="s">
        <v>791</v>
      </c>
      <c r="G153" s="178" t="s">
        <v>242</v>
      </c>
      <c r="H153" s="179">
        <v>4</v>
      </c>
      <c r="I153" s="25"/>
      <c r="J153" s="180">
        <f>ROUND(I153*H153,2)</f>
        <v>0</v>
      </c>
      <c r="K153" s="177" t="s">
        <v>734</v>
      </c>
      <c r="L153" s="53"/>
      <c r="M153" s="181" t="s">
        <v>1</v>
      </c>
      <c r="N153" s="182" t="s">
        <v>43</v>
      </c>
      <c r="O153" s="80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R153" s="185" t="s">
        <v>140</v>
      </c>
      <c r="AT153" s="185" t="s">
        <v>135</v>
      </c>
      <c r="AU153" s="185" t="s">
        <v>88</v>
      </c>
      <c r="AY153" s="40" t="s">
        <v>133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40" t="s">
        <v>86</v>
      </c>
      <c r="BK153" s="186">
        <f>ROUND(I153*H153,2)</f>
        <v>0</v>
      </c>
      <c r="BL153" s="40" t="s">
        <v>140</v>
      </c>
      <c r="BM153" s="185" t="s">
        <v>792</v>
      </c>
    </row>
    <row r="154" spans="1:65" s="56" customFormat="1" ht="21.75" customHeight="1">
      <c r="A154" s="52"/>
      <c r="B154" s="53"/>
      <c r="C154" s="175" t="s">
        <v>224</v>
      </c>
      <c r="D154" s="175" t="s">
        <v>135</v>
      </c>
      <c r="E154" s="176" t="s">
        <v>793</v>
      </c>
      <c r="F154" s="177" t="s">
        <v>794</v>
      </c>
      <c r="G154" s="178" t="s">
        <v>242</v>
      </c>
      <c r="H154" s="179">
        <v>4</v>
      </c>
      <c r="I154" s="25"/>
      <c r="J154" s="180">
        <f>ROUND(I154*H154,2)</f>
        <v>0</v>
      </c>
      <c r="K154" s="177" t="s">
        <v>734</v>
      </c>
      <c r="L154" s="53"/>
      <c r="M154" s="181" t="s">
        <v>1</v>
      </c>
      <c r="N154" s="182" t="s">
        <v>43</v>
      </c>
      <c r="O154" s="80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R154" s="185" t="s">
        <v>140</v>
      </c>
      <c r="AT154" s="185" t="s">
        <v>135</v>
      </c>
      <c r="AU154" s="185" t="s">
        <v>88</v>
      </c>
      <c r="AY154" s="40" t="s">
        <v>133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40" t="s">
        <v>86</v>
      </c>
      <c r="BK154" s="186">
        <f>ROUND(I154*H154,2)</f>
        <v>0</v>
      </c>
      <c r="BL154" s="40" t="s">
        <v>140</v>
      </c>
      <c r="BM154" s="185" t="s">
        <v>795</v>
      </c>
    </row>
    <row r="155" spans="1:65" s="56" customFormat="1" ht="16.5" customHeight="1">
      <c r="A155" s="52"/>
      <c r="B155" s="53"/>
      <c r="C155" s="236" t="s">
        <v>228</v>
      </c>
      <c r="D155" s="236" t="s">
        <v>201</v>
      </c>
      <c r="E155" s="237" t="s">
        <v>796</v>
      </c>
      <c r="F155" s="238" t="s">
        <v>797</v>
      </c>
      <c r="G155" s="239" t="s">
        <v>242</v>
      </c>
      <c r="H155" s="240">
        <v>4</v>
      </c>
      <c r="I155" s="234">
        <v>0</v>
      </c>
      <c r="J155" s="234">
        <f>ROUND(I155*H155,2)</f>
        <v>0</v>
      </c>
      <c r="K155" s="238" t="s">
        <v>734</v>
      </c>
      <c r="L155" s="213"/>
      <c r="M155" s="214" t="s">
        <v>1</v>
      </c>
      <c r="N155" s="215" t="s">
        <v>43</v>
      </c>
      <c r="O155" s="80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R155" s="185" t="s">
        <v>174</v>
      </c>
      <c r="AT155" s="185" t="s">
        <v>201</v>
      </c>
      <c r="AU155" s="185" t="s">
        <v>88</v>
      </c>
      <c r="AY155" s="40" t="s">
        <v>133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40" t="s">
        <v>86</v>
      </c>
      <c r="BK155" s="186">
        <f>ROUND(I155*H155,2)</f>
        <v>0</v>
      </c>
      <c r="BL155" s="40" t="s">
        <v>140</v>
      </c>
      <c r="BM155" s="185" t="s">
        <v>798</v>
      </c>
    </row>
    <row r="156" spans="1:65" s="56" customFormat="1" ht="39">
      <c r="A156" s="52"/>
      <c r="B156" s="53"/>
      <c r="C156" s="52"/>
      <c r="D156" s="189" t="s">
        <v>157</v>
      </c>
      <c r="E156" s="52"/>
      <c r="F156" s="204" t="s">
        <v>799</v>
      </c>
      <c r="G156" s="52"/>
      <c r="H156" s="52"/>
      <c r="I156" s="52"/>
      <c r="J156" s="52"/>
      <c r="K156" s="52"/>
      <c r="L156" s="53"/>
      <c r="M156" s="205"/>
      <c r="N156" s="206"/>
      <c r="O156" s="80"/>
      <c r="P156" s="80"/>
      <c r="Q156" s="80"/>
      <c r="R156" s="80"/>
      <c r="S156" s="80"/>
      <c r="T156" s="81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2"/>
      <c r="AT156" s="40" t="s">
        <v>157</v>
      </c>
      <c r="AU156" s="40" t="s">
        <v>88</v>
      </c>
    </row>
    <row r="157" spans="1:65" s="56" customFormat="1" ht="16.5" customHeight="1">
      <c r="A157" s="52"/>
      <c r="B157" s="53"/>
      <c r="C157" s="207" t="s">
        <v>234</v>
      </c>
      <c r="D157" s="207" t="s">
        <v>201</v>
      </c>
      <c r="E157" s="208" t="s">
        <v>800</v>
      </c>
      <c r="F157" s="209" t="s">
        <v>801</v>
      </c>
      <c r="G157" s="210" t="s">
        <v>242</v>
      </c>
      <c r="H157" s="211">
        <v>8</v>
      </c>
      <c r="I157" s="29"/>
      <c r="J157" s="212">
        <f>ROUND(I157*H157,2)</f>
        <v>0</v>
      </c>
      <c r="K157" s="209" t="s">
        <v>734</v>
      </c>
      <c r="L157" s="213"/>
      <c r="M157" s="214" t="s">
        <v>1</v>
      </c>
      <c r="N157" s="215" t="s">
        <v>43</v>
      </c>
      <c r="O157" s="80"/>
      <c r="P157" s="183">
        <f>O157*H157</f>
        <v>0</v>
      </c>
      <c r="Q157" s="183">
        <v>5.2999999999999998E-4</v>
      </c>
      <c r="R157" s="183">
        <f>Q157*H157</f>
        <v>4.2399999999999998E-3</v>
      </c>
      <c r="S157" s="183">
        <v>0</v>
      </c>
      <c r="T157" s="184">
        <f>S157*H157</f>
        <v>0</v>
      </c>
      <c r="U157" s="52"/>
      <c r="V157" s="52"/>
      <c r="W157" s="52"/>
      <c r="X157" s="52"/>
      <c r="Y157" s="52"/>
      <c r="Z157" s="52"/>
      <c r="AA157" s="52"/>
      <c r="AB157" s="52"/>
      <c r="AC157" s="52"/>
      <c r="AD157" s="52"/>
      <c r="AE157" s="52"/>
      <c r="AR157" s="185" t="s">
        <v>174</v>
      </c>
      <c r="AT157" s="185" t="s">
        <v>201</v>
      </c>
      <c r="AU157" s="185" t="s">
        <v>88</v>
      </c>
      <c r="AY157" s="40" t="s">
        <v>133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40" t="s">
        <v>86</v>
      </c>
      <c r="BK157" s="186">
        <f>ROUND(I157*H157,2)</f>
        <v>0</v>
      </c>
      <c r="BL157" s="40" t="s">
        <v>140</v>
      </c>
      <c r="BM157" s="185" t="s">
        <v>802</v>
      </c>
    </row>
    <row r="158" spans="1:65" s="56" customFormat="1" ht="16.5" customHeight="1">
      <c r="A158" s="52"/>
      <c r="B158" s="53"/>
      <c r="C158" s="207" t="s">
        <v>7</v>
      </c>
      <c r="D158" s="207" t="s">
        <v>201</v>
      </c>
      <c r="E158" s="208" t="s">
        <v>803</v>
      </c>
      <c r="F158" s="209" t="s">
        <v>804</v>
      </c>
      <c r="G158" s="210" t="s">
        <v>242</v>
      </c>
      <c r="H158" s="211">
        <v>8</v>
      </c>
      <c r="I158" s="29"/>
      <c r="J158" s="212">
        <f>ROUND(I158*H158,2)</f>
        <v>0</v>
      </c>
      <c r="K158" s="209" t="s">
        <v>734</v>
      </c>
      <c r="L158" s="213"/>
      <c r="M158" s="214" t="s">
        <v>1</v>
      </c>
      <c r="N158" s="215" t="s">
        <v>43</v>
      </c>
      <c r="O158" s="80"/>
      <c r="P158" s="183">
        <f>O158*H158</f>
        <v>0</v>
      </c>
      <c r="Q158" s="183">
        <v>1.2E-4</v>
      </c>
      <c r="R158" s="183">
        <f>Q158*H158</f>
        <v>9.6000000000000002E-4</v>
      </c>
      <c r="S158" s="183">
        <v>0</v>
      </c>
      <c r="T158" s="184">
        <f>S158*H158</f>
        <v>0</v>
      </c>
      <c r="U158" s="52"/>
      <c r="V158" s="52"/>
      <c r="W158" s="52"/>
      <c r="X158" s="52"/>
      <c r="Y158" s="52"/>
      <c r="Z158" s="52"/>
      <c r="AA158" s="52"/>
      <c r="AB158" s="52"/>
      <c r="AC158" s="52"/>
      <c r="AD158" s="52"/>
      <c r="AE158" s="52"/>
      <c r="AR158" s="185" t="s">
        <v>174</v>
      </c>
      <c r="AT158" s="185" t="s">
        <v>201</v>
      </c>
      <c r="AU158" s="185" t="s">
        <v>88</v>
      </c>
      <c r="AY158" s="40" t="s">
        <v>133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40" t="s">
        <v>86</v>
      </c>
      <c r="BK158" s="186">
        <f>ROUND(I158*H158,2)</f>
        <v>0</v>
      </c>
      <c r="BL158" s="40" t="s">
        <v>140</v>
      </c>
      <c r="BM158" s="185" t="s">
        <v>805</v>
      </c>
    </row>
    <row r="159" spans="1:65" s="56" customFormat="1" ht="16.5" customHeight="1">
      <c r="A159" s="52"/>
      <c r="B159" s="53"/>
      <c r="C159" s="207" t="s">
        <v>244</v>
      </c>
      <c r="D159" s="207" t="s">
        <v>201</v>
      </c>
      <c r="E159" s="208" t="s">
        <v>806</v>
      </c>
      <c r="F159" s="209" t="s">
        <v>807</v>
      </c>
      <c r="G159" s="210" t="s">
        <v>242</v>
      </c>
      <c r="H159" s="211">
        <v>8</v>
      </c>
      <c r="I159" s="29"/>
      <c r="J159" s="212">
        <f>ROUND(I159*H159,2)</f>
        <v>0</v>
      </c>
      <c r="K159" s="209" t="s">
        <v>734</v>
      </c>
      <c r="L159" s="213"/>
      <c r="M159" s="214" t="s">
        <v>1</v>
      </c>
      <c r="N159" s="215" t="s">
        <v>43</v>
      </c>
      <c r="O159" s="80"/>
      <c r="P159" s="183">
        <f>O159*H159</f>
        <v>0</v>
      </c>
      <c r="Q159" s="183">
        <v>9.0000000000000006E-5</v>
      </c>
      <c r="R159" s="183">
        <f>Q159*H159</f>
        <v>7.2000000000000005E-4</v>
      </c>
      <c r="S159" s="183">
        <v>0</v>
      </c>
      <c r="T159" s="184">
        <f>S159*H159</f>
        <v>0</v>
      </c>
      <c r="U159" s="52"/>
      <c r="V159" s="52"/>
      <c r="W159" s="52"/>
      <c r="X159" s="52"/>
      <c r="Y159" s="52"/>
      <c r="Z159" s="52"/>
      <c r="AA159" s="52"/>
      <c r="AB159" s="52"/>
      <c r="AC159" s="52"/>
      <c r="AD159" s="52"/>
      <c r="AE159" s="52"/>
      <c r="AR159" s="185" t="s">
        <v>174</v>
      </c>
      <c r="AT159" s="185" t="s">
        <v>201</v>
      </c>
      <c r="AU159" s="185" t="s">
        <v>88</v>
      </c>
      <c r="AY159" s="40" t="s">
        <v>133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40" t="s">
        <v>86</v>
      </c>
      <c r="BK159" s="186">
        <f>ROUND(I159*H159,2)</f>
        <v>0</v>
      </c>
      <c r="BL159" s="40" t="s">
        <v>140</v>
      </c>
      <c r="BM159" s="185" t="s">
        <v>808</v>
      </c>
    </row>
    <row r="160" spans="1:65" s="56" customFormat="1" ht="24">
      <c r="A160" s="52"/>
      <c r="B160" s="53"/>
      <c r="C160" s="175" t="s">
        <v>251</v>
      </c>
      <c r="D160" s="175" t="s">
        <v>135</v>
      </c>
      <c r="E160" s="176" t="s">
        <v>809</v>
      </c>
      <c r="F160" s="177" t="s">
        <v>810</v>
      </c>
      <c r="G160" s="178" t="s">
        <v>739</v>
      </c>
      <c r="H160" s="179">
        <v>0.90800000000000003</v>
      </c>
      <c r="I160" s="25"/>
      <c r="J160" s="180">
        <f>ROUND(I160*H160,2)</f>
        <v>0</v>
      </c>
      <c r="K160" s="177" t="s">
        <v>734</v>
      </c>
      <c r="L160" s="53"/>
      <c r="M160" s="181" t="s">
        <v>1</v>
      </c>
      <c r="N160" s="182" t="s">
        <v>43</v>
      </c>
      <c r="O160" s="80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52"/>
      <c r="V160" s="52"/>
      <c r="W160" s="52"/>
      <c r="X160" s="52"/>
      <c r="Y160" s="52"/>
      <c r="Z160" s="52"/>
      <c r="AA160" s="52"/>
      <c r="AB160" s="52"/>
      <c r="AC160" s="52"/>
      <c r="AD160" s="52"/>
      <c r="AE160" s="52"/>
      <c r="AR160" s="185" t="s">
        <v>140</v>
      </c>
      <c r="AT160" s="185" t="s">
        <v>135</v>
      </c>
      <c r="AU160" s="185" t="s">
        <v>88</v>
      </c>
      <c r="AY160" s="40" t="s">
        <v>133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40" t="s">
        <v>86</v>
      </c>
      <c r="BK160" s="186">
        <f>ROUND(I160*H160,2)</f>
        <v>0</v>
      </c>
      <c r="BL160" s="40" t="s">
        <v>140</v>
      </c>
      <c r="BM160" s="185" t="s">
        <v>811</v>
      </c>
    </row>
    <row r="161" spans="1:65" s="187" customFormat="1">
      <c r="B161" s="188"/>
      <c r="D161" s="189" t="s">
        <v>142</v>
      </c>
      <c r="E161" s="190" t="s">
        <v>1</v>
      </c>
      <c r="F161" s="191" t="s">
        <v>812</v>
      </c>
      <c r="H161" s="192">
        <v>0.90800000000000003</v>
      </c>
      <c r="I161" s="26"/>
      <c r="L161" s="188"/>
      <c r="M161" s="193"/>
      <c r="N161" s="194"/>
      <c r="O161" s="194"/>
      <c r="P161" s="194"/>
      <c r="Q161" s="194"/>
      <c r="R161" s="194"/>
      <c r="S161" s="194"/>
      <c r="T161" s="195"/>
      <c r="AT161" s="190" t="s">
        <v>142</v>
      </c>
      <c r="AU161" s="190" t="s">
        <v>88</v>
      </c>
      <c r="AV161" s="187" t="s">
        <v>88</v>
      </c>
      <c r="AW161" s="187" t="s">
        <v>35</v>
      </c>
      <c r="AX161" s="187" t="s">
        <v>86</v>
      </c>
      <c r="AY161" s="190" t="s">
        <v>133</v>
      </c>
    </row>
    <row r="162" spans="1:65" s="56" customFormat="1" ht="24">
      <c r="A162" s="52"/>
      <c r="B162" s="53"/>
      <c r="C162" s="175" t="s">
        <v>257</v>
      </c>
      <c r="D162" s="175" t="s">
        <v>135</v>
      </c>
      <c r="E162" s="176" t="s">
        <v>813</v>
      </c>
      <c r="F162" s="177" t="s">
        <v>814</v>
      </c>
      <c r="G162" s="178" t="s">
        <v>815</v>
      </c>
      <c r="H162" s="179">
        <v>10</v>
      </c>
      <c r="I162" s="25"/>
      <c r="J162" s="180">
        <f>ROUND(I162*H162,2)</f>
        <v>0</v>
      </c>
      <c r="K162" s="177" t="s">
        <v>734</v>
      </c>
      <c r="L162" s="53"/>
      <c r="M162" s="181" t="s">
        <v>1</v>
      </c>
      <c r="N162" s="182" t="s">
        <v>43</v>
      </c>
      <c r="O162" s="80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52"/>
      <c r="V162" s="52"/>
      <c r="W162" s="52"/>
      <c r="X162" s="52"/>
      <c r="Y162" s="52"/>
      <c r="Z162" s="52"/>
      <c r="AA162" s="52"/>
      <c r="AB162" s="52"/>
      <c r="AC162" s="52"/>
      <c r="AD162" s="52"/>
      <c r="AE162" s="52"/>
      <c r="AR162" s="185" t="s">
        <v>140</v>
      </c>
      <c r="AT162" s="185" t="s">
        <v>135</v>
      </c>
      <c r="AU162" s="185" t="s">
        <v>88</v>
      </c>
      <c r="AY162" s="40" t="s">
        <v>133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40" t="s">
        <v>86</v>
      </c>
      <c r="BK162" s="186">
        <f>ROUND(I162*H162,2)</f>
        <v>0</v>
      </c>
      <c r="BL162" s="40" t="s">
        <v>140</v>
      </c>
      <c r="BM162" s="185" t="s">
        <v>816</v>
      </c>
    </row>
    <row r="163" spans="1:65" s="187" customFormat="1">
      <c r="B163" s="188"/>
      <c r="D163" s="189" t="s">
        <v>142</v>
      </c>
      <c r="E163" s="190" t="s">
        <v>1</v>
      </c>
      <c r="F163" s="191" t="s">
        <v>817</v>
      </c>
      <c r="H163" s="192">
        <v>10</v>
      </c>
      <c r="I163" s="26"/>
      <c r="L163" s="188"/>
      <c r="M163" s="193"/>
      <c r="N163" s="194"/>
      <c r="O163" s="194"/>
      <c r="P163" s="194"/>
      <c r="Q163" s="194"/>
      <c r="R163" s="194"/>
      <c r="S163" s="194"/>
      <c r="T163" s="195"/>
      <c r="AT163" s="190" t="s">
        <v>142</v>
      </c>
      <c r="AU163" s="190" t="s">
        <v>88</v>
      </c>
      <c r="AV163" s="187" t="s">
        <v>88</v>
      </c>
      <c r="AW163" s="187" t="s">
        <v>35</v>
      </c>
      <c r="AX163" s="187" t="s">
        <v>86</v>
      </c>
      <c r="AY163" s="190" t="s">
        <v>133</v>
      </c>
    </row>
    <row r="164" spans="1:65" s="56" customFormat="1" ht="24">
      <c r="A164" s="52"/>
      <c r="B164" s="53"/>
      <c r="C164" s="175" t="s">
        <v>262</v>
      </c>
      <c r="D164" s="175" t="s">
        <v>135</v>
      </c>
      <c r="E164" s="176" t="s">
        <v>818</v>
      </c>
      <c r="F164" s="177" t="s">
        <v>819</v>
      </c>
      <c r="G164" s="178" t="s">
        <v>242</v>
      </c>
      <c r="H164" s="179">
        <v>3</v>
      </c>
      <c r="I164" s="25"/>
      <c r="J164" s="180">
        <f>ROUND(I164*H164,2)</f>
        <v>0</v>
      </c>
      <c r="K164" s="177" t="s">
        <v>734</v>
      </c>
      <c r="L164" s="53"/>
      <c r="M164" s="181" t="s">
        <v>1</v>
      </c>
      <c r="N164" s="182" t="s">
        <v>43</v>
      </c>
      <c r="O164" s="80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52"/>
      <c r="V164" s="52"/>
      <c r="W164" s="52"/>
      <c r="X164" s="52"/>
      <c r="Y164" s="52"/>
      <c r="Z164" s="52"/>
      <c r="AA164" s="52"/>
      <c r="AB164" s="52"/>
      <c r="AC164" s="52"/>
      <c r="AD164" s="52"/>
      <c r="AE164" s="52"/>
      <c r="AR164" s="185" t="s">
        <v>140</v>
      </c>
      <c r="AT164" s="185" t="s">
        <v>135</v>
      </c>
      <c r="AU164" s="185" t="s">
        <v>88</v>
      </c>
      <c r="AY164" s="40" t="s">
        <v>133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40" t="s">
        <v>86</v>
      </c>
      <c r="BK164" s="186">
        <f>ROUND(I164*H164,2)</f>
        <v>0</v>
      </c>
      <c r="BL164" s="40" t="s">
        <v>140</v>
      </c>
      <c r="BM164" s="185" t="s">
        <v>820</v>
      </c>
    </row>
    <row r="165" spans="1:65" s="56" customFormat="1" ht="21.75" customHeight="1">
      <c r="A165" s="52"/>
      <c r="B165" s="53"/>
      <c r="C165" s="175" t="s">
        <v>268</v>
      </c>
      <c r="D165" s="175" t="s">
        <v>135</v>
      </c>
      <c r="E165" s="176" t="s">
        <v>821</v>
      </c>
      <c r="F165" s="177" t="s">
        <v>822</v>
      </c>
      <c r="G165" s="178" t="s">
        <v>242</v>
      </c>
      <c r="H165" s="179">
        <v>2</v>
      </c>
      <c r="I165" s="25"/>
      <c r="J165" s="180">
        <f>ROUND(I165*H165,2)</f>
        <v>0</v>
      </c>
      <c r="K165" s="177" t="s">
        <v>734</v>
      </c>
      <c r="L165" s="53"/>
      <c r="M165" s="181" t="s">
        <v>1</v>
      </c>
      <c r="N165" s="182" t="s">
        <v>43</v>
      </c>
      <c r="O165" s="80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52"/>
      <c r="V165" s="52"/>
      <c r="W165" s="52"/>
      <c r="X165" s="52"/>
      <c r="Y165" s="52"/>
      <c r="Z165" s="52"/>
      <c r="AA165" s="52"/>
      <c r="AB165" s="52"/>
      <c r="AC165" s="52"/>
      <c r="AD165" s="52"/>
      <c r="AE165" s="52"/>
      <c r="AR165" s="185" t="s">
        <v>140</v>
      </c>
      <c r="AT165" s="185" t="s">
        <v>135</v>
      </c>
      <c r="AU165" s="185" t="s">
        <v>88</v>
      </c>
      <c r="AY165" s="40" t="s">
        <v>133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40" t="s">
        <v>86</v>
      </c>
      <c r="BK165" s="186">
        <f>ROUND(I165*H165,2)</f>
        <v>0</v>
      </c>
      <c r="BL165" s="40" t="s">
        <v>140</v>
      </c>
      <c r="BM165" s="185" t="s">
        <v>823</v>
      </c>
    </row>
    <row r="166" spans="1:65" s="56" customFormat="1" ht="19.5">
      <c r="A166" s="52"/>
      <c r="B166" s="53"/>
      <c r="C166" s="52"/>
      <c r="D166" s="189" t="s">
        <v>157</v>
      </c>
      <c r="E166" s="52"/>
      <c r="F166" s="204" t="s">
        <v>824</v>
      </c>
      <c r="G166" s="52"/>
      <c r="H166" s="52"/>
      <c r="I166" s="28"/>
      <c r="J166" s="52"/>
      <c r="K166" s="52"/>
      <c r="L166" s="53"/>
      <c r="M166" s="205"/>
      <c r="N166" s="206"/>
      <c r="O166" s="80"/>
      <c r="P166" s="80"/>
      <c r="Q166" s="80"/>
      <c r="R166" s="80"/>
      <c r="S166" s="80"/>
      <c r="T166" s="81"/>
      <c r="U166" s="52"/>
      <c r="V166" s="52"/>
      <c r="W166" s="52"/>
      <c r="X166" s="52"/>
      <c r="Y166" s="52"/>
      <c r="Z166" s="52"/>
      <c r="AA166" s="52"/>
      <c r="AB166" s="52"/>
      <c r="AC166" s="52"/>
      <c r="AD166" s="52"/>
      <c r="AE166" s="52"/>
      <c r="AT166" s="40" t="s">
        <v>157</v>
      </c>
      <c r="AU166" s="40" t="s">
        <v>88</v>
      </c>
    </row>
    <row r="167" spans="1:65" s="56" customFormat="1" ht="21.75" customHeight="1">
      <c r="A167" s="52"/>
      <c r="B167" s="53"/>
      <c r="C167" s="207" t="s">
        <v>272</v>
      </c>
      <c r="D167" s="207" t="s">
        <v>201</v>
      </c>
      <c r="E167" s="208" t="s">
        <v>825</v>
      </c>
      <c r="F167" s="209" t="s">
        <v>826</v>
      </c>
      <c r="G167" s="210" t="s">
        <v>146</v>
      </c>
      <c r="H167" s="211">
        <v>0.18</v>
      </c>
      <c r="I167" s="29"/>
      <c r="J167" s="212">
        <f t="shared" ref="J167:J173" si="0">ROUND(I167*H167,2)</f>
        <v>0</v>
      </c>
      <c r="K167" s="209" t="s">
        <v>734</v>
      </c>
      <c r="L167" s="213"/>
      <c r="M167" s="214" t="s">
        <v>1</v>
      </c>
      <c r="N167" s="215" t="s">
        <v>43</v>
      </c>
      <c r="O167" s="80"/>
      <c r="P167" s="183">
        <f t="shared" ref="P167:P173" si="1">O167*H167</f>
        <v>0</v>
      </c>
      <c r="Q167" s="183">
        <v>2.234</v>
      </c>
      <c r="R167" s="183">
        <f t="shared" ref="R167:R173" si="2">Q167*H167</f>
        <v>0.40211999999999998</v>
      </c>
      <c r="S167" s="183">
        <v>0</v>
      </c>
      <c r="T167" s="184">
        <f t="shared" ref="T167:T173" si="3">S167*H167</f>
        <v>0</v>
      </c>
      <c r="U167" s="52"/>
      <c r="V167" s="52"/>
      <c r="W167" s="52"/>
      <c r="X167" s="52"/>
      <c r="Y167" s="52"/>
      <c r="Z167" s="52"/>
      <c r="AA167" s="52"/>
      <c r="AB167" s="52"/>
      <c r="AC167" s="52"/>
      <c r="AD167" s="52"/>
      <c r="AE167" s="52"/>
      <c r="AR167" s="185" t="s">
        <v>174</v>
      </c>
      <c r="AT167" s="185" t="s">
        <v>201</v>
      </c>
      <c r="AU167" s="185" t="s">
        <v>88</v>
      </c>
      <c r="AY167" s="40" t="s">
        <v>133</v>
      </c>
      <c r="BE167" s="186">
        <f t="shared" ref="BE167:BE173" si="4">IF(N167="základní",J167,0)</f>
        <v>0</v>
      </c>
      <c r="BF167" s="186">
        <f t="shared" ref="BF167:BF173" si="5">IF(N167="snížená",J167,0)</f>
        <v>0</v>
      </c>
      <c r="BG167" s="186">
        <f t="shared" ref="BG167:BG173" si="6">IF(N167="zákl. přenesená",J167,0)</f>
        <v>0</v>
      </c>
      <c r="BH167" s="186">
        <f t="shared" ref="BH167:BH173" si="7">IF(N167="sníž. přenesená",J167,0)</f>
        <v>0</v>
      </c>
      <c r="BI167" s="186">
        <f t="shared" ref="BI167:BI173" si="8">IF(N167="nulová",J167,0)</f>
        <v>0</v>
      </c>
      <c r="BJ167" s="40" t="s">
        <v>86</v>
      </c>
      <c r="BK167" s="186">
        <f t="shared" ref="BK167:BK173" si="9">ROUND(I167*H167,2)</f>
        <v>0</v>
      </c>
      <c r="BL167" s="40" t="s">
        <v>140</v>
      </c>
      <c r="BM167" s="185" t="s">
        <v>827</v>
      </c>
    </row>
    <row r="168" spans="1:65" s="56" customFormat="1" ht="24">
      <c r="A168" s="52"/>
      <c r="B168" s="53"/>
      <c r="C168" s="175" t="s">
        <v>277</v>
      </c>
      <c r="D168" s="175" t="s">
        <v>135</v>
      </c>
      <c r="E168" s="176" t="s">
        <v>828</v>
      </c>
      <c r="F168" s="177" t="s">
        <v>829</v>
      </c>
      <c r="G168" s="178" t="s">
        <v>242</v>
      </c>
      <c r="H168" s="179">
        <v>29</v>
      </c>
      <c r="I168" s="25"/>
      <c r="J168" s="180">
        <f t="shared" si="0"/>
        <v>0</v>
      </c>
      <c r="K168" s="177" t="s">
        <v>734</v>
      </c>
      <c r="L168" s="53"/>
      <c r="M168" s="181" t="s">
        <v>1</v>
      </c>
      <c r="N168" s="182" t="s">
        <v>43</v>
      </c>
      <c r="O168" s="80"/>
      <c r="P168" s="183">
        <f t="shared" si="1"/>
        <v>0</v>
      </c>
      <c r="Q168" s="183">
        <v>0</v>
      </c>
      <c r="R168" s="183">
        <f t="shared" si="2"/>
        <v>0</v>
      </c>
      <c r="S168" s="183">
        <v>0</v>
      </c>
      <c r="T168" s="184">
        <f t="shared" si="3"/>
        <v>0</v>
      </c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  <c r="AE168" s="52"/>
      <c r="AR168" s="185" t="s">
        <v>140</v>
      </c>
      <c r="AT168" s="185" t="s">
        <v>135</v>
      </c>
      <c r="AU168" s="185" t="s">
        <v>88</v>
      </c>
      <c r="AY168" s="40" t="s">
        <v>133</v>
      </c>
      <c r="BE168" s="186">
        <f t="shared" si="4"/>
        <v>0</v>
      </c>
      <c r="BF168" s="186">
        <f t="shared" si="5"/>
        <v>0</v>
      </c>
      <c r="BG168" s="186">
        <f t="shared" si="6"/>
        <v>0</v>
      </c>
      <c r="BH168" s="186">
        <f t="shared" si="7"/>
        <v>0</v>
      </c>
      <c r="BI168" s="186">
        <f t="shared" si="8"/>
        <v>0</v>
      </c>
      <c r="BJ168" s="40" t="s">
        <v>86</v>
      </c>
      <c r="BK168" s="186">
        <f t="shared" si="9"/>
        <v>0</v>
      </c>
      <c r="BL168" s="40" t="s">
        <v>140</v>
      </c>
      <c r="BM168" s="185" t="s">
        <v>830</v>
      </c>
    </row>
    <row r="169" spans="1:65" s="56" customFormat="1" ht="24">
      <c r="A169" s="52"/>
      <c r="B169" s="53"/>
      <c r="C169" s="175" t="s">
        <v>280</v>
      </c>
      <c r="D169" s="175" t="s">
        <v>135</v>
      </c>
      <c r="E169" s="176" t="s">
        <v>831</v>
      </c>
      <c r="F169" s="177" t="s">
        <v>832</v>
      </c>
      <c r="G169" s="178" t="s">
        <v>242</v>
      </c>
      <c r="H169" s="179">
        <v>18</v>
      </c>
      <c r="I169" s="25"/>
      <c r="J169" s="180">
        <f t="shared" si="0"/>
        <v>0</v>
      </c>
      <c r="K169" s="177" t="s">
        <v>734</v>
      </c>
      <c r="L169" s="53"/>
      <c r="M169" s="181" t="s">
        <v>1</v>
      </c>
      <c r="N169" s="182" t="s">
        <v>43</v>
      </c>
      <c r="O169" s="80"/>
      <c r="P169" s="183">
        <f t="shared" si="1"/>
        <v>0</v>
      </c>
      <c r="Q169" s="183">
        <v>0</v>
      </c>
      <c r="R169" s="183">
        <f t="shared" si="2"/>
        <v>0</v>
      </c>
      <c r="S169" s="183">
        <v>0</v>
      </c>
      <c r="T169" s="184">
        <f t="shared" si="3"/>
        <v>0</v>
      </c>
      <c r="U169" s="52"/>
      <c r="V169" s="52"/>
      <c r="W169" s="52"/>
      <c r="X169" s="52"/>
      <c r="Y169" s="52"/>
      <c r="Z169" s="52"/>
      <c r="AA169" s="52"/>
      <c r="AB169" s="52"/>
      <c r="AC169" s="52"/>
      <c r="AD169" s="52"/>
      <c r="AE169" s="52"/>
      <c r="AR169" s="185" t="s">
        <v>140</v>
      </c>
      <c r="AT169" s="185" t="s">
        <v>135</v>
      </c>
      <c r="AU169" s="185" t="s">
        <v>88</v>
      </c>
      <c r="AY169" s="40" t="s">
        <v>133</v>
      </c>
      <c r="BE169" s="186">
        <f t="shared" si="4"/>
        <v>0</v>
      </c>
      <c r="BF169" s="186">
        <f t="shared" si="5"/>
        <v>0</v>
      </c>
      <c r="BG169" s="186">
        <f t="shared" si="6"/>
        <v>0</v>
      </c>
      <c r="BH169" s="186">
        <f t="shared" si="7"/>
        <v>0</v>
      </c>
      <c r="BI169" s="186">
        <f t="shared" si="8"/>
        <v>0</v>
      </c>
      <c r="BJ169" s="40" t="s">
        <v>86</v>
      </c>
      <c r="BK169" s="186">
        <f t="shared" si="9"/>
        <v>0</v>
      </c>
      <c r="BL169" s="40" t="s">
        <v>140</v>
      </c>
      <c r="BM169" s="185" t="s">
        <v>833</v>
      </c>
    </row>
    <row r="170" spans="1:65" s="56" customFormat="1" ht="16.5" customHeight="1">
      <c r="A170" s="52"/>
      <c r="B170" s="53"/>
      <c r="C170" s="207" t="s">
        <v>288</v>
      </c>
      <c r="D170" s="207" t="s">
        <v>201</v>
      </c>
      <c r="E170" s="208" t="s">
        <v>834</v>
      </c>
      <c r="F170" s="209" t="s">
        <v>835</v>
      </c>
      <c r="G170" s="210" t="s">
        <v>242</v>
      </c>
      <c r="H170" s="211">
        <v>18</v>
      </c>
      <c r="I170" s="29"/>
      <c r="J170" s="212">
        <f t="shared" si="0"/>
        <v>0</v>
      </c>
      <c r="K170" s="209" t="s">
        <v>734</v>
      </c>
      <c r="L170" s="213"/>
      <c r="M170" s="214" t="s">
        <v>1</v>
      </c>
      <c r="N170" s="215" t="s">
        <v>43</v>
      </c>
      <c r="O170" s="80"/>
      <c r="P170" s="183">
        <f t="shared" si="1"/>
        <v>0</v>
      </c>
      <c r="Q170" s="183">
        <v>0</v>
      </c>
      <c r="R170" s="183">
        <f t="shared" si="2"/>
        <v>0</v>
      </c>
      <c r="S170" s="183">
        <v>0</v>
      </c>
      <c r="T170" s="184">
        <f t="shared" si="3"/>
        <v>0</v>
      </c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R170" s="185" t="s">
        <v>174</v>
      </c>
      <c r="AT170" s="185" t="s">
        <v>201</v>
      </c>
      <c r="AU170" s="185" t="s">
        <v>88</v>
      </c>
      <c r="AY170" s="40" t="s">
        <v>133</v>
      </c>
      <c r="BE170" s="186">
        <f t="shared" si="4"/>
        <v>0</v>
      </c>
      <c r="BF170" s="186">
        <f t="shared" si="5"/>
        <v>0</v>
      </c>
      <c r="BG170" s="186">
        <f t="shared" si="6"/>
        <v>0</v>
      </c>
      <c r="BH170" s="186">
        <f t="shared" si="7"/>
        <v>0</v>
      </c>
      <c r="BI170" s="186">
        <f t="shared" si="8"/>
        <v>0</v>
      </c>
      <c r="BJ170" s="40" t="s">
        <v>86</v>
      </c>
      <c r="BK170" s="186">
        <f t="shared" si="9"/>
        <v>0</v>
      </c>
      <c r="BL170" s="40" t="s">
        <v>140</v>
      </c>
      <c r="BM170" s="185" t="s">
        <v>836</v>
      </c>
    </row>
    <row r="171" spans="1:65" s="56" customFormat="1" ht="16.5" customHeight="1">
      <c r="A171" s="52"/>
      <c r="B171" s="53"/>
      <c r="C171" s="207" t="s">
        <v>292</v>
      </c>
      <c r="D171" s="207" t="s">
        <v>201</v>
      </c>
      <c r="E171" s="208" t="s">
        <v>837</v>
      </c>
      <c r="F171" s="209" t="s">
        <v>838</v>
      </c>
      <c r="G171" s="210" t="s">
        <v>242</v>
      </c>
      <c r="H171" s="211">
        <v>18</v>
      </c>
      <c r="I171" s="29"/>
      <c r="J171" s="212">
        <f t="shared" si="0"/>
        <v>0</v>
      </c>
      <c r="K171" s="209" t="s">
        <v>734</v>
      </c>
      <c r="L171" s="213"/>
      <c r="M171" s="214" t="s">
        <v>1</v>
      </c>
      <c r="N171" s="215" t="s">
        <v>43</v>
      </c>
      <c r="O171" s="80"/>
      <c r="P171" s="183">
        <f t="shared" si="1"/>
        <v>0</v>
      </c>
      <c r="Q171" s="183">
        <v>0.39700000000000002</v>
      </c>
      <c r="R171" s="183">
        <f t="shared" si="2"/>
        <v>7.1460000000000008</v>
      </c>
      <c r="S171" s="183">
        <v>0</v>
      </c>
      <c r="T171" s="184">
        <f t="shared" si="3"/>
        <v>0</v>
      </c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R171" s="185" t="s">
        <v>174</v>
      </c>
      <c r="AT171" s="185" t="s">
        <v>201</v>
      </c>
      <c r="AU171" s="185" t="s">
        <v>88</v>
      </c>
      <c r="AY171" s="40" t="s">
        <v>133</v>
      </c>
      <c r="BE171" s="186">
        <f t="shared" si="4"/>
        <v>0</v>
      </c>
      <c r="BF171" s="186">
        <f t="shared" si="5"/>
        <v>0</v>
      </c>
      <c r="BG171" s="186">
        <f t="shared" si="6"/>
        <v>0</v>
      </c>
      <c r="BH171" s="186">
        <f t="shared" si="7"/>
        <v>0</v>
      </c>
      <c r="BI171" s="186">
        <f t="shared" si="8"/>
        <v>0</v>
      </c>
      <c r="BJ171" s="40" t="s">
        <v>86</v>
      </c>
      <c r="BK171" s="186">
        <f t="shared" si="9"/>
        <v>0</v>
      </c>
      <c r="BL171" s="40" t="s">
        <v>140</v>
      </c>
      <c r="BM171" s="185" t="s">
        <v>839</v>
      </c>
    </row>
    <row r="172" spans="1:65" s="56" customFormat="1" ht="16.5" customHeight="1">
      <c r="A172" s="52"/>
      <c r="B172" s="53"/>
      <c r="C172" s="207" t="s">
        <v>296</v>
      </c>
      <c r="D172" s="207" t="s">
        <v>201</v>
      </c>
      <c r="E172" s="208" t="s">
        <v>840</v>
      </c>
      <c r="F172" s="209" t="s">
        <v>841</v>
      </c>
      <c r="G172" s="210" t="s">
        <v>242</v>
      </c>
      <c r="H172" s="211">
        <v>18</v>
      </c>
      <c r="I172" s="29"/>
      <c r="J172" s="212">
        <f t="shared" si="0"/>
        <v>0</v>
      </c>
      <c r="K172" s="209" t="s">
        <v>734</v>
      </c>
      <c r="L172" s="213"/>
      <c r="M172" s="214" t="s">
        <v>1</v>
      </c>
      <c r="N172" s="215" t="s">
        <v>43</v>
      </c>
      <c r="O172" s="80"/>
      <c r="P172" s="183">
        <f t="shared" si="1"/>
        <v>0</v>
      </c>
      <c r="Q172" s="183">
        <v>0</v>
      </c>
      <c r="R172" s="183">
        <f t="shared" si="2"/>
        <v>0</v>
      </c>
      <c r="S172" s="183">
        <v>0</v>
      </c>
      <c r="T172" s="184">
        <f t="shared" si="3"/>
        <v>0</v>
      </c>
      <c r="U172" s="52"/>
      <c r="V172" s="52"/>
      <c r="W172" s="52"/>
      <c r="X172" s="52"/>
      <c r="Y172" s="52"/>
      <c r="Z172" s="52"/>
      <c r="AA172" s="52"/>
      <c r="AB172" s="52"/>
      <c r="AC172" s="52"/>
      <c r="AD172" s="52"/>
      <c r="AE172" s="52"/>
      <c r="AR172" s="185" t="s">
        <v>174</v>
      </c>
      <c r="AT172" s="185" t="s">
        <v>201</v>
      </c>
      <c r="AU172" s="185" t="s">
        <v>88</v>
      </c>
      <c r="AY172" s="40" t="s">
        <v>133</v>
      </c>
      <c r="BE172" s="186">
        <f t="shared" si="4"/>
        <v>0</v>
      </c>
      <c r="BF172" s="186">
        <f t="shared" si="5"/>
        <v>0</v>
      </c>
      <c r="BG172" s="186">
        <f t="shared" si="6"/>
        <v>0</v>
      </c>
      <c r="BH172" s="186">
        <f t="shared" si="7"/>
        <v>0</v>
      </c>
      <c r="BI172" s="186">
        <f t="shared" si="8"/>
        <v>0</v>
      </c>
      <c r="BJ172" s="40" t="s">
        <v>86</v>
      </c>
      <c r="BK172" s="186">
        <f t="shared" si="9"/>
        <v>0</v>
      </c>
      <c r="BL172" s="40" t="s">
        <v>140</v>
      </c>
      <c r="BM172" s="185" t="s">
        <v>842</v>
      </c>
    </row>
    <row r="173" spans="1:65" s="56" customFormat="1" ht="21.75" customHeight="1">
      <c r="A173" s="52"/>
      <c r="B173" s="53"/>
      <c r="C173" s="207" t="s">
        <v>300</v>
      </c>
      <c r="D173" s="207" t="s">
        <v>201</v>
      </c>
      <c r="E173" s="208" t="s">
        <v>825</v>
      </c>
      <c r="F173" s="209" t="s">
        <v>826</v>
      </c>
      <c r="G173" s="210" t="s">
        <v>146</v>
      </c>
      <c r="H173" s="211">
        <v>1.62</v>
      </c>
      <c r="I173" s="29"/>
      <c r="J173" s="212">
        <f t="shared" si="0"/>
        <v>0</v>
      </c>
      <c r="K173" s="209" t="s">
        <v>734</v>
      </c>
      <c r="L173" s="213"/>
      <c r="M173" s="214" t="s">
        <v>1</v>
      </c>
      <c r="N173" s="215" t="s">
        <v>43</v>
      </c>
      <c r="O173" s="80"/>
      <c r="P173" s="183">
        <f t="shared" si="1"/>
        <v>0</v>
      </c>
      <c r="Q173" s="183">
        <v>2.234</v>
      </c>
      <c r="R173" s="183">
        <f t="shared" si="2"/>
        <v>3.6190800000000003</v>
      </c>
      <c r="S173" s="183">
        <v>0</v>
      </c>
      <c r="T173" s="184">
        <f t="shared" si="3"/>
        <v>0</v>
      </c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  <c r="AE173" s="52"/>
      <c r="AR173" s="185" t="s">
        <v>174</v>
      </c>
      <c r="AT173" s="185" t="s">
        <v>201</v>
      </c>
      <c r="AU173" s="185" t="s">
        <v>88</v>
      </c>
      <c r="AY173" s="40" t="s">
        <v>133</v>
      </c>
      <c r="BE173" s="186">
        <f t="shared" si="4"/>
        <v>0</v>
      </c>
      <c r="BF173" s="186">
        <f t="shared" si="5"/>
        <v>0</v>
      </c>
      <c r="BG173" s="186">
        <f t="shared" si="6"/>
        <v>0</v>
      </c>
      <c r="BH173" s="186">
        <f t="shared" si="7"/>
        <v>0</v>
      </c>
      <c r="BI173" s="186">
        <f t="shared" si="8"/>
        <v>0</v>
      </c>
      <c r="BJ173" s="40" t="s">
        <v>86</v>
      </c>
      <c r="BK173" s="186">
        <f t="shared" si="9"/>
        <v>0</v>
      </c>
      <c r="BL173" s="40" t="s">
        <v>140</v>
      </c>
      <c r="BM173" s="185" t="s">
        <v>843</v>
      </c>
    </row>
    <row r="174" spans="1:65" s="187" customFormat="1">
      <c r="B174" s="188"/>
      <c r="D174" s="189" t="s">
        <v>142</v>
      </c>
      <c r="E174" s="190" t="s">
        <v>1</v>
      </c>
      <c r="F174" s="191" t="s">
        <v>844</v>
      </c>
      <c r="H174" s="192">
        <v>1.62</v>
      </c>
      <c r="I174" s="26"/>
      <c r="L174" s="188"/>
      <c r="M174" s="193"/>
      <c r="N174" s="194"/>
      <c r="O174" s="194"/>
      <c r="P174" s="194"/>
      <c r="Q174" s="194"/>
      <c r="R174" s="194"/>
      <c r="S174" s="194"/>
      <c r="T174" s="195"/>
      <c r="AT174" s="190" t="s">
        <v>142</v>
      </c>
      <c r="AU174" s="190" t="s">
        <v>88</v>
      </c>
      <c r="AV174" s="187" t="s">
        <v>88</v>
      </c>
      <c r="AW174" s="187" t="s">
        <v>35</v>
      </c>
      <c r="AX174" s="187" t="s">
        <v>86</v>
      </c>
      <c r="AY174" s="190" t="s">
        <v>133</v>
      </c>
    </row>
    <row r="175" spans="1:65" s="56" customFormat="1" ht="24">
      <c r="A175" s="52"/>
      <c r="B175" s="53"/>
      <c r="C175" s="175" t="s">
        <v>304</v>
      </c>
      <c r="D175" s="175" t="s">
        <v>135</v>
      </c>
      <c r="E175" s="176" t="s">
        <v>845</v>
      </c>
      <c r="F175" s="177" t="s">
        <v>846</v>
      </c>
      <c r="G175" s="178" t="s">
        <v>192</v>
      </c>
      <c r="H175" s="179">
        <v>31.821000000000002</v>
      </c>
      <c r="I175" s="25"/>
      <c r="J175" s="180">
        <f>ROUND(I175*H175,2)</f>
        <v>0</v>
      </c>
      <c r="K175" s="177" t="s">
        <v>734</v>
      </c>
      <c r="L175" s="53"/>
      <c r="M175" s="181" t="s">
        <v>1</v>
      </c>
      <c r="N175" s="182" t="s">
        <v>43</v>
      </c>
      <c r="O175" s="80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R175" s="185" t="s">
        <v>140</v>
      </c>
      <c r="AT175" s="185" t="s">
        <v>135</v>
      </c>
      <c r="AU175" s="185" t="s">
        <v>88</v>
      </c>
      <c r="AY175" s="40" t="s">
        <v>133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40" t="s">
        <v>86</v>
      </c>
      <c r="BK175" s="186">
        <f>ROUND(I175*H175,2)</f>
        <v>0</v>
      </c>
      <c r="BL175" s="40" t="s">
        <v>140</v>
      </c>
      <c r="BM175" s="185" t="s">
        <v>847</v>
      </c>
    </row>
    <row r="176" spans="1:65" s="56" customFormat="1" ht="19.5">
      <c r="A176" s="52"/>
      <c r="B176" s="53"/>
      <c r="C176" s="52"/>
      <c r="D176" s="189" t="s">
        <v>157</v>
      </c>
      <c r="E176" s="52"/>
      <c r="F176" s="204" t="s">
        <v>848</v>
      </c>
      <c r="G176" s="52"/>
      <c r="H176" s="52"/>
      <c r="I176" s="52"/>
      <c r="J176" s="52"/>
      <c r="K176" s="52"/>
      <c r="L176" s="53"/>
      <c r="M176" s="205"/>
      <c r="N176" s="206"/>
      <c r="O176" s="80"/>
      <c r="P176" s="80"/>
      <c r="Q176" s="80"/>
      <c r="R176" s="80"/>
      <c r="S176" s="80"/>
      <c r="T176" s="81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52"/>
      <c r="AT176" s="40" t="s">
        <v>157</v>
      </c>
      <c r="AU176" s="40" t="s">
        <v>88</v>
      </c>
    </row>
    <row r="177" spans="1:65" s="187" customFormat="1">
      <c r="B177" s="188"/>
      <c r="D177" s="189" t="s">
        <v>142</v>
      </c>
      <c r="E177" s="190" t="s">
        <v>1</v>
      </c>
      <c r="F177" s="191" t="s">
        <v>849</v>
      </c>
      <c r="H177" s="192">
        <v>31.821000000000002</v>
      </c>
      <c r="L177" s="188"/>
      <c r="M177" s="193"/>
      <c r="N177" s="194"/>
      <c r="O177" s="194"/>
      <c r="P177" s="194"/>
      <c r="Q177" s="194"/>
      <c r="R177" s="194"/>
      <c r="S177" s="194"/>
      <c r="T177" s="195"/>
      <c r="AT177" s="190" t="s">
        <v>142</v>
      </c>
      <c r="AU177" s="190" t="s">
        <v>88</v>
      </c>
      <c r="AV177" s="187" t="s">
        <v>88</v>
      </c>
      <c r="AW177" s="187" t="s">
        <v>35</v>
      </c>
      <c r="AX177" s="187" t="s">
        <v>86</v>
      </c>
      <c r="AY177" s="190" t="s">
        <v>133</v>
      </c>
    </row>
    <row r="178" spans="1:65" s="56" customFormat="1" ht="16.5" customHeight="1">
      <c r="A178" s="52"/>
      <c r="B178" s="53"/>
      <c r="C178" s="175" t="s">
        <v>308</v>
      </c>
      <c r="D178" s="175" t="s">
        <v>135</v>
      </c>
      <c r="E178" s="176" t="s">
        <v>850</v>
      </c>
      <c r="F178" s="177" t="s">
        <v>851</v>
      </c>
      <c r="G178" s="178" t="s">
        <v>192</v>
      </c>
      <c r="H178" s="179">
        <v>60.219000000000001</v>
      </c>
      <c r="I178" s="25"/>
      <c r="J178" s="180">
        <f>ROUND(I178*H178,2)</f>
        <v>0</v>
      </c>
      <c r="K178" s="177" t="s">
        <v>734</v>
      </c>
      <c r="L178" s="53"/>
      <c r="M178" s="181" t="s">
        <v>1</v>
      </c>
      <c r="N178" s="182" t="s">
        <v>43</v>
      </c>
      <c r="O178" s="80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52"/>
      <c r="V178" s="52"/>
      <c r="W178" s="52"/>
      <c r="X178" s="52"/>
      <c r="Y178" s="52"/>
      <c r="Z178" s="52"/>
      <c r="AA178" s="52"/>
      <c r="AB178" s="52"/>
      <c r="AC178" s="52"/>
      <c r="AD178" s="52"/>
      <c r="AE178" s="52"/>
      <c r="AR178" s="185" t="s">
        <v>140</v>
      </c>
      <c r="AT178" s="185" t="s">
        <v>135</v>
      </c>
      <c r="AU178" s="185" t="s">
        <v>88</v>
      </c>
      <c r="AY178" s="40" t="s">
        <v>133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40" t="s">
        <v>86</v>
      </c>
      <c r="BK178" s="186">
        <f>ROUND(I178*H178,2)</f>
        <v>0</v>
      </c>
      <c r="BL178" s="40" t="s">
        <v>140</v>
      </c>
      <c r="BM178" s="185" t="s">
        <v>852</v>
      </c>
    </row>
    <row r="179" spans="1:65" s="187" customFormat="1">
      <c r="B179" s="188"/>
      <c r="D179" s="189" t="s">
        <v>142</v>
      </c>
      <c r="E179" s="190" t="s">
        <v>1</v>
      </c>
      <c r="F179" s="191" t="s">
        <v>853</v>
      </c>
      <c r="H179" s="192">
        <v>60.219000000000001</v>
      </c>
      <c r="L179" s="188"/>
      <c r="M179" s="193"/>
      <c r="N179" s="194"/>
      <c r="O179" s="194"/>
      <c r="P179" s="194"/>
      <c r="Q179" s="194"/>
      <c r="R179" s="194"/>
      <c r="S179" s="194"/>
      <c r="T179" s="195"/>
      <c r="AT179" s="190" t="s">
        <v>142</v>
      </c>
      <c r="AU179" s="190" t="s">
        <v>88</v>
      </c>
      <c r="AV179" s="187" t="s">
        <v>88</v>
      </c>
      <c r="AW179" s="187" t="s">
        <v>35</v>
      </c>
      <c r="AX179" s="187" t="s">
        <v>86</v>
      </c>
      <c r="AY179" s="190" t="s">
        <v>133</v>
      </c>
    </row>
    <row r="180" spans="1:65" s="162" customFormat="1" ht="25.9" customHeight="1">
      <c r="B180" s="163"/>
      <c r="D180" s="164" t="s">
        <v>77</v>
      </c>
      <c r="E180" s="165" t="s">
        <v>854</v>
      </c>
      <c r="F180" s="165" t="s">
        <v>855</v>
      </c>
      <c r="J180" s="166">
        <f>BK180</f>
        <v>0</v>
      </c>
      <c r="L180" s="163"/>
      <c r="M180" s="167"/>
      <c r="N180" s="168"/>
      <c r="O180" s="168"/>
      <c r="P180" s="169">
        <f>SUM(P181:P225)</f>
        <v>0</v>
      </c>
      <c r="Q180" s="168"/>
      <c r="R180" s="169">
        <f>SUM(R181:R225)</f>
        <v>0</v>
      </c>
      <c r="S180" s="168"/>
      <c r="T180" s="170">
        <f>SUM(T181:T225)</f>
        <v>0</v>
      </c>
      <c r="AR180" s="164" t="s">
        <v>140</v>
      </c>
      <c r="AT180" s="171" t="s">
        <v>77</v>
      </c>
      <c r="AU180" s="171" t="s">
        <v>78</v>
      </c>
      <c r="AY180" s="164" t="s">
        <v>133</v>
      </c>
      <c r="BK180" s="172">
        <f>SUM(BK181:BK225)</f>
        <v>0</v>
      </c>
    </row>
    <row r="181" spans="1:65" s="56" customFormat="1" ht="24">
      <c r="A181" s="52"/>
      <c r="B181" s="53"/>
      <c r="C181" s="175" t="s">
        <v>313</v>
      </c>
      <c r="D181" s="175" t="s">
        <v>135</v>
      </c>
      <c r="E181" s="176" t="s">
        <v>856</v>
      </c>
      <c r="F181" s="177" t="s">
        <v>857</v>
      </c>
      <c r="G181" s="178" t="s">
        <v>242</v>
      </c>
      <c r="H181" s="179">
        <v>4</v>
      </c>
      <c r="I181" s="25"/>
      <c r="J181" s="180">
        <f>ROUND(I181*H181,2)</f>
        <v>0</v>
      </c>
      <c r="K181" s="177" t="s">
        <v>734</v>
      </c>
      <c r="L181" s="53"/>
      <c r="M181" s="181" t="s">
        <v>1</v>
      </c>
      <c r="N181" s="182" t="s">
        <v>43</v>
      </c>
      <c r="O181" s="80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52"/>
      <c r="V181" s="52"/>
      <c r="W181" s="52"/>
      <c r="X181" s="52"/>
      <c r="Y181" s="52"/>
      <c r="Z181" s="52"/>
      <c r="AA181" s="52"/>
      <c r="AB181" s="52"/>
      <c r="AC181" s="52"/>
      <c r="AD181" s="52"/>
      <c r="AE181" s="52"/>
      <c r="AR181" s="185" t="s">
        <v>858</v>
      </c>
      <c r="AT181" s="185" t="s">
        <v>135</v>
      </c>
      <c r="AU181" s="185" t="s">
        <v>86</v>
      </c>
      <c r="AY181" s="40" t="s">
        <v>133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40" t="s">
        <v>86</v>
      </c>
      <c r="BK181" s="186">
        <f>ROUND(I181*H181,2)</f>
        <v>0</v>
      </c>
      <c r="BL181" s="40" t="s">
        <v>858</v>
      </c>
      <c r="BM181" s="185" t="s">
        <v>859</v>
      </c>
    </row>
    <row r="182" spans="1:65" s="56" customFormat="1" ht="16.5" customHeight="1">
      <c r="A182" s="52"/>
      <c r="B182" s="53"/>
      <c r="C182" s="175" t="s">
        <v>318</v>
      </c>
      <c r="D182" s="175" t="s">
        <v>135</v>
      </c>
      <c r="E182" s="176" t="s">
        <v>860</v>
      </c>
      <c r="F182" s="177" t="s">
        <v>861</v>
      </c>
      <c r="G182" s="178" t="s">
        <v>242</v>
      </c>
      <c r="H182" s="179">
        <v>8</v>
      </c>
      <c r="I182" s="25"/>
      <c r="J182" s="180">
        <f>ROUND(I182*H182,2)</f>
        <v>0</v>
      </c>
      <c r="K182" s="177" t="s">
        <v>734</v>
      </c>
      <c r="L182" s="53"/>
      <c r="M182" s="181" t="s">
        <v>1</v>
      </c>
      <c r="N182" s="182" t="s">
        <v>43</v>
      </c>
      <c r="O182" s="80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2"/>
      <c r="AR182" s="185" t="s">
        <v>858</v>
      </c>
      <c r="AT182" s="185" t="s">
        <v>135</v>
      </c>
      <c r="AU182" s="185" t="s">
        <v>86</v>
      </c>
      <c r="AY182" s="40" t="s">
        <v>133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40" t="s">
        <v>86</v>
      </c>
      <c r="BK182" s="186">
        <f>ROUND(I182*H182,2)</f>
        <v>0</v>
      </c>
      <c r="BL182" s="40" t="s">
        <v>858</v>
      </c>
      <c r="BM182" s="185" t="s">
        <v>862</v>
      </c>
    </row>
    <row r="183" spans="1:65" s="56" customFormat="1" ht="19.5">
      <c r="A183" s="52"/>
      <c r="B183" s="53"/>
      <c r="C183" s="52"/>
      <c r="D183" s="189" t="s">
        <v>157</v>
      </c>
      <c r="E183" s="52"/>
      <c r="F183" s="204" t="s">
        <v>863</v>
      </c>
      <c r="G183" s="52"/>
      <c r="H183" s="52"/>
      <c r="I183" s="52"/>
      <c r="J183" s="52"/>
      <c r="K183" s="52"/>
      <c r="L183" s="53"/>
      <c r="M183" s="205"/>
      <c r="N183" s="206"/>
      <c r="O183" s="80"/>
      <c r="P183" s="80"/>
      <c r="Q183" s="80"/>
      <c r="R183" s="80"/>
      <c r="S183" s="80"/>
      <c r="T183" s="81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52"/>
      <c r="AT183" s="40" t="s">
        <v>157</v>
      </c>
      <c r="AU183" s="40" t="s">
        <v>86</v>
      </c>
    </row>
    <row r="184" spans="1:65" s="56" customFormat="1" ht="24">
      <c r="A184" s="52"/>
      <c r="B184" s="53"/>
      <c r="C184" s="207" t="s">
        <v>322</v>
      </c>
      <c r="D184" s="207" t="s">
        <v>201</v>
      </c>
      <c r="E184" s="208" t="s">
        <v>864</v>
      </c>
      <c r="F184" s="209" t="s">
        <v>865</v>
      </c>
      <c r="G184" s="210" t="s">
        <v>242</v>
      </c>
      <c r="H184" s="211">
        <v>8</v>
      </c>
      <c r="I184" s="29"/>
      <c r="J184" s="212">
        <f>ROUND(I184*H184,2)</f>
        <v>0</v>
      </c>
      <c r="K184" s="209" t="s">
        <v>734</v>
      </c>
      <c r="L184" s="213"/>
      <c r="M184" s="214" t="s">
        <v>1</v>
      </c>
      <c r="N184" s="215" t="s">
        <v>43</v>
      </c>
      <c r="O184" s="80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52"/>
      <c r="V184" s="52"/>
      <c r="W184" s="52"/>
      <c r="X184" s="52"/>
      <c r="Y184" s="52"/>
      <c r="Z184" s="52"/>
      <c r="AA184" s="52"/>
      <c r="AB184" s="52"/>
      <c r="AC184" s="52"/>
      <c r="AD184" s="52"/>
      <c r="AE184" s="52"/>
      <c r="AR184" s="185" t="s">
        <v>866</v>
      </c>
      <c r="AT184" s="185" t="s">
        <v>201</v>
      </c>
      <c r="AU184" s="185" t="s">
        <v>86</v>
      </c>
      <c r="AY184" s="40" t="s">
        <v>133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40" t="s">
        <v>86</v>
      </c>
      <c r="BK184" s="186">
        <f>ROUND(I184*H184,2)</f>
        <v>0</v>
      </c>
      <c r="BL184" s="40" t="s">
        <v>866</v>
      </c>
      <c r="BM184" s="185" t="s">
        <v>867</v>
      </c>
    </row>
    <row r="185" spans="1:65" s="56" customFormat="1" ht="60">
      <c r="A185" s="52"/>
      <c r="B185" s="53"/>
      <c r="C185" s="175" t="s">
        <v>328</v>
      </c>
      <c r="D185" s="175" t="s">
        <v>135</v>
      </c>
      <c r="E185" s="176" t="s">
        <v>868</v>
      </c>
      <c r="F185" s="177" t="s">
        <v>869</v>
      </c>
      <c r="G185" s="178" t="s">
        <v>242</v>
      </c>
      <c r="H185" s="179">
        <v>1</v>
      </c>
      <c r="I185" s="25"/>
      <c r="J185" s="180">
        <f>ROUND(I185*H185,2)</f>
        <v>0</v>
      </c>
      <c r="K185" s="177" t="s">
        <v>734</v>
      </c>
      <c r="L185" s="53"/>
      <c r="M185" s="181" t="s">
        <v>1</v>
      </c>
      <c r="N185" s="182" t="s">
        <v>43</v>
      </c>
      <c r="O185" s="80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52"/>
      <c r="V185" s="52"/>
      <c r="W185" s="52"/>
      <c r="X185" s="52"/>
      <c r="Y185" s="52"/>
      <c r="Z185" s="52"/>
      <c r="AA185" s="52"/>
      <c r="AB185" s="52"/>
      <c r="AC185" s="52"/>
      <c r="AD185" s="52"/>
      <c r="AE185" s="52"/>
      <c r="AR185" s="185" t="s">
        <v>858</v>
      </c>
      <c r="AT185" s="185" t="s">
        <v>135</v>
      </c>
      <c r="AU185" s="185" t="s">
        <v>86</v>
      </c>
      <c r="AY185" s="40" t="s">
        <v>133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40" t="s">
        <v>86</v>
      </c>
      <c r="BK185" s="186">
        <f>ROUND(I185*H185,2)</f>
        <v>0</v>
      </c>
      <c r="BL185" s="40" t="s">
        <v>858</v>
      </c>
      <c r="BM185" s="185" t="s">
        <v>870</v>
      </c>
    </row>
    <row r="186" spans="1:65" s="56" customFormat="1" ht="19.5">
      <c r="A186" s="52"/>
      <c r="B186" s="53"/>
      <c r="C186" s="52"/>
      <c r="D186" s="189" t="s">
        <v>157</v>
      </c>
      <c r="E186" s="52"/>
      <c r="F186" s="204" t="s">
        <v>871</v>
      </c>
      <c r="G186" s="52"/>
      <c r="H186" s="52"/>
      <c r="I186" s="52"/>
      <c r="J186" s="52"/>
      <c r="K186" s="52"/>
      <c r="L186" s="53"/>
      <c r="M186" s="205"/>
      <c r="N186" s="206"/>
      <c r="O186" s="80"/>
      <c r="P186" s="80"/>
      <c r="Q186" s="80"/>
      <c r="R186" s="80"/>
      <c r="S186" s="80"/>
      <c r="T186" s="81"/>
      <c r="U186" s="52"/>
      <c r="V186" s="52"/>
      <c r="W186" s="52"/>
      <c r="X186" s="52"/>
      <c r="Y186" s="52"/>
      <c r="Z186" s="52"/>
      <c r="AA186" s="52"/>
      <c r="AB186" s="52"/>
      <c r="AC186" s="52"/>
      <c r="AD186" s="52"/>
      <c r="AE186" s="52"/>
      <c r="AT186" s="40" t="s">
        <v>157</v>
      </c>
      <c r="AU186" s="40" t="s">
        <v>86</v>
      </c>
    </row>
    <row r="187" spans="1:65" s="56" customFormat="1" ht="60">
      <c r="A187" s="52"/>
      <c r="B187" s="53"/>
      <c r="C187" s="175" t="s">
        <v>335</v>
      </c>
      <c r="D187" s="175" t="s">
        <v>135</v>
      </c>
      <c r="E187" s="176" t="s">
        <v>872</v>
      </c>
      <c r="F187" s="177" t="s">
        <v>873</v>
      </c>
      <c r="G187" s="178" t="s">
        <v>242</v>
      </c>
      <c r="H187" s="179">
        <v>1</v>
      </c>
      <c r="I187" s="25"/>
      <c r="J187" s="180">
        <f>ROUND(I187*H187,2)</f>
        <v>0</v>
      </c>
      <c r="K187" s="177" t="s">
        <v>734</v>
      </c>
      <c r="L187" s="53"/>
      <c r="M187" s="181" t="s">
        <v>1</v>
      </c>
      <c r="N187" s="182" t="s">
        <v>43</v>
      </c>
      <c r="O187" s="80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52"/>
      <c r="V187" s="52"/>
      <c r="W187" s="52"/>
      <c r="X187" s="52"/>
      <c r="Y187" s="52"/>
      <c r="Z187" s="52"/>
      <c r="AA187" s="52"/>
      <c r="AB187" s="52"/>
      <c r="AC187" s="52"/>
      <c r="AD187" s="52"/>
      <c r="AE187" s="52"/>
      <c r="AR187" s="185" t="s">
        <v>858</v>
      </c>
      <c r="AT187" s="185" t="s">
        <v>135</v>
      </c>
      <c r="AU187" s="185" t="s">
        <v>86</v>
      </c>
      <c r="AY187" s="40" t="s">
        <v>133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40" t="s">
        <v>86</v>
      </c>
      <c r="BK187" s="186">
        <f>ROUND(I187*H187,2)</f>
        <v>0</v>
      </c>
      <c r="BL187" s="40" t="s">
        <v>858</v>
      </c>
      <c r="BM187" s="185" t="s">
        <v>874</v>
      </c>
    </row>
    <row r="188" spans="1:65" s="56" customFormat="1" ht="19.5">
      <c r="A188" s="52"/>
      <c r="B188" s="53"/>
      <c r="C188" s="52"/>
      <c r="D188" s="189" t="s">
        <v>157</v>
      </c>
      <c r="E188" s="52"/>
      <c r="F188" s="204" t="s">
        <v>875</v>
      </c>
      <c r="G188" s="52"/>
      <c r="H188" s="52"/>
      <c r="I188" s="52"/>
      <c r="J188" s="52"/>
      <c r="K188" s="52"/>
      <c r="L188" s="53"/>
      <c r="M188" s="205"/>
      <c r="N188" s="206"/>
      <c r="O188" s="80"/>
      <c r="P188" s="80"/>
      <c r="Q188" s="80"/>
      <c r="R188" s="80"/>
      <c r="S188" s="80"/>
      <c r="T188" s="81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T188" s="40" t="s">
        <v>157</v>
      </c>
      <c r="AU188" s="40" t="s">
        <v>86</v>
      </c>
    </row>
    <row r="189" spans="1:65" s="56" customFormat="1" ht="55.5" customHeight="1">
      <c r="A189" s="52"/>
      <c r="B189" s="53"/>
      <c r="C189" s="175" t="s">
        <v>339</v>
      </c>
      <c r="D189" s="175" t="s">
        <v>135</v>
      </c>
      <c r="E189" s="176" t="s">
        <v>876</v>
      </c>
      <c r="F189" s="177" t="s">
        <v>877</v>
      </c>
      <c r="G189" s="178" t="s">
        <v>192</v>
      </c>
      <c r="H189" s="179">
        <v>488.4</v>
      </c>
      <c r="I189" s="25"/>
      <c r="J189" s="180">
        <f>ROUND(I189*H189,2)</f>
        <v>0</v>
      </c>
      <c r="K189" s="177" t="s">
        <v>734</v>
      </c>
      <c r="L189" s="53"/>
      <c r="M189" s="181" t="s">
        <v>1</v>
      </c>
      <c r="N189" s="182" t="s">
        <v>43</v>
      </c>
      <c r="O189" s="80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R189" s="185" t="s">
        <v>858</v>
      </c>
      <c r="AT189" s="185" t="s">
        <v>135</v>
      </c>
      <c r="AU189" s="185" t="s">
        <v>86</v>
      </c>
      <c r="AY189" s="40" t="s">
        <v>133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40" t="s">
        <v>86</v>
      </c>
      <c r="BK189" s="186">
        <f>ROUND(I189*H189,2)</f>
        <v>0</v>
      </c>
      <c r="BL189" s="40" t="s">
        <v>858</v>
      </c>
      <c r="BM189" s="185" t="s">
        <v>878</v>
      </c>
    </row>
    <row r="190" spans="1:65" s="56" customFormat="1" ht="19.5">
      <c r="A190" s="52"/>
      <c r="B190" s="53"/>
      <c r="C190" s="52"/>
      <c r="D190" s="189" t="s">
        <v>157</v>
      </c>
      <c r="E190" s="52"/>
      <c r="F190" s="204" t="s">
        <v>879</v>
      </c>
      <c r="G190" s="52"/>
      <c r="H190" s="52"/>
      <c r="I190" s="28"/>
      <c r="J190" s="52"/>
      <c r="K190" s="52"/>
      <c r="L190" s="53"/>
      <c r="M190" s="205"/>
      <c r="N190" s="206"/>
      <c r="O190" s="80"/>
      <c r="P190" s="80"/>
      <c r="Q190" s="80"/>
      <c r="R190" s="80"/>
      <c r="S190" s="80"/>
      <c r="T190" s="81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T190" s="40" t="s">
        <v>157</v>
      </c>
      <c r="AU190" s="40" t="s">
        <v>86</v>
      </c>
    </row>
    <row r="191" spans="1:65" s="187" customFormat="1">
      <c r="B191" s="188"/>
      <c r="D191" s="189" t="s">
        <v>142</v>
      </c>
      <c r="E191" s="190" t="s">
        <v>1</v>
      </c>
      <c r="F191" s="191" t="s">
        <v>880</v>
      </c>
      <c r="H191" s="192">
        <v>488.4</v>
      </c>
      <c r="I191" s="26"/>
      <c r="L191" s="188"/>
      <c r="M191" s="193"/>
      <c r="N191" s="194"/>
      <c r="O191" s="194"/>
      <c r="P191" s="194"/>
      <c r="Q191" s="194"/>
      <c r="R191" s="194"/>
      <c r="S191" s="194"/>
      <c r="T191" s="195"/>
      <c r="AT191" s="190" t="s">
        <v>142</v>
      </c>
      <c r="AU191" s="190" t="s">
        <v>86</v>
      </c>
      <c r="AV191" s="187" t="s">
        <v>88</v>
      </c>
      <c r="AW191" s="187" t="s">
        <v>35</v>
      </c>
      <c r="AX191" s="187" t="s">
        <v>86</v>
      </c>
      <c r="AY191" s="190" t="s">
        <v>133</v>
      </c>
    </row>
    <row r="192" spans="1:65" s="56" customFormat="1" ht="55.5" customHeight="1">
      <c r="A192" s="52"/>
      <c r="B192" s="53"/>
      <c r="C192" s="175" t="s">
        <v>343</v>
      </c>
      <c r="D192" s="175" t="s">
        <v>135</v>
      </c>
      <c r="E192" s="176" t="s">
        <v>881</v>
      </c>
      <c r="F192" s="177" t="s">
        <v>882</v>
      </c>
      <c r="G192" s="178" t="s">
        <v>192</v>
      </c>
      <c r="H192" s="179">
        <v>3.96</v>
      </c>
      <c r="I192" s="25"/>
      <c r="J192" s="180">
        <f>ROUND(I192*H192,2)</f>
        <v>0</v>
      </c>
      <c r="K192" s="177" t="s">
        <v>734</v>
      </c>
      <c r="L192" s="53"/>
      <c r="M192" s="181" t="s">
        <v>1</v>
      </c>
      <c r="N192" s="182" t="s">
        <v>43</v>
      </c>
      <c r="O192" s="80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R192" s="185" t="s">
        <v>858</v>
      </c>
      <c r="AT192" s="185" t="s">
        <v>135</v>
      </c>
      <c r="AU192" s="185" t="s">
        <v>86</v>
      </c>
      <c r="AY192" s="40" t="s">
        <v>133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40" t="s">
        <v>86</v>
      </c>
      <c r="BK192" s="186">
        <f>ROUND(I192*H192,2)</f>
        <v>0</v>
      </c>
      <c r="BL192" s="40" t="s">
        <v>858</v>
      </c>
      <c r="BM192" s="185" t="s">
        <v>883</v>
      </c>
    </row>
    <row r="193" spans="1:65" s="56" customFormat="1" ht="19.5">
      <c r="A193" s="52"/>
      <c r="B193" s="53"/>
      <c r="C193" s="52"/>
      <c r="D193" s="189" t="s">
        <v>157</v>
      </c>
      <c r="E193" s="52"/>
      <c r="F193" s="204" t="s">
        <v>884</v>
      </c>
      <c r="G193" s="52"/>
      <c r="H193" s="52"/>
      <c r="I193" s="28"/>
      <c r="J193" s="52"/>
      <c r="K193" s="52"/>
      <c r="L193" s="53"/>
      <c r="M193" s="205"/>
      <c r="N193" s="206"/>
      <c r="O193" s="80"/>
      <c r="P193" s="80"/>
      <c r="Q193" s="80"/>
      <c r="R193" s="80"/>
      <c r="S193" s="80"/>
      <c r="T193" s="81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T193" s="40" t="s">
        <v>157</v>
      </c>
      <c r="AU193" s="40" t="s">
        <v>86</v>
      </c>
    </row>
    <row r="194" spans="1:65" s="187" customFormat="1">
      <c r="B194" s="188"/>
      <c r="D194" s="189" t="s">
        <v>142</v>
      </c>
      <c r="E194" s="190" t="s">
        <v>1</v>
      </c>
      <c r="F194" s="191" t="s">
        <v>885</v>
      </c>
      <c r="H194" s="192">
        <v>3.96</v>
      </c>
      <c r="I194" s="26"/>
      <c r="L194" s="188"/>
      <c r="M194" s="193"/>
      <c r="N194" s="194"/>
      <c r="O194" s="194"/>
      <c r="P194" s="194"/>
      <c r="Q194" s="194"/>
      <c r="R194" s="194"/>
      <c r="S194" s="194"/>
      <c r="T194" s="195"/>
      <c r="AT194" s="190" t="s">
        <v>142</v>
      </c>
      <c r="AU194" s="190" t="s">
        <v>86</v>
      </c>
      <c r="AV194" s="187" t="s">
        <v>88</v>
      </c>
      <c r="AW194" s="187" t="s">
        <v>35</v>
      </c>
      <c r="AX194" s="187" t="s">
        <v>86</v>
      </c>
      <c r="AY194" s="190" t="s">
        <v>133</v>
      </c>
    </row>
    <row r="195" spans="1:65" s="56" customFormat="1" ht="55.5" customHeight="1">
      <c r="A195" s="52"/>
      <c r="B195" s="53"/>
      <c r="C195" s="175" t="s">
        <v>349</v>
      </c>
      <c r="D195" s="175" t="s">
        <v>135</v>
      </c>
      <c r="E195" s="176" t="s">
        <v>886</v>
      </c>
      <c r="F195" s="177" t="s">
        <v>887</v>
      </c>
      <c r="G195" s="178" t="s">
        <v>192</v>
      </c>
      <c r="H195" s="179">
        <v>360.32100000000003</v>
      </c>
      <c r="I195" s="25"/>
      <c r="J195" s="180">
        <f>ROUND(I195*H195,2)</f>
        <v>0</v>
      </c>
      <c r="K195" s="177" t="s">
        <v>734</v>
      </c>
      <c r="L195" s="53"/>
      <c r="M195" s="181" t="s">
        <v>1</v>
      </c>
      <c r="N195" s="182" t="s">
        <v>43</v>
      </c>
      <c r="O195" s="80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R195" s="185" t="s">
        <v>858</v>
      </c>
      <c r="AT195" s="185" t="s">
        <v>135</v>
      </c>
      <c r="AU195" s="185" t="s">
        <v>86</v>
      </c>
      <c r="AY195" s="40" t="s">
        <v>133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40" t="s">
        <v>86</v>
      </c>
      <c r="BK195" s="186">
        <f>ROUND(I195*H195,2)</f>
        <v>0</v>
      </c>
      <c r="BL195" s="40" t="s">
        <v>858</v>
      </c>
      <c r="BM195" s="185" t="s">
        <v>888</v>
      </c>
    </row>
    <row r="196" spans="1:65" s="56" customFormat="1" ht="29.25">
      <c r="A196" s="52"/>
      <c r="B196" s="53"/>
      <c r="C196" s="52"/>
      <c r="D196" s="189" t="s">
        <v>157</v>
      </c>
      <c r="E196" s="52"/>
      <c r="F196" s="204" t="s">
        <v>889</v>
      </c>
      <c r="G196" s="52"/>
      <c r="H196" s="52"/>
      <c r="I196" s="28"/>
      <c r="J196" s="52"/>
      <c r="K196" s="52"/>
      <c r="L196" s="53"/>
      <c r="M196" s="205"/>
      <c r="N196" s="206"/>
      <c r="O196" s="80"/>
      <c r="P196" s="80"/>
      <c r="Q196" s="80"/>
      <c r="R196" s="80"/>
      <c r="S196" s="80"/>
      <c r="T196" s="81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T196" s="40" t="s">
        <v>157</v>
      </c>
      <c r="AU196" s="40" t="s">
        <v>86</v>
      </c>
    </row>
    <row r="197" spans="1:65" s="187" customFormat="1">
      <c r="B197" s="188"/>
      <c r="D197" s="189" t="s">
        <v>142</v>
      </c>
      <c r="E197" s="190" t="s">
        <v>1</v>
      </c>
      <c r="F197" s="191" t="s">
        <v>890</v>
      </c>
      <c r="H197" s="192">
        <v>360.32100000000003</v>
      </c>
      <c r="I197" s="26"/>
      <c r="L197" s="188"/>
      <c r="M197" s="193"/>
      <c r="N197" s="194"/>
      <c r="O197" s="194"/>
      <c r="P197" s="194"/>
      <c r="Q197" s="194"/>
      <c r="R197" s="194"/>
      <c r="S197" s="194"/>
      <c r="T197" s="195"/>
      <c r="AT197" s="190" t="s">
        <v>142</v>
      </c>
      <c r="AU197" s="190" t="s">
        <v>86</v>
      </c>
      <c r="AV197" s="187" t="s">
        <v>88</v>
      </c>
      <c r="AW197" s="187" t="s">
        <v>35</v>
      </c>
      <c r="AX197" s="187" t="s">
        <v>86</v>
      </c>
      <c r="AY197" s="190" t="s">
        <v>133</v>
      </c>
    </row>
    <row r="198" spans="1:65" s="56" customFormat="1" ht="66.75" customHeight="1">
      <c r="A198" s="52"/>
      <c r="B198" s="53"/>
      <c r="C198" s="175" t="s">
        <v>353</v>
      </c>
      <c r="D198" s="175" t="s">
        <v>135</v>
      </c>
      <c r="E198" s="176" t="s">
        <v>891</v>
      </c>
      <c r="F198" s="177" t="s">
        <v>892</v>
      </c>
      <c r="G198" s="178" t="s">
        <v>192</v>
      </c>
      <c r="H198" s="179">
        <v>461.53800000000001</v>
      </c>
      <c r="I198" s="25"/>
      <c r="J198" s="180">
        <f>ROUND(I198*H198,2)</f>
        <v>0</v>
      </c>
      <c r="K198" s="177" t="s">
        <v>734</v>
      </c>
      <c r="L198" s="53"/>
      <c r="M198" s="181" t="s">
        <v>1</v>
      </c>
      <c r="N198" s="182" t="s">
        <v>43</v>
      </c>
      <c r="O198" s="80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R198" s="185" t="s">
        <v>858</v>
      </c>
      <c r="AT198" s="185" t="s">
        <v>135</v>
      </c>
      <c r="AU198" s="185" t="s">
        <v>86</v>
      </c>
      <c r="AY198" s="40" t="s">
        <v>133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40" t="s">
        <v>86</v>
      </c>
      <c r="BK198" s="186">
        <f>ROUND(I198*H198,2)</f>
        <v>0</v>
      </c>
      <c r="BL198" s="40" t="s">
        <v>858</v>
      </c>
      <c r="BM198" s="185" t="s">
        <v>893</v>
      </c>
    </row>
    <row r="199" spans="1:65" s="56" customFormat="1" ht="19.5">
      <c r="A199" s="52"/>
      <c r="B199" s="53"/>
      <c r="C199" s="52"/>
      <c r="D199" s="189" t="s">
        <v>157</v>
      </c>
      <c r="E199" s="52"/>
      <c r="F199" s="204" t="s">
        <v>894</v>
      </c>
      <c r="G199" s="52"/>
      <c r="H199" s="52"/>
      <c r="I199" s="28"/>
      <c r="J199" s="52"/>
      <c r="K199" s="52"/>
      <c r="L199" s="53"/>
      <c r="M199" s="205"/>
      <c r="N199" s="206"/>
      <c r="O199" s="80"/>
      <c r="P199" s="80"/>
      <c r="Q199" s="80"/>
      <c r="R199" s="80"/>
      <c r="S199" s="80"/>
      <c r="T199" s="81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T199" s="40" t="s">
        <v>157</v>
      </c>
      <c r="AU199" s="40" t="s">
        <v>86</v>
      </c>
    </row>
    <row r="200" spans="1:65" s="187" customFormat="1">
      <c r="B200" s="188"/>
      <c r="D200" s="189" t="s">
        <v>142</v>
      </c>
      <c r="E200" s="190" t="s">
        <v>1</v>
      </c>
      <c r="F200" s="191" t="s">
        <v>750</v>
      </c>
      <c r="H200" s="192">
        <v>461.53800000000001</v>
      </c>
      <c r="I200" s="26"/>
      <c r="L200" s="188"/>
      <c r="M200" s="193"/>
      <c r="N200" s="194"/>
      <c r="O200" s="194"/>
      <c r="P200" s="194"/>
      <c r="Q200" s="194"/>
      <c r="R200" s="194"/>
      <c r="S200" s="194"/>
      <c r="T200" s="195"/>
      <c r="AT200" s="190" t="s">
        <v>142</v>
      </c>
      <c r="AU200" s="190" t="s">
        <v>86</v>
      </c>
      <c r="AV200" s="187" t="s">
        <v>88</v>
      </c>
      <c r="AW200" s="187" t="s">
        <v>35</v>
      </c>
      <c r="AX200" s="187" t="s">
        <v>86</v>
      </c>
      <c r="AY200" s="190" t="s">
        <v>133</v>
      </c>
    </row>
    <row r="201" spans="1:65" s="56" customFormat="1" ht="60">
      <c r="A201" s="52"/>
      <c r="B201" s="53"/>
      <c r="C201" s="175" t="s">
        <v>357</v>
      </c>
      <c r="D201" s="175" t="s">
        <v>135</v>
      </c>
      <c r="E201" s="176" t="s">
        <v>895</v>
      </c>
      <c r="F201" s="177" t="s">
        <v>896</v>
      </c>
      <c r="G201" s="178" t="s">
        <v>192</v>
      </c>
      <c r="H201" s="179">
        <v>211.999</v>
      </c>
      <c r="I201" s="25"/>
      <c r="J201" s="180">
        <f>ROUND(I201*H201,2)</f>
        <v>0</v>
      </c>
      <c r="K201" s="177" t="s">
        <v>734</v>
      </c>
      <c r="L201" s="53"/>
      <c r="M201" s="181" t="s">
        <v>1</v>
      </c>
      <c r="N201" s="182" t="s">
        <v>43</v>
      </c>
      <c r="O201" s="80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R201" s="185" t="s">
        <v>858</v>
      </c>
      <c r="AT201" s="185" t="s">
        <v>135</v>
      </c>
      <c r="AU201" s="185" t="s">
        <v>86</v>
      </c>
      <c r="AY201" s="40" t="s">
        <v>133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40" t="s">
        <v>86</v>
      </c>
      <c r="BK201" s="186">
        <f>ROUND(I201*H201,2)</f>
        <v>0</v>
      </c>
      <c r="BL201" s="40" t="s">
        <v>858</v>
      </c>
      <c r="BM201" s="185" t="s">
        <v>897</v>
      </c>
    </row>
    <row r="202" spans="1:65" s="56" customFormat="1" ht="29.25">
      <c r="A202" s="52"/>
      <c r="B202" s="53"/>
      <c r="C202" s="52"/>
      <c r="D202" s="189" t="s">
        <v>157</v>
      </c>
      <c r="E202" s="52"/>
      <c r="F202" s="204" t="s">
        <v>898</v>
      </c>
      <c r="G202" s="52"/>
      <c r="H202" s="52"/>
      <c r="I202" s="28"/>
      <c r="J202" s="52"/>
      <c r="K202" s="52"/>
      <c r="L202" s="53"/>
      <c r="M202" s="205"/>
      <c r="N202" s="206"/>
      <c r="O202" s="80"/>
      <c r="P202" s="80"/>
      <c r="Q202" s="80"/>
      <c r="R202" s="80"/>
      <c r="S202" s="80"/>
      <c r="T202" s="81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T202" s="40" t="s">
        <v>157</v>
      </c>
      <c r="AU202" s="40" t="s">
        <v>86</v>
      </c>
    </row>
    <row r="203" spans="1:65" s="187" customFormat="1">
      <c r="B203" s="188"/>
      <c r="D203" s="189" t="s">
        <v>142</v>
      </c>
      <c r="E203" s="190" t="s">
        <v>1</v>
      </c>
      <c r="F203" s="191" t="s">
        <v>899</v>
      </c>
      <c r="H203" s="192">
        <v>205.2</v>
      </c>
      <c r="I203" s="26"/>
      <c r="L203" s="188"/>
      <c r="M203" s="193"/>
      <c r="N203" s="194"/>
      <c r="O203" s="194"/>
      <c r="P203" s="194"/>
      <c r="Q203" s="194"/>
      <c r="R203" s="194"/>
      <c r="S203" s="194"/>
      <c r="T203" s="195"/>
      <c r="AT203" s="190" t="s">
        <v>142</v>
      </c>
      <c r="AU203" s="190" t="s">
        <v>86</v>
      </c>
      <c r="AV203" s="187" t="s">
        <v>88</v>
      </c>
      <c r="AW203" s="187" t="s">
        <v>35</v>
      </c>
      <c r="AX203" s="187" t="s">
        <v>78</v>
      </c>
      <c r="AY203" s="190" t="s">
        <v>133</v>
      </c>
    </row>
    <row r="204" spans="1:65" s="187" customFormat="1">
      <c r="B204" s="188"/>
      <c r="D204" s="189" t="s">
        <v>142</v>
      </c>
      <c r="E204" s="190" t="s">
        <v>1</v>
      </c>
      <c r="F204" s="191" t="s">
        <v>900</v>
      </c>
      <c r="H204" s="192">
        <v>6.7990000000000004</v>
      </c>
      <c r="I204" s="26"/>
      <c r="L204" s="188"/>
      <c r="M204" s="193"/>
      <c r="N204" s="194"/>
      <c r="O204" s="194"/>
      <c r="P204" s="194"/>
      <c r="Q204" s="194"/>
      <c r="R204" s="194"/>
      <c r="S204" s="194"/>
      <c r="T204" s="195"/>
      <c r="AT204" s="190" t="s">
        <v>142</v>
      </c>
      <c r="AU204" s="190" t="s">
        <v>86</v>
      </c>
      <c r="AV204" s="187" t="s">
        <v>88</v>
      </c>
      <c r="AW204" s="187" t="s">
        <v>35</v>
      </c>
      <c r="AX204" s="187" t="s">
        <v>78</v>
      </c>
      <c r="AY204" s="190" t="s">
        <v>133</v>
      </c>
    </row>
    <row r="205" spans="1:65" s="196" customFormat="1">
      <c r="B205" s="197"/>
      <c r="D205" s="189" t="s">
        <v>142</v>
      </c>
      <c r="E205" s="198" t="s">
        <v>1</v>
      </c>
      <c r="F205" s="199" t="s">
        <v>149</v>
      </c>
      <c r="H205" s="200">
        <v>211.999</v>
      </c>
      <c r="I205" s="27"/>
      <c r="L205" s="197"/>
      <c r="M205" s="201"/>
      <c r="N205" s="202"/>
      <c r="O205" s="202"/>
      <c r="P205" s="202"/>
      <c r="Q205" s="202"/>
      <c r="R205" s="202"/>
      <c r="S205" s="202"/>
      <c r="T205" s="203"/>
      <c r="AT205" s="198" t="s">
        <v>142</v>
      </c>
      <c r="AU205" s="198" t="s">
        <v>86</v>
      </c>
      <c r="AV205" s="196" t="s">
        <v>140</v>
      </c>
      <c r="AW205" s="196" t="s">
        <v>35</v>
      </c>
      <c r="AX205" s="196" t="s">
        <v>86</v>
      </c>
      <c r="AY205" s="198" t="s">
        <v>133</v>
      </c>
    </row>
    <row r="206" spans="1:65" s="56" customFormat="1" ht="60">
      <c r="A206" s="52"/>
      <c r="B206" s="53"/>
      <c r="C206" s="175" t="s">
        <v>361</v>
      </c>
      <c r="D206" s="175" t="s">
        <v>135</v>
      </c>
      <c r="E206" s="176" t="s">
        <v>901</v>
      </c>
      <c r="F206" s="177" t="s">
        <v>902</v>
      </c>
      <c r="G206" s="178" t="s">
        <v>192</v>
      </c>
      <c r="H206" s="179">
        <v>60.8</v>
      </c>
      <c r="I206" s="25"/>
      <c r="J206" s="180">
        <f>ROUND(I206*H206,2)</f>
        <v>0</v>
      </c>
      <c r="K206" s="177" t="s">
        <v>734</v>
      </c>
      <c r="L206" s="53"/>
      <c r="M206" s="181" t="s">
        <v>1</v>
      </c>
      <c r="N206" s="182" t="s">
        <v>43</v>
      </c>
      <c r="O206" s="80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R206" s="185" t="s">
        <v>858</v>
      </c>
      <c r="AT206" s="185" t="s">
        <v>135</v>
      </c>
      <c r="AU206" s="185" t="s">
        <v>86</v>
      </c>
      <c r="AY206" s="40" t="s">
        <v>133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40" t="s">
        <v>86</v>
      </c>
      <c r="BK206" s="186">
        <f>ROUND(I206*H206,2)</f>
        <v>0</v>
      </c>
      <c r="BL206" s="40" t="s">
        <v>858</v>
      </c>
      <c r="BM206" s="185" t="s">
        <v>903</v>
      </c>
    </row>
    <row r="207" spans="1:65" s="56" customFormat="1" ht="19.5">
      <c r="A207" s="52"/>
      <c r="B207" s="53"/>
      <c r="C207" s="52"/>
      <c r="D207" s="189" t="s">
        <v>157</v>
      </c>
      <c r="E207" s="52"/>
      <c r="F207" s="204" t="s">
        <v>904</v>
      </c>
      <c r="G207" s="52"/>
      <c r="H207" s="52"/>
      <c r="I207" s="28"/>
      <c r="J207" s="52"/>
      <c r="K207" s="52"/>
      <c r="L207" s="53"/>
      <c r="M207" s="205"/>
      <c r="N207" s="206"/>
      <c r="O207" s="80"/>
      <c r="P207" s="80"/>
      <c r="Q207" s="80"/>
      <c r="R207" s="80"/>
      <c r="S207" s="80"/>
      <c r="T207" s="81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T207" s="40" t="s">
        <v>157</v>
      </c>
      <c r="AU207" s="40" t="s">
        <v>86</v>
      </c>
    </row>
    <row r="208" spans="1:65" s="187" customFormat="1">
      <c r="B208" s="188"/>
      <c r="D208" s="189" t="s">
        <v>142</v>
      </c>
      <c r="E208" s="190" t="s">
        <v>1</v>
      </c>
      <c r="F208" s="191" t="s">
        <v>905</v>
      </c>
      <c r="H208" s="192">
        <v>60.8</v>
      </c>
      <c r="I208" s="26"/>
      <c r="L208" s="188"/>
      <c r="M208" s="193"/>
      <c r="N208" s="194"/>
      <c r="O208" s="194"/>
      <c r="P208" s="194"/>
      <c r="Q208" s="194"/>
      <c r="R208" s="194"/>
      <c r="S208" s="194"/>
      <c r="T208" s="195"/>
      <c r="AT208" s="190" t="s">
        <v>142</v>
      </c>
      <c r="AU208" s="190" t="s">
        <v>86</v>
      </c>
      <c r="AV208" s="187" t="s">
        <v>88</v>
      </c>
      <c r="AW208" s="187" t="s">
        <v>35</v>
      </c>
      <c r="AX208" s="187" t="s">
        <v>86</v>
      </c>
      <c r="AY208" s="190" t="s">
        <v>133</v>
      </c>
    </row>
    <row r="209" spans="1:65" s="56" customFormat="1" ht="21.75" customHeight="1">
      <c r="A209" s="52"/>
      <c r="B209" s="53"/>
      <c r="C209" s="175" t="s">
        <v>364</v>
      </c>
      <c r="D209" s="175" t="s">
        <v>135</v>
      </c>
      <c r="E209" s="176" t="s">
        <v>906</v>
      </c>
      <c r="F209" s="177" t="s">
        <v>907</v>
      </c>
      <c r="G209" s="178" t="s">
        <v>192</v>
      </c>
      <c r="H209" s="179">
        <v>244.2</v>
      </c>
      <c r="I209" s="25"/>
      <c r="J209" s="180">
        <f>ROUND(I209*H209,2)</f>
        <v>0</v>
      </c>
      <c r="K209" s="177" t="s">
        <v>734</v>
      </c>
      <c r="L209" s="53"/>
      <c r="M209" s="181" t="s">
        <v>1</v>
      </c>
      <c r="N209" s="182" t="s">
        <v>43</v>
      </c>
      <c r="O209" s="80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R209" s="185" t="s">
        <v>858</v>
      </c>
      <c r="AT209" s="185" t="s">
        <v>135</v>
      </c>
      <c r="AU209" s="185" t="s">
        <v>86</v>
      </c>
      <c r="AY209" s="40" t="s">
        <v>133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40" t="s">
        <v>86</v>
      </c>
      <c r="BK209" s="186">
        <f>ROUND(I209*H209,2)</f>
        <v>0</v>
      </c>
      <c r="BL209" s="40" t="s">
        <v>858</v>
      </c>
      <c r="BM209" s="185" t="s">
        <v>908</v>
      </c>
    </row>
    <row r="210" spans="1:65" s="56" customFormat="1" ht="19.5">
      <c r="A210" s="52"/>
      <c r="B210" s="53"/>
      <c r="C210" s="52"/>
      <c r="D210" s="189" t="s">
        <v>157</v>
      </c>
      <c r="E210" s="52"/>
      <c r="F210" s="204" t="s">
        <v>909</v>
      </c>
      <c r="G210" s="52"/>
      <c r="H210" s="52"/>
      <c r="I210" s="28"/>
      <c r="J210" s="52"/>
      <c r="K210" s="52"/>
      <c r="L210" s="53"/>
      <c r="M210" s="205"/>
      <c r="N210" s="206"/>
      <c r="O210" s="80"/>
      <c r="P210" s="80"/>
      <c r="Q210" s="80"/>
      <c r="R210" s="80"/>
      <c r="S210" s="80"/>
      <c r="T210" s="81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T210" s="40" t="s">
        <v>157</v>
      </c>
      <c r="AU210" s="40" t="s">
        <v>86</v>
      </c>
    </row>
    <row r="211" spans="1:65" s="187" customFormat="1">
      <c r="B211" s="188"/>
      <c r="D211" s="189" t="s">
        <v>142</v>
      </c>
      <c r="E211" s="190" t="s">
        <v>1</v>
      </c>
      <c r="F211" s="191" t="s">
        <v>755</v>
      </c>
      <c r="H211" s="192">
        <v>244.2</v>
      </c>
      <c r="I211" s="26"/>
      <c r="L211" s="188"/>
      <c r="M211" s="193"/>
      <c r="N211" s="194"/>
      <c r="O211" s="194"/>
      <c r="P211" s="194"/>
      <c r="Q211" s="194"/>
      <c r="R211" s="194"/>
      <c r="S211" s="194"/>
      <c r="T211" s="195"/>
      <c r="AT211" s="190" t="s">
        <v>142</v>
      </c>
      <c r="AU211" s="190" t="s">
        <v>86</v>
      </c>
      <c r="AV211" s="187" t="s">
        <v>88</v>
      </c>
      <c r="AW211" s="187" t="s">
        <v>35</v>
      </c>
      <c r="AX211" s="187" t="s">
        <v>86</v>
      </c>
      <c r="AY211" s="190" t="s">
        <v>133</v>
      </c>
    </row>
    <row r="212" spans="1:65" s="56" customFormat="1" ht="24">
      <c r="A212" s="52"/>
      <c r="B212" s="53"/>
      <c r="C212" s="175" t="s">
        <v>367</v>
      </c>
      <c r="D212" s="175" t="s">
        <v>135</v>
      </c>
      <c r="E212" s="176" t="s">
        <v>910</v>
      </c>
      <c r="F212" s="177" t="s">
        <v>911</v>
      </c>
      <c r="G212" s="178" t="s">
        <v>242</v>
      </c>
      <c r="H212" s="179">
        <v>1</v>
      </c>
      <c r="I212" s="25"/>
      <c r="J212" s="180">
        <f>ROUND(I212*H212,2)</f>
        <v>0</v>
      </c>
      <c r="K212" s="177" t="s">
        <v>734</v>
      </c>
      <c r="L212" s="53"/>
      <c r="M212" s="181" t="s">
        <v>1</v>
      </c>
      <c r="N212" s="182" t="s">
        <v>43</v>
      </c>
      <c r="O212" s="80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R212" s="185" t="s">
        <v>858</v>
      </c>
      <c r="AT212" s="185" t="s">
        <v>135</v>
      </c>
      <c r="AU212" s="185" t="s">
        <v>86</v>
      </c>
      <c r="AY212" s="40" t="s">
        <v>133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40" t="s">
        <v>86</v>
      </c>
      <c r="BK212" s="186">
        <f>ROUND(I212*H212,2)</f>
        <v>0</v>
      </c>
      <c r="BL212" s="40" t="s">
        <v>858</v>
      </c>
      <c r="BM212" s="185" t="s">
        <v>912</v>
      </c>
    </row>
    <row r="213" spans="1:65" s="56" customFormat="1" ht="19.5">
      <c r="A213" s="52"/>
      <c r="B213" s="53"/>
      <c r="C213" s="52"/>
      <c r="D213" s="189" t="s">
        <v>157</v>
      </c>
      <c r="E213" s="52"/>
      <c r="F213" s="204" t="s">
        <v>913</v>
      </c>
      <c r="G213" s="52"/>
      <c r="H213" s="52"/>
      <c r="I213" s="28"/>
      <c r="J213" s="52"/>
      <c r="K213" s="52"/>
      <c r="L213" s="53"/>
      <c r="M213" s="205"/>
      <c r="N213" s="206"/>
      <c r="O213" s="80"/>
      <c r="P213" s="80"/>
      <c r="Q213" s="80"/>
      <c r="R213" s="80"/>
      <c r="S213" s="80"/>
      <c r="T213" s="81"/>
      <c r="U213" s="52"/>
      <c r="V213" s="52"/>
      <c r="W213" s="52"/>
      <c r="X213" s="52"/>
      <c r="Y213" s="52"/>
      <c r="Z213" s="52"/>
      <c r="AA213" s="52"/>
      <c r="AB213" s="52"/>
      <c r="AC213" s="52"/>
      <c r="AD213" s="52"/>
      <c r="AE213" s="52"/>
      <c r="AT213" s="40" t="s">
        <v>157</v>
      </c>
      <c r="AU213" s="40" t="s">
        <v>86</v>
      </c>
    </row>
    <row r="214" spans="1:65" s="56" customFormat="1" ht="33" customHeight="1">
      <c r="A214" s="52"/>
      <c r="B214" s="53"/>
      <c r="C214" s="175" t="s">
        <v>371</v>
      </c>
      <c r="D214" s="175" t="s">
        <v>135</v>
      </c>
      <c r="E214" s="176" t="s">
        <v>914</v>
      </c>
      <c r="F214" s="177" t="s">
        <v>915</v>
      </c>
      <c r="G214" s="178" t="s">
        <v>242</v>
      </c>
      <c r="H214" s="179">
        <v>2</v>
      </c>
      <c r="I214" s="25"/>
      <c r="J214" s="180">
        <f>ROUND(I214*H214,2)</f>
        <v>0</v>
      </c>
      <c r="K214" s="177" t="s">
        <v>734</v>
      </c>
      <c r="L214" s="53"/>
      <c r="M214" s="181" t="s">
        <v>1</v>
      </c>
      <c r="N214" s="182" t="s">
        <v>43</v>
      </c>
      <c r="O214" s="80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52"/>
      <c r="V214" s="52"/>
      <c r="W214" s="52"/>
      <c r="X214" s="52"/>
      <c r="Y214" s="52"/>
      <c r="Z214" s="52"/>
      <c r="AA214" s="52"/>
      <c r="AB214" s="52"/>
      <c r="AC214" s="52"/>
      <c r="AD214" s="52"/>
      <c r="AE214" s="52"/>
      <c r="AR214" s="185" t="s">
        <v>858</v>
      </c>
      <c r="AT214" s="185" t="s">
        <v>135</v>
      </c>
      <c r="AU214" s="185" t="s">
        <v>86</v>
      </c>
      <c r="AY214" s="40" t="s">
        <v>133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40" t="s">
        <v>86</v>
      </c>
      <c r="BK214" s="186">
        <f>ROUND(I214*H214,2)</f>
        <v>0</v>
      </c>
      <c r="BL214" s="40" t="s">
        <v>858</v>
      </c>
      <c r="BM214" s="185" t="s">
        <v>916</v>
      </c>
    </row>
    <row r="215" spans="1:65" s="56" customFormat="1" ht="19.5">
      <c r="A215" s="52"/>
      <c r="B215" s="53"/>
      <c r="C215" s="52"/>
      <c r="D215" s="189" t="s">
        <v>157</v>
      </c>
      <c r="E215" s="52"/>
      <c r="F215" s="204" t="s">
        <v>917</v>
      </c>
      <c r="G215" s="52"/>
      <c r="H215" s="52"/>
      <c r="I215" s="28"/>
      <c r="J215" s="52"/>
      <c r="K215" s="52"/>
      <c r="L215" s="53"/>
      <c r="M215" s="205"/>
      <c r="N215" s="206"/>
      <c r="O215" s="80"/>
      <c r="P215" s="80"/>
      <c r="Q215" s="80"/>
      <c r="R215" s="80"/>
      <c r="S215" s="80"/>
      <c r="T215" s="81"/>
      <c r="U215" s="52"/>
      <c r="V215" s="52"/>
      <c r="W215" s="52"/>
      <c r="X215" s="52"/>
      <c r="Y215" s="52"/>
      <c r="Z215" s="52"/>
      <c r="AA215" s="52"/>
      <c r="AB215" s="52"/>
      <c r="AC215" s="52"/>
      <c r="AD215" s="52"/>
      <c r="AE215" s="52"/>
      <c r="AT215" s="40" t="s">
        <v>157</v>
      </c>
      <c r="AU215" s="40" t="s">
        <v>86</v>
      </c>
    </row>
    <row r="216" spans="1:65" s="56" customFormat="1" ht="24">
      <c r="A216" s="52"/>
      <c r="B216" s="53"/>
      <c r="C216" s="175" t="s">
        <v>376</v>
      </c>
      <c r="D216" s="175" t="s">
        <v>135</v>
      </c>
      <c r="E216" s="176" t="s">
        <v>918</v>
      </c>
      <c r="F216" s="177" t="s">
        <v>919</v>
      </c>
      <c r="G216" s="178" t="s">
        <v>242</v>
      </c>
      <c r="H216" s="179">
        <v>2</v>
      </c>
      <c r="I216" s="25"/>
      <c r="J216" s="180">
        <f>ROUND(I216*H216,2)</f>
        <v>0</v>
      </c>
      <c r="K216" s="177" t="s">
        <v>734</v>
      </c>
      <c r="L216" s="53"/>
      <c r="M216" s="181" t="s">
        <v>1</v>
      </c>
      <c r="N216" s="182" t="s">
        <v>43</v>
      </c>
      <c r="O216" s="80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U216" s="52"/>
      <c r="V216" s="52"/>
      <c r="W216" s="52"/>
      <c r="X216" s="52"/>
      <c r="Y216" s="52"/>
      <c r="Z216" s="52"/>
      <c r="AA216" s="52"/>
      <c r="AB216" s="52"/>
      <c r="AC216" s="52"/>
      <c r="AD216" s="52"/>
      <c r="AE216" s="52"/>
      <c r="AR216" s="185" t="s">
        <v>858</v>
      </c>
      <c r="AT216" s="185" t="s">
        <v>135</v>
      </c>
      <c r="AU216" s="185" t="s">
        <v>86</v>
      </c>
      <c r="AY216" s="40" t="s">
        <v>133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40" t="s">
        <v>86</v>
      </c>
      <c r="BK216" s="186">
        <f>ROUND(I216*H216,2)</f>
        <v>0</v>
      </c>
      <c r="BL216" s="40" t="s">
        <v>858</v>
      </c>
      <c r="BM216" s="185" t="s">
        <v>920</v>
      </c>
    </row>
    <row r="217" spans="1:65" s="56" customFormat="1" ht="29.25">
      <c r="A217" s="52"/>
      <c r="B217" s="53"/>
      <c r="C217" s="52"/>
      <c r="D217" s="189" t="s">
        <v>157</v>
      </c>
      <c r="E217" s="52"/>
      <c r="F217" s="204" t="s">
        <v>921</v>
      </c>
      <c r="G217" s="52"/>
      <c r="H217" s="52"/>
      <c r="I217" s="28"/>
      <c r="J217" s="52"/>
      <c r="K217" s="52"/>
      <c r="L217" s="53"/>
      <c r="M217" s="205"/>
      <c r="N217" s="206"/>
      <c r="O217" s="80"/>
      <c r="P217" s="80"/>
      <c r="Q217" s="80"/>
      <c r="R217" s="80"/>
      <c r="S217" s="80"/>
      <c r="T217" s="81"/>
      <c r="U217" s="52"/>
      <c r="V217" s="52"/>
      <c r="W217" s="52"/>
      <c r="X217" s="52"/>
      <c r="Y217" s="52"/>
      <c r="Z217" s="52"/>
      <c r="AA217" s="52"/>
      <c r="AB217" s="52"/>
      <c r="AC217" s="52"/>
      <c r="AD217" s="52"/>
      <c r="AE217" s="52"/>
      <c r="AT217" s="40" t="s">
        <v>157</v>
      </c>
      <c r="AU217" s="40" t="s">
        <v>86</v>
      </c>
    </row>
    <row r="218" spans="1:65" s="56" customFormat="1" ht="21.75" customHeight="1">
      <c r="A218" s="52"/>
      <c r="B218" s="53"/>
      <c r="C218" s="175" t="s">
        <v>381</v>
      </c>
      <c r="D218" s="175" t="s">
        <v>135</v>
      </c>
      <c r="E218" s="176" t="s">
        <v>922</v>
      </c>
      <c r="F218" s="177" t="s">
        <v>923</v>
      </c>
      <c r="G218" s="178" t="s">
        <v>192</v>
      </c>
      <c r="H218" s="179">
        <v>355.39100000000002</v>
      </c>
      <c r="I218" s="25"/>
      <c r="J218" s="180">
        <f>ROUND(I218*H218,2)</f>
        <v>0</v>
      </c>
      <c r="K218" s="177" t="s">
        <v>734</v>
      </c>
      <c r="L218" s="53"/>
      <c r="M218" s="181" t="s">
        <v>1</v>
      </c>
      <c r="N218" s="182" t="s">
        <v>43</v>
      </c>
      <c r="O218" s="80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52"/>
      <c r="V218" s="52"/>
      <c r="W218" s="52"/>
      <c r="X218" s="52"/>
      <c r="Y218" s="52"/>
      <c r="Z218" s="52"/>
      <c r="AA218" s="52"/>
      <c r="AB218" s="52"/>
      <c r="AC218" s="52"/>
      <c r="AD218" s="52"/>
      <c r="AE218" s="52"/>
      <c r="AR218" s="185" t="s">
        <v>858</v>
      </c>
      <c r="AT218" s="185" t="s">
        <v>135</v>
      </c>
      <c r="AU218" s="185" t="s">
        <v>86</v>
      </c>
      <c r="AY218" s="40" t="s">
        <v>133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40" t="s">
        <v>86</v>
      </c>
      <c r="BK218" s="186">
        <f>ROUND(I218*H218,2)</f>
        <v>0</v>
      </c>
      <c r="BL218" s="40" t="s">
        <v>858</v>
      </c>
      <c r="BM218" s="185" t="s">
        <v>924</v>
      </c>
    </row>
    <row r="219" spans="1:65" s="187" customFormat="1">
      <c r="B219" s="188"/>
      <c r="D219" s="189" t="s">
        <v>142</v>
      </c>
      <c r="E219" s="190" t="s">
        <v>1</v>
      </c>
      <c r="F219" s="191" t="s">
        <v>925</v>
      </c>
      <c r="H219" s="192">
        <v>355.39100000000002</v>
      </c>
      <c r="I219" s="26"/>
      <c r="L219" s="188"/>
      <c r="M219" s="193"/>
      <c r="N219" s="194"/>
      <c r="O219" s="194"/>
      <c r="P219" s="194"/>
      <c r="Q219" s="194"/>
      <c r="R219" s="194"/>
      <c r="S219" s="194"/>
      <c r="T219" s="195"/>
      <c r="AT219" s="190" t="s">
        <v>142</v>
      </c>
      <c r="AU219" s="190" t="s">
        <v>86</v>
      </c>
      <c r="AV219" s="187" t="s">
        <v>88</v>
      </c>
      <c r="AW219" s="187" t="s">
        <v>35</v>
      </c>
      <c r="AX219" s="187" t="s">
        <v>86</v>
      </c>
      <c r="AY219" s="190" t="s">
        <v>133</v>
      </c>
    </row>
    <row r="220" spans="1:65" s="56" customFormat="1" ht="21.75" customHeight="1">
      <c r="A220" s="52"/>
      <c r="B220" s="53"/>
      <c r="C220" s="175" t="s">
        <v>385</v>
      </c>
      <c r="D220" s="175" t="s">
        <v>135</v>
      </c>
      <c r="E220" s="176" t="s">
        <v>926</v>
      </c>
      <c r="F220" s="177" t="s">
        <v>927</v>
      </c>
      <c r="G220" s="178" t="s">
        <v>192</v>
      </c>
      <c r="H220" s="179">
        <v>60.8</v>
      </c>
      <c r="I220" s="25"/>
      <c r="J220" s="180">
        <f>ROUND(I220*H220,2)</f>
        <v>0</v>
      </c>
      <c r="K220" s="177" t="s">
        <v>734</v>
      </c>
      <c r="L220" s="53"/>
      <c r="M220" s="181" t="s">
        <v>1</v>
      </c>
      <c r="N220" s="182" t="s">
        <v>43</v>
      </c>
      <c r="O220" s="80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52"/>
      <c r="V220" s="52"/>
      <c r="W220" s="52"/>
      <c r="X220" s="52"/>
      <c r="Y220" s="52"/>
      <c r="Z220" s="52"/>
      <c r="AA220" s="52"/>
      <c r="AB220" s="52"/>
      <c r="AC220" s="52"/>
      <c r="AD220" s="52"/>
      <c r="AE220" s="52"/>
      <c r="AR220" s="185" t="s">
        <v>858</v>
      </c>
      <c r="AT220" s="185" t="s">
        <v>135</v>
      </c>
      <c r="AU220" s="185" t="s">
        <v>86</v>
      </c>
      <c r="AY220" s="40" t="s">
        <v>133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40" t="s">
        <v>86</v>
      </c>
      <c r="BK220" s="186">
        <f>ROUND(I220*H220,2)</f>
        <v>0</v>
      </c>
      <c r="BL220" s="40" t="s">
        <v>858</v>
      </c>
      <c r="BM220" s="185" t="s">
        <v>928</v>
      </c>
    </row>
    <row r="221" spans="1:65" s="187" customFormat="1">
      <c r="B221" s="188"/>
      <c r="D221" s="189" t="s">
        <v>142</v>
      </c>
      <c r="E221" s="190" t="s">
        <v>1</v>
      </c>
      <c r="F221" s="191" t="s">
        <v>905</v>
      </c>
      <c r="H221" s="192">
        <v>60.8</v>
      </c>
      <c r="I221" s="26"/>
      <c r="L221" s="188"/>
      <c r="M221" s="193"/>
      <c r="N221" s="194"/>
      <c r="O221" s="194"/>
      <c r="P221" s="194"/>
      <c r="Q221" s="194"/>
      <c r="R221" s="194"/>
      <c r="S221" s="194"/>
      <c r="T221" s="195"/>
      <c r="AT221" s="190" t="s">
        <v>142</v>
      </c>
      <c r="AU221" s="190" t="s">
        <v>86</v>
      </c>
      <c r="AV221" s="187" t="s">
        <v>88</v>
      </c>
      <c r="AW221" s="187" t="s">
        <v>35</v>
      </c>
      <c r="AX221" s="187" t="s">
        <v>86</v>
      </c>
      <c r="AY221" s="190" t="s">
        <v>133</v>
      </c>
    </row>
    <row r="222" spans="1:65" s="56" customFormat="1" ht="16.5" customHeight="1">
      <c r="A222" s="52"/>
      <c r="B222" s="53"/>
      <c r="C222" s="175" t="s">
        <v>389</v>
      </c>
      <c r="D222" s="175" t="s">
        <v>135</v>
      </c>
      <c r="E222" s="176" t="s">
        <v>929</v>
      </c>
      <c r="F222" s="177" t="s">
        <v>930</v>
      </c>
      <c r="G222" s="178" t="s">
        <v>192</v>
      </c>
      <c r="H222" s="179">
        <v>0.27400000000000002</v>
      </c>
      <c r="I222" s="25"/>
      <c r="J222" s="180">
        <f>ROUND(I222*H222,2)</f>
        <v>0</v>
      </c>
      <c r="K222" s="177" t="s">
        <v>734</v>
      </c>
      <c r="L222" s="53"/>
      <c r="M222" s="181" t="s">
        <v>1</v>
      </c>
      <c r="N222" s="182" t="s">
        <v>43</v>
      </c>
      <c r="O222" s="80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U222" s="52"/>
      <c r="V222" s="52"/>
      <c r="W222" s="52"/>
      <c r="X222" s="52"/>
      <c r="Y222" s="52"/>
      <c r="Z222" s="52"/>
      <c r="AA222" s="52"/>
      <c r="AB222" s="52"/>
      <c r="AC222" s="52"/>
      <c r="AD222" s="52"/>
      <c r="AE222" s="52"/>
      <c r="AR222" s="185" t="s">
        <v>858</v>
      </c>
      <c r="AT222" s="185" t="s">
        <v>135</v>
      </c>
      <c r="AU222" s="185" t="s">
        <v>86</v>
      </c>
      <c r="AY222" s="40" t="s">
        <v>133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40" t="s">
        <v>86</v>
      </c>
      <c r="BK222" s="186">
        <f>ROUND(I222*H222,2)</f>
        <v>0</v>
      </c>
      <c r="BL222" s="40" t="s">
        <v>858</v>
      </c>
      <c r="BM222" s="185" t="s">
        <v>931</v>
      </c>
    </row>
    <row r="223" spans="1:65" s="187" customFormat="1">
      <c r="B223" s="188"/>
      <c r="D223" s="189" t="s">
        <v>142</v>
      </c>
      <c r="E223" s="190" t="s">
        <v>1</v>
      </c>
      <c r="F223" s="191" t="s">
        <v>932</v>
      </c>
      <c r="H223" s="192">
        <v>0.27400000000000002</v>
      </c>
      <c r="I223" s="26"/>
      <c r="L223" s="188"/>
      <c r="M223" s="193"/>
      <c r="N223" s="194"/>
      <c r="O223" s="194"/>
      <c r="P223" s="194"/>
      <c r="Q223" s="194"/>
      <c r="R223" s="194"/>
      <c r="S223" s="194"/>
      <c r="T223" s="195"/>
      <c r="AT223" s="190" t="s">
        <v>142</v>
      </c>
      <c r="AU223" s="190" t="s">
        <v>86</v>
      </c>
      <c r="AV223" s="187" t="s">
        <v>88</v>
      </c>
      <c r="AW223" s="187" t="s">
        <v>35</v>
      </c>
      <c r="AX223" s="187" t="s">
        <v>86</v>
      </c>
      <c r="AY223" s="190" t="s">
        <v>133</v>
      </c>
    </row>
    <row r="224" spans="1:65" s="56" customFormat="1" ht="16.5" customHeight="1">
      <c r="A224" s="52"/>
      <c r="B224" s="53"/>
      <c r="C224" s="175" t="s">
        <v>394</v>
      </c>
      <c r="D224" s="175" t="s">
        <v>135</v>
      </c>
      <c r="E224" s="176" t="s">
        <v>933</v>
      </c>
      <c r="F224" s="177" t="s">
        <v>934</v>
      </c>
      <c r="G224" s="178" t="s">
        <v>192</v>
      </c>
      <c r="H224" s="179">
        <v>4.93</v>
      </c>
      <c r="I224" s="25"/>
      <c r="J224" s="180">
        <f>ROUND(I224*H224,2)</f>
        <v>0</v>
      </c>
      <c r="K224" s="177" t="s">
        <v>734</v>
      </c>
      <c r="L224" s="53"/>
      <c r="M224" s="181" t="s">
        <v>1</v>
      </c>
      <c r="N224" s="182" t="s">
        <v>43</v>
      </c>
      <c r="O224" s="80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52"/>
      <c r="V224" s="52"/>
      <c r="W224" s="52"/>
      <c r="X224" s="52"/>
      <c r="Y224" s="52"/>
      <c r="Z224" s="52"/>
      <c r="AA224" s="52"/>
      <c r="AB224" s="52"/>
      <c r="AC224" s="52"/>
      <c r="AD224" s="52"/>
      <c r="AE224" s="52"/>
      <c r="AR224" s="185" t="s">
        <v>858</v>
      </c>
      <c r="AT224" s="185" t="s">
        <v>135</v>
      </c>
      <c r="AU224" s="185" t="s">
        <v>86</v>
      </c>
      <c r="AY224" s="40" t="s">
        <v>133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40" t="s">
        <v>86</v>
      </c>
      <c r="BK224" s="186">
        <f>ROUND(I224*H224,2)</f>
        <v>0</v>
      </c>
      <c r="BL224" s="40" t="s">
        <v>858</v>
      </c>
      <c r="BM224" s="185" t="s">
        <v>935</v>
      </c>
    </row>
    <row r="225" spans="1:51" s="187" customFormat="1">
      <c r="B225" s="188"/>
      <c r="D225" s="189" t="s">
        <v>142</v>
      </c>
      <c r="E225" s="190" t="s">
        <v>1</v>
      </c>
      <c r="F225" s="191" t="s">
        <v>936</v>
      </c>
      <c r="H225" s="192">
        <v>4.93</v>
      </c>
      <c r="L225" s="188"/>
      <c r="M225" s="241"/>
      <c r="N225" s="242"/>
      <c r="O225" s="242"/>
      <c r="P225" s="242"/>
      <c r="Q225" s="242"/>
      <c r="R225" s="242"/>
      <c r="S225" s="242"/>
      <c r="T225" s="243"/>
      <c r="AT225" s="190" t="s">
        <v>142</v>
      </c>
      <c r="AU225" s="190" t="s">
        <v>86</v>
      </c>
      <c r="AV225" s="187" t="s">
        <v>88</v>
      </c>
      <c r="AW225" s="187" t="s">
        <v>35</v>
      </c>
      <c r="AX225" s="187" t="s">
        <v>86</v>
      </c>
      <c r="AY225" s="190" t="s">
        <v>133</v>
      </c>
    </row>
    <row r="226" spans="1:51" s="56" customFormat="1" ht="6.95" customHeight="1">
      <c r="A226" s="52"/>
      <c r="B226" s="68"/>
      <c r="C226" s="69"/>
      <c r="D226" s="69"/>
      <c r="E226" s="69"/>
      <c r="F226" s="69"/>
      <c r="G226" s="69"/>
      <c r="H226" s="69"/>
      <c r="I226" s="69"/>
      <c r="J226" s="69"/>
      <c r="K226" s="69"/>
      <c r="L226" s="53"/>
      <c r="M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  <c r="AC226" s="52"/>
      <c r="AD226" s="52"/>
      <c r="AE226" s="52"/>
    </row>
  </sheetData>
  <sheetProtection algorithmName="SHA-512" hashValue="iQv0Og2X5p2QU+UKoxj9lm5r43P64R5wem+S8Lvj7frl0sNEtDYapQBjTfxch6TytlR9CkvJim7LOMK0xGuV3Q==" saltValue="Dbsg9qdR/geky+cmDBP75w==" spinCount="100000" sheet="1" objects="1" scenarios="1"/>
  <autoFilter ref="C118:K22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tabSelected="1" topLeftCell="A111" workbookViewId="0">
      <selection activeCell="K129" sqref="K129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46" ht="36.950000000000003" customHeight="1">
      <c r="L2" s="246" t="s">
        <v>5</v>
      </c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40" t="s">
        <v>94</v>
      </c>
    </row>
    <row r="3" spans="1:46" ht="6.95" customHeight="1">
      <c r="B3" s="41"/>
      <c r="C3" s="42"/>
      <c r="D3" s="42"/>
      <c r="E3" s="42"/>
      <c r="F3" s="42"/>
      <c r="G3" s="42"/>
      <c r="H3" s="42"/>
      <c r="I3" s="42"/>
      <c r="J3" s="42"/>
      <c r="K3" s="42"/>
      <c r="L3" s="43"/>
      <c r="AT3" s="40" t="s">
        <v>88</v>
      </c>
    </row>
    <row r="4" spans="1:46" ht="24.95" customHeight="1">
      <c r="B4" s="43"/>
      <c r="D4" s="44" t="s">
        <v>95</v>
      </c>
      <c r="L4" s="43"/>
      <c r="M4" s="117" t="s">
        <v>10</v>
      </c>
      <c r="AT4" s="40" t="s">
        <v>3</v>
      </c>
    </row>
    <row r="5" spans="1:46" ht="6.95" customHeight="1">
      <c r="B5" s="43"/>
      <c r="L5" s="43"/>
    </row>
    <row r="6" spans="1:46" ht="12" customHeight="1">
      <c r="B6" s="43"/>
      <c r="D6" s="49" t="s">
        <v>16</v>
      </c>
      <c r="L6" s="43"/>
    </row>
    <row r="7" spans="1:46" ht="16.5" customHeight="1">
      <c r="B7" s="43"/>
      <c r="E7" s="286" t="str">
        <f>'Rekapitulace zakázky'!K6</f>
        <v>Oprava mostu v km 52,960 v úseku Dolní Bousov – Libuň</v>
      </c>
      <c r="F7" s="287"/>
      <c r="G7" s="287"/>
      <c r="H7" s="287"/>
      <c r="L7" s="43"/>
    </row>
    <row r="8" spans="1:46" s="56" customFormat="1" ht="12" customHeight="1">
      <c r="A8" s="52"/>
      <c r="B8" s="53"/>
      <c r="C8" s="52"/>
      <c r="D8" s="49" t="s">
        <v>96</v>
      </c>
      <c r="E8" s="52"/>
      <c r="F8" s="52"/>
      <c r="G8" s="52"/>
      <c r="H8" s="52"/>
      <c r="I8" s="52"/>
      <c r="J8" s="52"/>
      <c r="K8" s="52"/>
      <c r="L8" s="63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</row>
    <row r="9" spans="1:46" s="56" customFormat="1" ht="16.5" customHeight="1">
      <c r="A9" s="52"/>
      <c r="B9" s="53"/>
      <c r="C9" s="52"/>
      <c r="D9" s="52"/>
      <c r="E9" s="258" t="s">
        <v>937</v>
      </c>
      <c r="F9" s="285"/>
      <c r="G9" s="285"/>
      <c r="H9" s="285"/>
      <c r="I9" s="52"/>
      <c r="J9" s="52"/>
      <c r="K9" s="52"/>
      <c r="L9" s="63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</row>
    <row r="10" spans="1:46" s="56" customFormat="1">
      <c r="A10" s="52"/>
      <c r="B10" s="53"/>
      <c r="C10" s="52"/>
      <c r="D10" s="52"/>
      <c r="E10" s="52"/>
      <c r="F10" s="52"/>
      <c r="G10" s="52"/>
      <c r="H10" s="52"/>
      <c r="I10" s="52"/>
      <c r="J10" s="52"/>
      <c r="K10" s="52"/>
      <c r="L10" s="63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</row>
    <row r="11" spans="1:46" s="56" customFormat="1" ht="12" customHeight="1">
      <c r="A11" s="52"/>
      <c r="B11" s="53"/>
      <c r="C11" s="52"/>
      <c r="D11" s="49" t="s">
        <v>18</v>
      </c>
      <c r="E11" s="52"/>
      <c r="F11" s="50" t="s">
        <v>1</v>
      </c>
      <c r="G11" s="52"/>
      <c r="H11" s="52"/>
      <c r="I11" s="49" t="s">
        <v>19</v>
      </c>
      <c r="J11" s="50" t="s">
        <v>1</v>
      </c>
      <c r="K11" s="52"/>
      <c r="L11" s="63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</row>
    <row r="12" spans="1:46" s="56" customFormat="1" ht="12" customHeight="1">
      <c r="A12" s="52"/>
      <c r="B12" s="53"/>
      <c r="C12" s="52"/>
      <c r="D12" s="49" t="s">
        <v>20</v>
      </c>
      <c r="E12" s="52"/>
      <c r="F12" s="50" t="s">
        <v>21</v>
      </c>
      <c r="G12" s="52"/>
      <c r="H12" s="52"/>
      <c r="I12" s="49" t="s">
        <v>22</v>
      </c>
      <c r="J12" s="118">
        <f>'Rekapitulace zakázky'!AN8</f>
        <v>44207</v>
      </c>
      <c r="K12" s="52"/>
      <c r="L12" s="63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</row>
    <row r="13" spans="1:46" s="56" customFormat="1" ht="10.9" customHeight="1">
      <c r="A13" s="52"/>
      <c r="B13" s="53"/>
      <c r="C13" s="52"/>
      <c r="D13" s="52"/>
      <c r="E13" s="52"/>
      <c r="F13" s="52"/>
      <c r="G13" s="52"/>
      <c r="H13" s="52"/>
      <c r="I13" s="52"/>
      <c r="J13" s="52"/>
      <c r="K13" s="52"/>
      <c r="L13" s="63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</row>
    <row r="14" spans="1:46" s="56" customFormat="1" ht="12" customHeight="1">
      <c r="A14" s="52"/>
      <c r="B14" s="53"/>
      <c r="C14" s="52"/>
      <c r="D14" s="49" t="s">
        <v>23</v>
      </c>
      <c r="E14" s="52"/>
      <c r="F14" s="52"/>
      <c r="G14" s="52"/>
      <c r="H14" s="52"/>
      <c r="I14" s="49" t="s">
        <v>24</v>
      </c>
      <c r="J14" s="50" t="s">
        <v>25</v>
      </c>
      <c r="K14" s="52"/>
      <c r="L14" s="63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</row>
    <row r="15" spans="1:46" s="56" customFormat="1" ht="18" customHeight="1">
      <c r="A15" s="52"/>
      <c r="B15" s="53"/>
      <c r="C15" s="52"/>
      <c r="D15" s="52"/>
      <c r="E15" s="50" t="s">
        <v>26</v>
      </c>
      <c r="F15" s="52"/>
      <c r="G15" s="52"/>
      <c r="H15" s="52"/>
      <c r="I15" s="49" t="s">
        <v>27</v>
      </c>
      <c r="J15" s="50" t="s">
        <v>28</v>
      </c>
      <c r="K15" s="52"/>
      <c r="L15" s="63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</row>
    <row r="16" spans="1:46" s="56" customFormat="1" ht="6.95" customHeight="1">
      <c r="A16" s="52"/>
      <c r="B16" s="53"/>
      <c r="C16" s="52"/>
      <c r="D16" s="52"/>
      <c r="E16" s="52"/>
      <c r="F16" s="52"/>
      <c r="G16" s="52"/>
      <c r="H16" s="52"/>
      <c r="I16" s="52"/>
      <c r="J16" s="52"/>
      <c r="K16" s="52"/>
      <c r="L16" s="63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1" s="56" customFormat="1" ht="12" customHeight="1">
      <c r="A17" s="52"/>
      <c r="B17" s="53"/>
      <c r="C17" s="52"/>
      <c r="D17" s="49" t="s">
        <v>29</v>
      </c>
      <c r="E17" s="52"/>
      <c r="F17" s="52"/>
      <c r="G17" s="52"/>
      <c r="H17" s="52"/>
      <c r="I17" s="49" t="s">
        <v>24</v>
      </c>
      <c r="J17" s="12" t="str">
        <f>'Rekapitulace zakázky'!AN13</f>
        <v>Vyplň údaj</v>
      </c>
      <c r="K17" s="52"/>
      <c r="L17" s="63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</row>
    <row r="18" spans="1:31" s="56" customFormat="1" ht="18" customHeight="1">
      <c r="A18" s="52"/>
      <c r="B18" s="53"/>
      <c r="C18" s="52"/>
      <c r="D18" s="52"/>
      <c r="E18" s="288" t="str">
        <f>'Rekapitulace zakázky'!E14</f>
        <v>Vyplň údaj</v>
      </c>
      <c r="F18" s="289"/>
      <c r="G18" s="289"/>
      <c r="H18" s="289"/>
      <c r="I18" s="49" t="s">
        <v>27</v>
      </c>
      <c r="J18" s="12" t="str">
        <f>'Rekapitulace zakázky'!AN14</f>
        <v>Vyplň údaj</v>
      </c>
      <c r="K18" s="52"/>
      <c r="L18" s="63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</row>
    <row r="19" spans="1:31" s="56" customFormat="1" ht="6.95" customHeight="1">
      <c r="A19" s="52"/>
      <c r="B19" s="53"/>
      <c r="C19" s="52"/>
      <c r="D19" s="52"/>
      <c r="E19" s="52"/>
      <c r="F19" s="52"/>
      <c r="G19" s="52"/>
      <c r="H19" s="52"/>
      <c r="I19" s="52"/>
      <c r="J19" s="52"/>
      <c r="K19" s="52"/>
      <c r="L19" s="63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31" s="56" customFormat="1" ht="12" customHeight="1">
      <c r="A20" s="52"/>
      <c r="B20" s="53"/>
      <c r="C20" s="52"/>
      <c r="D20" s="49" t="s">
        <v>31</v>
      </c>
      <c r="E20" s="52"/>
      <c r="F20" s="52"/>
      <c r="G20" s="52"/>
      <c r="H20" s="52"/>
      <c r="I20" s="49" t="s">
        <v>24</v>
      </c>
      <c r="J20" s="50" t="s">
        <v>32</v>
      </c>
      <c r="K20" s="52"/>
      <c r="L20" s="63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</row>
    <row r="21" spans="1:31" s="56" customFormat="1" ht="18" customHeight="1">
      <c r="A21" s="52"/>
      <c r="B21" s="53"/>
      <c r="C21" s="52"/>
      <c r="D21" s="52"/>
      <c r="E21" s="50" t="s">
        <v>33</v>
      </c>
      <c r="F21" s="52"/>
      <c r="G21" s="52"/>
      <c r="H21" s="52"/>
      <c r="I21" s="49" t="s">
        <v>27</v>
      </c>
      <c r="J21" s="50" t="s">
        <v>34</v>
      </c>
      <c r="K21" s="52"/>
      <c r="L21" s="63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</row>
    <row r="22" spans="1:31" s="56" customFormat="1" ht="6.95" customHeight="1">
      <c r="A22" s="52"/>
      <c r="B22" s="53"/>
      <c r="C22" s="52"/>
      <c r="D22" s="52"/>
      <c r="E22" s="52"/>
      <c r="F22" s="52"/>
      <c r="G22" s="52"/>
      <c r="H22" s="52"/>
      <c r="I22" s="52"/>
      <c r="J22" s="52"/>
      <c r="K22" s="52"/>
      <c r="L22" s="63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</row>
    <row r="23" spans="1:31" s="56" customFormat="1" ht="12" customHeight="1">
      <c r="A23" s="52"/>
      <c r="B23" s="53"/>
      <c r="C23" s="52"/>
      <c r="D23" s="49" t="s">
        <v>36</v>
      </c>
      <c r="E23" s="52"/>
      <c r="F23" s="52"/>
      <c r="G23" s="52"/>
      <c r="H23" s="52"/>
      <c r="I23" s="49" t="s">
        <v>24</v>
      </c>
      <c r="J23" s="50" t="s">
        <v>1</v>
      </c>
      <c r="K23" s="52"/>
      <c r="L23" s="63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</row>
    <row r="24" spans="1:31" s="56" customFormat="1" ht="18" customHeight="1">
      <c r="A24" s="52"/>
      <c r="B24" s="53"/>
      <c r="C24" s="52"/>
      <c r="D24" s="52"/>
      <c r="E24" s="50" t="s">
        <v>21</v>
      </c>
      <c r="F24" s="52"/>
      <c r="G24" s="52"/>
      <c r="H24" s="52"/>
      <c r="I24" s="49" t="s">
        <v>27</v>
      </c>
      <c r="J24" s="50" t="s">
        <v>1</v>
      </c>
      <c r="K24" s="52"/>
      <c r="L24" s="63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</row>
    <row r="25" spans="1:31" s="56" customFormat="1" ht="6.95" customHeight="1">
      <c r="A25" s="52"/>
      <c r="B25" s="53"/>
      <c r="C25" s="52"/>
      <c r="D25" s="52"/>
      <c r="E25" s="52"/>
      <c r="F25" s="52"/>
      <c r="G25" s="52"/>
      <c r="H25" s="52"/>
      <c r="I25" s="52"/>
      <c r="J25" s="52"/>
      <c r="K25" s="52"/>
      <c r="L25" s="63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</row>
    <row r="26" spans="1:31" s="56" customFormat="1" ht="12" customHeight="1">
      <c r="A26" s="52"/>
      <c r="B26" s="53"/>
      <c r="C26" s="52"/>
      <c r="D26" s="49" t="s">
        <v>37</v>
      </c>
      <c r="E26" s="52"/>
      <c r="F26" s="52"/>
      <c r="G26" s="52"/>
      <c r="H26" s="52"/>
      <c r="I26" s="52"/>
      <c r="J26" s="52"/>
      <c r="K26" s="52"/>
      <c r="L26" s="63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</row>
    <row r="27" spans="1:31" s="122" customFormat="1" ht="16.5" customHeight="1">
      <c r="A27" s="119"/>
      <c r="B27" s="120"/>
      <c r="C27" s="119"/>
      <c r="D27" s="119"/>
      <c r="E27" s="281" t="s">
        <v>1</v>
      </c>
      <c r="F27" s="281"/>
      <c r="G27" s="281"/>
      <c r="H27" s="281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56" customFormat="1" ht="6.95" customHeight="1">
      <c r="A28" s="52"/>
      <c r="B28" s="53"/>
      <c r="C28" s="52"/>
      <c r="D28" s="52"/>
      <c r="E28" s="52"/>
      <c r="F28" s="52"/>
      <c r="G28" s="52"/>
      <c r="H28" s="52"/>
      <c r="I28" s="52"/>
      <c r="J28" s="52"/>
      <c r="K28" s="52"/>
      <c r="L28" s="63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</row>
    <row r="29" spans="1:31" s="56" customFormat="1" ht="6.95" customHeight="1">
      <c r="A29" s="52"/>
      <c r="B29" s="53"/>
      <c r="C29" s="52"/>
      <c r="D29" s="88"/>
      <c r="E29" s="88"/>
      <c r="F29" s="88"/>
      <c r="G29" s="88"/>
      <c r="H29" s="88"/>
      <c r="I29" s="88"/>
      <c r="J29" s="88"/>
      <c r="K29" s="88"/>
      <c r="L29" s="63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</row>
    <row r="30" spans="1:31" s="56" customFormat="1" ht="25.35" customHeight="1">
      <c r="A30" s="52"/>
      <c r="B30" s="53"/>
      <c r="C30" s="52"/>
      <c r="D30" s="123" t="s">
        <v>38</v>
      </c>
      <c r="E30" s="52"/>
      <c r="F30" s="52"/>
      <c r="G30" s="52"/>
      <c r="H30" s="52"/>
      <c r="I30" s="52"/>
      <c r="J30" s="124">
        <f>ROUND(J126, 2)</f>
        <v>0</v>
      </c>
      <c r="K30" s="52"/>
      <c r="L30" s="63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</row>
    <row r="31" spans="1:31" s="56" customFormat="1" ht="6.95" customHeight="1">
      <c r="A31" s="52"/>
      <c r="B31" s="53"/>
      <c r="C31" s="52"/>
      <c r="D31" s="88"/>
      <c r="E31" s="88"/>
      <c r="F31" s="88"/>
      <c r="G31" s="88"/>
      <c r="H31" s="88"/>
      <c r="I31" s="88"/>
      <c r="J31" s="88"/>
      <c r="K31" s="88"/>
      <c r="L31" s="63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</row>
    <row r="32" spans="1:31" s="56" customFormat="1" ht="14.45" customHeight="1">
      <c r="A32" s="52"/>
      <c r="B32" s="53"/>
      <c r="C32" s="52"/>
      <c r="D32" s="52"/>
      <c r="E32" s="52"/>
      <c r="F32" s="125" t="s">
        <v>40</v>
      </c>
      <c r="G32" s="52"/>
      <c r="H32" s="52"/>
      <c r="I32" s="125" t="s">
        <v>39</v>
      </c>
      <c r="J32" s="125" t="s">
        <v>41</v>
      </c>
      <c r="K32" s="52"/>
      <c r="L32" s="63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</row>
    <row r="33" spans="1:31" s="56" customFormat="1" ht="14.45" customHeight="1">
      <c r="A33" s="52"/>
      <c r="B33" s="53"/>
      <c r="C33" s="52"/>
      <c r="D33" s="126" t="s">
        <v>42</v>
      </c>
      <c r="E33" s="49" t="s">
        <v>43</v>
      </c>
      <c r="F33" s="127">
        <f>ROUND((SUM(BE126:BE159)),  2)</f>
        <v>0</v>
      </c>
      <c r="G33" s="52"/>
      <c r="H33" s="52"/>
      <c r="I33" s="128">
        <v>0.21</v>
      </c>
      <c r="J33" s="127">
        <f>ROUND(((SUM(BE126:BE159))*I33),  2)</f>
        <v>0</v>
      </c>
      <c r="K33" s="52"/>
      <c r="L33" s="63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</row>
    <row r="34" spans="1:31" s="56" customFormat="1" ht="14.45" customHeight="1">
      <c r="A34" s="52"/>
      <c r="B34" s="53"/>
      <c r="C34" s="52"/>
      <c r="D34" s="52"/>
      <c r="E34" s="49" t="s">
        <v>44</v>
      </c>
      <c r="F34" s="127">
        <f>ROUND((SUM(BF126:BF159)),  2)</f>
        <v>0</v>
      </c>
      <c r="G34" s="52"/>
      <c r="H34" s="52"/>
      <c r="I34" s="128">
        <v>0.15</v>
      </c>
      <c r="J34" s="127">
        <f>ROUND(((SUM(BF126:BF159))*I34),  2)</f>
        <v>0</v>
      </c>
      <c r="K34" s="52"/>
      <c r="L34" s="63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</row>
    <row r="35" spans="1:31" s="56" customFormat="1" ht="14.45" hidden="1" customHeight="1">
      <c r="A35" s="52"/>
      <c r="B35" s="53"/>
      <c r="C35" s="52"/>
      <c r="D35" s="52"/>
      <c r="E35" s="49" t="s">
        <v>45</v>
      </c>
      <c r="F35" s="127">
        <f>ROUND((SUM(BG126:BG159)),  2)</f>
        <v>0</v>
      </c>
      <c r="G35" s="52"/>
      <c r="H35" s="52"/>
      <c r="I35" s="128">
        <v>0.21</v>
      </c>
      <c r="J35" s="127">
        <f>0</f>
        <v>0</v>
      </c>
      <c r="K35" s="52"/>
      <c r="L35" s="63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</row>
    <row r="36" spans="1:31" s="56" customFormat="1" ht="14.45" hidden="1" customHeight="1">
      <c r="A36" s="52"/>
      <c r="B36" s="53"/>
      <c r="C36" s="52"/>
      <c r="D36" s="52"/>
      <c r="E36" s="49" t="s">
        <v>46</v>
      </c>
      <c r="F36" s="127">
        <f>ROUND((SUM(BH126:BH159)),  2)</f>
        <v>0</v>
      </c>
      <c r="G36" s="52"/>
      <c r="H36" s="52"/>
      <c r="I36" s="128">
        <v>0.15</v>
      </c>
      <c r="J36" s="127">
        <f>0</f>
        <v>0</v>
      </c>
      <c r="K36" s="52"/>
      <c r="L36" s="63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</row>
    <row r="37" spans="1:31" s="56" customFormat="1" ht="14.45" hidden="1" customHeight="1">
      <c r="A37" s="52"/>
      <c r="B37" s="53"/>
      <c r="C37" s="52"/>
      <c r="D37" s="52"/>
      <c r="E37" s="49" t="s">
        <v>47</v>
      </c>
      <c r="F37" s="127">
        <f>ROUND((SUM(BI126:BI159)),  2)</f>
        <v>0</v>
      </c>
      <c r="G37" s="52"/>
      <c r="H37" s="52"/>
      <c r="I37" s="128">
        <v>0</v>
      </c>
      <c r="J37" s="127">
        <f>0</f>
        <v>0</v>
      </c>
      <c r="K37" s="52"/>
      <c r="L37" s="63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</row>
    <row r="38" spans="1:31" s="56" customFormat="1" ht="6.95" customHeight="1">
      <c r="A38" s="52"/>
      <c r="B38" s="53"/>
      <c r="C38" s="52"/>
      <c r="D38" s="52"/>
      <c r="E38" s="52"/>
      <c r="F38" s="52"/>
      <c r="G38" s="52"/>
      <c r="H38" s="52"/>
      <c r="I38" s="52"/>
      <c r="J38" s="52"/>
      <c r="K38" s="52"/>
      <c r="L38" s="63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</row>
    <row r="39" spans="1:31" s="56" customFormat="1" ht="25.35" customHeight="1">
      <c r="A39" s="52"/>
      <c r="B39" s="53"/>
      <c r="C39" s="129"/>
      <c r="D39" s="130" t="s">
        <v>48</v>
      </c>
      <c r="E39" s="82"/>
      <c r="F39" s="82"/>
      <c r="G39" s="131" t="s">
        <v>49</v>
      </c>
      <c r="H39" s="132" t="s">
        <v>50</v>
      </c>
      <c r="I39" s="82"/>
      <c r="J39" s="133">
        <f>SUM(J30:J37)</f>
        <v>0</v>
      </c>
      <c r="K39" s="134"/>
      <c r="L39" s="63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</row>
    <row r="40" spans="1:31" s="56" customFormat="1" ht="14.45" customHeight="1">
      <c r="A40" s="52"/>
      <c r="B40" s="53"/>
      <c r="C40" s="52"/>
      <c r="D40" s="52"/>
      <c r="E40" s="52"/>
      <c r="F40" s="52"/>
      <c r="G40" s="52"/>
      <c r="H40" s="52"/>
      <c r="I40" s="52"/>
      <c r="J40" s="52"/>
      <c r="K40" s="52"/>
      <c r="L40" s="63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</row>
    <row r="41" spans="1:31" ht="14.45" customHeight="1">
      <c r="B41" s="43"/>
      <c r="L41" s="43"/>
    </row>
    <row r="42" spans="1:31" ht="14.45" customHeight="1">
      <c r="B42" s="43"/>
      <c r="L42" s="43"/>
    </row>
    <row r="43" spans="1:31" ht="14.45" customHeight="1">
      <c r="B43" s="43"/>
      <c r="L43" s="43"/>
    </row>
    <row r="44" spans="1:31" ht="14.45" customHeight="1">
      <c r="B44" s="43"/>
      <c r="L44" s="43"/>
    </row>
    <row r="45" spans="1:31" ht="14.45" customHeight="1">
      <c r="B45" s="43"/>
      <c r="L45" s="43"/>
    </row>
    <row r="46" spans="1:31" ht="14.45" customHeight="1">
      <c r="B46" s="43"/>
      <c r="L46" s="43"/>
    </row>
    <row r="47" spans="1:31" ht="14.45" customHeight="1">
      <c r="B47" s="43"/>
      <c r="L47" s="43"/>
    </row>
    <row r="48" spans="1:31" ht="14.45" customHeight="1">
      <c r="B48" s="43"/>
      <c r="L48" s="43"/>
    </row>
    <row r="49" spans="1:31" ht="14.45" customHeight="1">
      <c r="B49" s="43"/>
      <c r="L49" s="43"/>
    </row>
    <row r="50" spans="1:31" s="56" customFormat="1" ht="14.45" customHeight="1">
      <c r="B50" s="63"/>
      <c r="D50" s="64" t="s">
        <v>51</v>
      </c>
      <c r="E50" s="65"/>
      <c r="F50" s="65"/>
      <c r="G50" s="64" t="s">
        <v>52</v>
      </c>
      <c r="H50" s="65"/>
      <c r="I50" s="65"/>
      <c r="J50" s="65"/>
      <c r="K50" s="65"/>
      <c r="L50" s="63"/>
    </row>
    <row r="51" spans="1:31">
      <c r="B51" s="43"/>
      <c r="L51" s="43"/>
    </row>
    <row r="52" spans="1:31">
      <c r="B52" s="43"/>
      <c r="L52" s="43"/>
    </row>
    <row r="53" spans="1:31">
      <c r="B53" s="43"/>
      <c r="L53" s="43"/>
    </row>
    <row r="54" spans="1:31">
      <c r="B54" s="43"/>
      <c r="L54" s="43"/>
    </row>
    <row r="55" spans="1:31">
      <c r="B55" s="43"/>
      <c r="L55" s="43"/>
    </row>
    <row r="56" spans="1:31">
      <c r="B56" s="43"/>
      <c r="L56" s="43"/>
    </row>
    <row r="57" spans="1:31">
      <c r="B57" s="43"/>
      <c r="L57" s="43"/>
    </row>
    <row r="58" spans="1:31">
      <c r="B58" s="43"/>
      <c r="L58" s="43"/>
    </row>
    <row r="59" spans="1:31">
      <c r="B59" s="43"/>
      <c r="L59" s="43"/>
    </row>
    <row r="60" spans="1:31">
      <c r="B60" s="43"/>
      <c r="L60" s="43"/>
    </row>
    <row r="61" spans="1:31" s="56" customFormat="1" ht="12.75">
      <c r="A61" s="52"/>
      <c r="B61" s="53"/>
      <c r="C61" s="52"/>
      <c r="D61" s="66" t="s">
        <v>53</v>
      </c>
      <c r="E61" s="55"/>
      <c r="F61" s="135" t="s">
        <v>54</v>
      </c>
      <c r="G61" s="66" t="s">
        <v>53</v>
      </c>
      <c r="H61" s="55"/>
      <c r="I61" s="55"/>
      <c r="J61" s="136" t="s">
        <v>54</v>
      </c>
      <c r="K61" s="55"/>
      <c r="L61" s="63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</row>
    <row r="62" spans="1:31">
      <c r="B62" s="43"/>
      <c r="L62" s="43"/>
    </row>
    <row r="63" spans="1:31">
      <c r="B63" s="43"/>
      <c r="L63" s="43"/>
    </row>
    <row r="64" spans="1:31">
      <c r="B64" s="43"/>
      <c r="L64" s="43"/>
    </row>
    <row r="65" spans="1:31" s="56" customFormat="1" ht="12.75">
      <c r="A65" s="52"/>
      <c r="B65" s="53"/>
      <c r="C65" s="52"/>
      <c r="D65" s="64" t="s">
        <v>55</v>
      </c>
      <c r="E65" s="67"/>
      <c r="F65" s="67"/>
      <c r="G65" s="64" t="s">
        <v>56</v>
      </c>
      <c r="H65" s="67"/>
      <c r="I65" s="67"/>
      <c r="J65" s="67"/>
      <c r="K65" s="67"/>
      <c r="L65" s="63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</row>
    <row r="66" spans="1:31">
      <c r="B66" s="43"/>
      <c r="L66" s="43"/>
    </row>
    <row r="67" spans="1:31">
      <c r="B67" s="43"/>
      <c r="L67" s="43"/>
    </row>
    <row r="68" spans="1:31">
      <c r="B68" s="43"/>
      <c r="L68" s="43"/>
    </row>
    <row r="69" spans="1:31">
      <c r="B69" s="43"/>
      <c r="L69" s="43"/>
    </row>
    <row r="70" spans="1:31">
      <c r="B70" s="43"/>
      <c r="L70" s="43"/>
    </row>
    <row r="71" spans="1:31">
      <c r="B71" s="43"/>
      <c r="L71" s="43"/>
    </row>
    <row r="72" spans="1:31">
      <c r="B72" s="43"/>
      <c r="L72" s="43"/>
    </row>
    <row r="73" spans="1:31">
      <c r="B73" s="43"/>
      <c r="L73" s="43"/>
    </row>
    <row r="74" spans="1:31">
      <c r="B74" s="43"/>
      <c r="L74" s="43"/>
    </row>
    <row r="75" spans="1:31">
      <c r="B75" s="43"/>
      <c r="L75" s="43"/>
    </row>
    <row r="76" spans="1:31" s="56" customFormat="1" ht="12.75">
      <c r="A76" s="52"/>
      <c r="B76" s="53"/>
      <c r="C76" s="52"/>
      <c r="D76" s="66" t="s">
        <v>53</v>
      </c>
      <c r="E76" s="55"/>
      <c r="F76" s="135" t="s">
        <v>54</v>
      </c>
      <c r="G76" s="66" t="s">
        <v>53</v>
      </c>
      <c r="H76" s="55"/>
      <c r="I76" s="55"/>
      <c r="J76" s="136" t="s">
        <v>54</v>
      </c>
      <c r="K76" s="55"/>
      <c r="L76" s="63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</row>
    <row r="77" spans="1:31" s="56" customFormat="1" ht="14.45" customHeight="1">
      <c r="A77" s="52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3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</row>
    <row r="81" spans="1:47" s="56" customFormat="1" ht="6.95" customHeight="1">
      <c r="A81" s="52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63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</row>
    <row r="82" spans="1:47" s="56" customFormat="1" ht="24.95" customHeight="1">
      <c r="A82" s="52"/>
      <c r="B82" s="53"/>
      <c r="C82" s="44" t="s">
        <v>98</v>
      </c>
      <c r="D82" s="52"/>
      <c r="E82" s="52"/>
      <c r="F82" s="52"/>
      <c r="G82" s="52"/>
      <c r="H82" s="52"/>
      <c r="I82" s="52"/>
      <c r="J82" s="52"/>
      <c r="K82" s="52"/>
      <c r="L82" s="63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</row>
    <row r="83" spans="1:47" s="56" customFormat="1" ht="6.95" customHeight="1">
      <c r="A83" s="52"/>
      <c r="B83" s="53"/>
      <c r="C83" s="52"/>
      <c r="D83" s="52"/>
      <c r="E83" s="52"/>
      <c r="F83" s="52"/>
      <c r="G83" s="52"/>
      <c r="H83" s="52"/>
      <c r="I83" s="52"/>
      <c r="J83" s="52"/>
      <c r="K83" s="52"/>
      <c r="L83" s="63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</row>
    <row r="84" spans="1:47" s="56" customFormat="1" ht="12" customHeight="1">
      <c r="A84" s="52"/>
      <c r="B84" s="53"/>
      <c r="C84" s="49" t="s">
        <v>16</v>
      </c>
      <c r="D84" s="52"/>
      <c r="E84" s="52"/>
      <c r="F84" s="52"/>
      <c r="G84" s="52"/>
      <c r="H84" s="52"/>
      <c r="I84" s="52"/>
      <c r="J84" s="52"/>
      <c r="K84" s="52"/>
      <c r="L84" s="63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</row>
    <row r="85" spans="1:47" s="56" customFormat="1" ht="16.5" customHeight="1">
      <c r="A85" s="52"/>
      <c r="B85" s="53"/>
      <c r="C85" s="52"/>
      <c r="D85" s="52"/>
      <c r="E85" s="286" t="str">
        <f>E7</f>
        <v>Oprava mostu v km 52,960 v úseku Dolní Bousov – Libuň</v>
      </c>
      <c r="F85" s="287"/>
      <c r="G85" s="287"/>
      <c r="H85" s="287"/>
      <c r="I85" s="52"/>
      <c r="J85" s="52"/>
      <c r="K85" s="52"/>
      <c r="L85" s="63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</row>
    <row r="86" spans="1:47" s="56" customFormat="1" ht="12" customHeight="1">
      <c r="A86" s="52"/>
      <c r="B86" s="53"/>
      <c r="C86" s="49" t="s">
        <v>96</v>
      </c>
      <c r="D86" s="52"/>
      <c r="E86" s="52"/>
      <c r="F86" s="52"/>
      <c r="G86" s="52"/>
      <c r="H86" s="52"/>
      <c r="I86" s="52"/>
      <c r="J86" s="52"/>
      <c r="K86" s="52"/>
      <c r="L86" s="63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</row>
    <row r="87" spans="1:47" s="56" customFormat="1" ht="16.5" customHeight="1">
      <c r="A87" s="52"/>
      <c r="B87" s="53"/>
      <c r="C87" s="52"/>
      <c r="D87" s="52"/>
      <c r="E87" s="258" t="str">
        <f>E9</f>
        <v>VRN - Vedlejší rozpočtové náklady</v>
      </c>
      <c r="F87" s="285"/>
      <c r="G87" s="285"/>
      <c r="H87" s="285"/>
      <c r="I87" s="52"/>
      <c r="J87" s="52"/>
      <c r="K87" s="52"/>
      <c r="L87" s="63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</row>
    <row r="88" spans="1:47" s="56" customFormat="1" ht="6.95" customHeight="1">
      <c r="A88" s="52"/>
      <c r="B88" s="53"/>
      <c r="C88" s="52"/>
      <c r="D88" s="52"/>
      <c r="E88" s="52"/>
      <c r="F88" s="52"/>
      <c r="G88" s="52"/>
      <c r="H88" s="52"/>
      <c r="I88" s="52"/>
      <c r="J88" s="52"/>
      <c r="K88" s="52"/>
      <c r="L88" s="63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</row>
    <row r="89" spans="1:47" s="56" customFormat="1" ht="12" customHeight="1">
      <c r="A89" s="52"/>
      <c r="B89" s="53"/>
      <c r="C89" s="49" t="s">
        <v>20</v>
      </c>
      <c r="D89" s="52"/>
      <c r="E89" s="52"/>
      <c r="F89" s="50" t="str">
        <f>F12</f>
        <v xml:space="preserve"> </v>
      </c>
      <c r="G89" s="52"/>
      <c r="H89" s="52"/>
      <c r="I89" s="49" t="s">
        <v>22</v>
      </c>
      <c r="J89" s="118">
        <f>IF(J12="","",J12)</f>
        <v>44207</v>
      </c>
      <c r="K89" s="52"/>
      <c r="L89" s="63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</row>
    <row r="90" spans="1:47" s="56" customFormat="1" ht="6.95" customHeight="1">
      <c r="A90" s="52"/>
      <c r="B90" s="53"/>
      <c r="C90" s="52"/>
      <c r="D90" s="52"/>
      <c r="E90" s="52"/>
      <c r="F90" s="52"/>
      <c r="G90" s="52"/>
      <c r="H90" s="52"/>
      <c r="I90" s="52"/>
      <c r="J90" s="52"/>
      <c r="K90" s="52"/>
      <c r="L90" s="63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</row>
    <row r="91" spans="1:47" s="56" customFormat="1" ht="25.7" customHeight="1">
      <c r="A91" s="52"/>
      <c r="B91" s="53"/>
      <c r="C91" s="49" t="s">
        <v>23</v>
      </c>
      <c r="D91" s="52"/>
      <c r="E91" s="52"/>
      <c r="F91" s="50" t="str">
        <f>E15</f>
        <v>Správa železnic, s.o.</v>
      </c>
      <c r="G91" s="52"/>
      <c r="H91" s="52"/>
      <c r="I91" s="49" t="s">
        <v>31</v>
      </c>
      <c r="J91" s="137" t="str">
        <f>E21</f>
        <v>TOP CON SERVIS s.r.o.</v>
      </c>
      <c r="K91" s="52"/>
      <c r="L91" s="63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</row>
    <row r="92" spans="1:47" s="56" customFormat="1" ht="15.2" customHeight="1">
      <c r="A92" s="52"/>
      <c r="B92" s="53"/>
      <c r="C92" s="49" t="s">
        <v>29</v>
      </c>
      <c r="D92" s="52"/>
      <c r="E92" s="52"/>
      <c r="F92" s="50" t="str">
        <f>IF(E18="","",E18)</f>
        <v>Vyplň údaj</v>
      </c>
      <c r="G92" s="52"/>
      <c r="H92" s="52"/>
      <c r="I92" s="49" t="s">
        <v>36</v>
      </c>
      <c r="J92" s="137" t="str">
        <f>E24</f>
        <v xml:space="preserve"> </v>
      </c>
      <c r="K92" s="52"/>
      <c r="L92" s="63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</row>
    <row r="93" spans="1:47" s="56" customFormat="1" ht="10.35" customHeight="1">
      <c r="A93" s="52"/>
      <c r="B93" s="53"/>
      <c r="C93" s="52"/>
      <c r="D93" s="52"/>
      <c r="E93" s="52"/>
      <c r="F93" s="52"/>
      <c r="G93" s="52"/>
      <c r="H93" s="52"/>
      <c r="I93" s="52"/>
      <c r="J93" s="52"/>
      <c r="K93" s="52"/>
      <c r="L93" s="63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</row>
    <row r="94" spans="1:47" s="56" customFormat="1" ht="29.25" customHeight="1">
      <c r="A94" s="52"/>
      <c r="B94" s="53"/>
      <c r="C94" s="138" t="s">
        <v>99</v>
      </c>
      <c r="D94" s="129"/>
      <c r="E94" s="129"/>
      <c r="F94" s="129"/>
      <c r="G94" s="129"/>
      <c r="H94" s="129"/>
      <c r="I94" s="129"/>
      <c r="J94" s="139" t="s">
        <v>100</v>
      </c>
      <c r="K94" s="129"/>
      <c r="L94" s="63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</row>
    <row r="95" spans="1:47" s="56" customFormat="1" ht="10.35" customHeight="1">
      <c r="A95" s="52"/>
      <c r="B95" s="53"/>
      <c r="C95" s="52"/>
      <c r="D95" s="52"/>
      <c r="E95" s="52"/>
      <c r="F95" s="52"/>
      <c r="G95" s="52"/>
      <c r="H95" s="52"/>
      <c r="I95" s="52"/>
      <c r="J95" s="52"/>
      <c r="K95" s="52"/>
      <c r="L95" s="63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</row>
    <row r="96" spans="1:47" s="56" customFormat="1" ht="22.9" customHeight="1">
      <c r="A96" s="52"/>
      <c r="B96" s="53"/>
      <c r="C96" s="140" t="s">
        <v>101</v>
      </c>
      <c r="D96" s="52"/>
      <c r="E96" s="52"/>
      <c r="F96" s="52"/>
      <c r="G96" s="52"/>
      <c r="H96" s="52"/>
      <c r="I96" s="52"/>
      <c r="J96" s="124">
        <f>J126</f>
        <v>0</v>
      </c>
      <c r="K96" s="52"/>
      <c r="L96" s="63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U96" s="40" t="s">
        <v>102</v>
      </c>
    </row>
    <row r="97" spans="1:31" s="141" customFormat="1" ht="24.95" customHeight="1">
      <c r="B97" s="142"/>
      <c r="D97" s="143" t="s">
        <v>103</v>
      </c>
      <c r="E97" s="144"/>
      <c r="F97" s="144"/>
      <c r="G97" s="144"/>
      <c r="H97" s="144"/>
      <c r="I97" s="144"/>
      <c r="J97" s="145">
        <f>J127</f>
        <v>0</v>
      </c>
      <c r="L97" s="142"/>
    </row>
    <row r="98" spans="1:31" s="146" customFormat="1" ht="19.899999999999999" customHeight="1">
      <c r="B98" s="147"/>
      <c r="D98" s="148" t="s">
        <v>729</v>
      </c>
      <c r="E98" s="149"/>
      <c r="F98" s="149"/>
      <c r="G98" s="149"/>
      <c r="H98" s="149"/>
      <c r="I98" s="149"/>
      <c r="J98" s="150">
        <f>J128</f>
        <v>0</v>
      </c>
      <c r="L98" s="147"/>
    </row>
    <row r="99" spans="1:31" s="141" customFormat="1" ht="24.95" customHeight="1">
      <c r="B99" s="142"/>
      <c r="D99" s="143" t="s">
        <v>937</v>
      </c>
      <c r="E99" s="144"/>
      <c r="F99" s="144"/>
      <c r="G99" s="144"/>
      <c r="H99" s="144"/>
      <c r="I99" s="144"/>
      <c r="J99" s="145">
        <f>J135</f>
        <v>0</v>
      </c>
      <c r="L99" s="142"/>
    </row>
    <row r="100" spans="1:31" s="146" customFormat="1" ht="19.899999999999999" customHeight="1">
      <c r="B100" s="147"/>
      <c r="D100" s="148" t="s">
        <v>938</v>
      </c>
      <c r="E100" s="149"/>
      <c r="F100" s="149"/>
      <c r="G100" s="149"/>
      <c r="H100" s="149"/>
      <c r="I100" s="149"/>
      <c r="J100" s="150">
        <f>J136</f>
        <v>0</v>
      </c>
      <c r="L100" s="147"/>
    </row>
    <row r="101" spans="1:31" s="146" customFormat="1" ht="14.85" customHeight="1">
      <c r="B101" s="147"/>
      <c r="D101" s="148" t="s">
        <v>939</v>
      </c>
      <c r="E101" s="149"/>
      <c r="F101" s="149"/>
      <c r="G101" s="149"/>
      <c r="H101" s="149"/>
      <c r="I101" s="149"/>
      <c r="J101" s="150">
        <f>J137</f>
        <v>0</v>
      </c>
      <c r="L101" s="147"/>
    </row>
    <row r="102" spans="1:31" s="146" customFormat="1" ht="19.899999999999999" customHeight="1">
      <c r="B102" s="147"/>
      <c r="D102" s="148" t="s">
        <v>940</v>
      </c>
      <c r="E102" s="149"/>
      <c r="F102" s="149"/>
      <c r="G102" s="149"/>
      <c r="H102" s="149"/>
      <c r="I102" s="149"/>
      <c r="J102" s="150">
        <f>J141</f>
        <v>0</v>
      </c>
      <c r="L102" s="147"/>
    </row>
    <row r="103" spans="1:31" s="146" customFormat="1" ht="19.899999999999999" customHeight="1">
      <c r="B103" s="147"/>
      <c r="D103" s="148" t="s">
        <v>941</v>
      </c>
      <c r="E103" s="149"/>
      <c r="F103" s="149"/>
      <c r="G103" s="149"/>
      <c r="H103" s="149"/>
      <c r="I103" s="149"/>
      <c r="J103" s="150">
        <f>J145</f>
        <v>0</v>
      </c>
      <c r="L103" s="147"/>
    </row>
    <row r="104" spans="1:31" s="146" customFormat="1" ht="19.899999999999999" customHeight="1">
      <c r="B104" s="147"/>
      <c r="D104" s="148" t="s">
        <v>942</v>
      </c>
      <c r="E104" s="149"/>
      <c r="F104" s="149"/>
      <c r="G104" s="149"/>
      <c r="H104" s="149"/>
      <c r="I104" s="149"/>
      <c r="J104" s="150">
        <f>J150</f>
        <v>0</v>
      </c>
      <c r="L104" s="147"/>
    </row>
    <row r="105" spans="1:31" s="146" customFormat="1" ht="19.899999999999999" customHeight="1">
      <c r="B105" s="147"/>
      <c r="D105" s="148" t="s">
        <v>943</v>
      </c>
      <c r="E105" s="149"/>
      <c r="F105" s="149"/>
      <c r="G105" s="149"/>
      <c r="H105" s="149"/>
      <c r="I105" s="149"/>
      <c r="J105" s="150">
        <f>J154</f>
        <v>0</v>
      </c>
      <c r="L105" s="147"/>
    </row>
    <row r="106" spans="1:31" s="146" customFormat="1" ht="19.899999999999999" customHeight="1">
      <c r="B106" s="147"/>
      <c r="D106" s="148" t="s">
        <v>944</v>
      </c>
      <c r="E106" s="149"/>
      <c r="F106" s="149"/>
      <c r="G106" s="149"/>
      <c r="H106" s="149"/>
      <c r="I106" s="149"/>
      <c r="J106" s="150">
        <f>J158</f>
        <v>0</v>
      </c>
      <c r="L106" s="147"/>
    </row>
    <row r="107" spans="1:31" s="56" customFormat="1" ht="21.75" customHeight="1">
      <c r="A107" s="52"/>
      <c r="B107" s="53"/>
      <c r="C107" s="52"/>
      <c r="D107" s="52"/>
      <c r="E107" s="52"/>
      <c r="F107" s="52"/>
      <c r="G107" s="52"/>
      <c r="H107" s="52"/>
      <c r="I107" s="52"/>
      <c r="J107" s="52"/>
      <c r="K107" s="52"/>
      <c r="L107" s="63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</row>
    <row r="108" spans="1:31" s="56" customFormat="1" ht="6.95" customHeight="1">
      <c r="A108" s="52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</row>
    <row r="112" spans="1:31" s="56" customFormat="1" ht="6.95" customHeight="1">
      <c r="A112" s="52"/>
      <c r="B112" s="70"/>
      <c r="C112" s="71"/>
      <c r="D112" s="71"/>
      <c r="E112" s="71"/>
      <c r="F112" s="71"/>
      <c r="G112" s="71"/>
      <c r="H112" s="71"/>
      <c r="I112" s="71"/>
      <c r="J112" s="71"/>
      <c r="K112" s="71"/>
      <c r="L112" s="63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</row>
    <row r="113" spans="1:63" s="56" customFormat="1" ht="24.95" customHeight="1">
      <c r="A113" s="52"/>
      <c r="B113" s="53"/>
      <c r="C113" s="44" t="s">
        <v>118</v>
      </c>
      <c r="D113" s="52"/>
      <c r="E113" s="52"/>
      <c r="F113" s="52"/>
      <c r="G113" s="52"/>
      <c r="H113" s="52"/>
      <c r="I113" s="52"/>
      <c r="J113" s="52"/>
      <c r="K113" s="52"/>
      <c r="L113" s="63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</row>
    <row r="114" spans="1:63" s="56" customFormat="1" ht="6.95" customHeight="1">
      <c r="A114" s="52"/>
      <c r="B114" s="53"/>
      <c r="C114" s="52"/>
      <c r="D114" s="52"/>
      <c r="E114" s="52"/>
      <c r="F114" s="52"/>
      <c r="G114" s="52"/>
      <c r="H114" s="52"/>
      <c r="I114" s="52"/>
      <c r="J114" s="52"/>
      <c r="K114" s="52"/>
      <c r="L114" s="63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</row>
    <row r="115" spans="1:63" s="56" customFormat="1" ht="12" customHeight="1">
      <c r="A115" s="52"/>
      <c r="B115" s="53"/>
      <c r="C115" s="49" t="s">
        <v>16</v>
      </c>
      <c r="D115" s="52"/>
      <c r="E115" s="52"/>
      <c r="F115" s="52"/>
      <c r="G115" s="52"/>
      <c r="H115" s="52"/>
      <c r="I115" s="52"/>
      <c r="J115" s="52"/>
      <c r="K115" s="52"/>
      <c r="L115" s="63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</row>
    <row r="116" spans="1:63" s="56" customFormat="1" ht="16.5" customHeight="1">
      <c r="A116" s="52"/>
      <c r="B116" s="53"/>
      <c r="C116" s="52"/>
      <c r="D116" s="52"/>
      <c r="E116" s="286" t="str">
        <f>E7</f>
        <v>Oprava mostu v km 52,960 v úseku Dolní Bousov – Libuň</v>
      </c>
      <c r="F116" s="287"/>
      <c r="G116" s="287"/>
      <c r="H116" s="287"/>
      <c r="I116" s="52"/>
      <c r="J116" s="52"/>
      <c r="K116" s="52"/>
      <c r="L116" s="63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</row>
    <row r="117" spans="1:63" s="56" customFormat="1" ht="12" customHeight="1">
      <c r="A117" s="52"/>
      <c r="B117" s="53"/>
      <c r="C117" s="49" t="s">
        <v>96</v>
      </c>
      <c r="D117" s="52"/>
      <c r="E117" s="52"/>
      <c r="F117" s="52"/>
      <c r="G117" s="52"/>
      <c r="H117" s="52"/>
      <c r="I117" s="52"/>
      <c r="J117" s="52"/>
      <c r="K117" s="52"/>
      <c r="L117" s="63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</row>
    <row r="118" spans="1:63" s="56" customFormat="1" ht="16.5" customHeight="1">
      <c r="A118" s="52"/>
      <c r="B118" s="53"/>
      <c r="C118" s="52"/>
      <c r="D118" s="52"/>
      <c r="E118" s="258" t="str">
        <f>E9</f>
        <v>VRN - Vedlejší rozpočtové náklady</v>
      </c>
      <c r="F118" s="285"/>
      <c r="G118" s="285"/>
      <c r="H118" s="285"/>
      <c r="I118" s="52"/>
      <c r="J118" s="52"/>
      <c r="K118" s="52"/>
      <c r="L118" s="63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</row>
    <row r="119" spans="1:63" s="56" customFormat="1" ht="6.95" customHeight="1">
      <c r="A119" s="52"/>
      <c r="B119" s="53"/>
      <c r="C119" s="52"/>
      <c r="D119" s="52"/>
      <c r="E119" s="52"/>
      <c r="F119" s="52"/>
      <c r="G119" s="52"/>
      <c r="H119" s="52"/>
      <c r="I119" s="52"/>
      <c r="J119" s="52"/>
      <c r="K119" s="52"/>
      <c r="L119" s="63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</row>
    <row r="120" spans="1:63" s="56" customFormat="1" ht="12" customHeight="1">
      <c r="A120" s="52"/>
      <c r="B120" s="53"/>
      <c r="C120" s="49" t="s">
        <v>20</v>
      </c>
      <c r="D120" s="52"/>
      <c r="E120" s="52"/>
      <c r="F120" s="50" t="str">
        <f>F12</f>
        <v xml:space="preserve"> </v>
      </c>
      <c r="G120" s="52"/>
      <c r="H120" s="52"/>
      <c r="I120" s="49" t="s">
        <v>22</v>
      </c>
      <c r="J120" s="118">
        <f>IF(J12="","",J12)</f>
        <v>44207</v>
      </c>
      <c r="K120" s="52"/>
      <c r="L120" s="63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</row>
    <row r="121" spans="1:63" s="56" customFormat="1" ht="6.95" customHeight="1">
      <c r="A121" s="52"/>
      <c r="B121" s="53"/>
      <c r="C121" s="52"/>
      <c r="D121" s="52"/>
      <c r="E121" s="52"/>
      <c r="F121" s="52"/>
      <c r="G121" s="52"/>
      <c r="H121" s="52"/>
      <c r="I121" s="52"/>
      <c r="J121" s="52"/>
      <c r="K121" s="52"/>
      <c r="L121" s="63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</row>
    <row r="122" spans="1:63" s="56" customFormat="1" ht="25.7" customHeight="1">
      <c r="A122" s="52"/>
      <c r="B122" s="53"/>
      <c r="C122" s="49" t="s">
        <v>23</v>
      </c>
      <c r="D122" s="52"/>
      <c r="E122" s="52"/>
      <c r="F122" s="50" t="str">
        <f>E15</f>
        <v>Správa železnic, s.o.</v>
      </c>
      <c r="G122" s="52"/>
      <c r="H122" s="52"/>
      <c r="I122" s="49" t="s">
        <v>31</v>
      </c>
      <c r="J122" s="137" t="str">
        <f>E21</f>
        <v>TOP CON SERVIS s.r.o.</v>
      </c>
      <c r="K122" s="52"/>
      <c r="L122" s="63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</row>
    <row r="123" spans="1:63" s="56" customFormat="1" ht="15.2" customHeight="1">
      <c r="A123" s="52"/>
      <c r="B123" s="53"/>
      <c r="C123" s="49" t="s">
        <v>29</v>
      </c>
      <c r="D123" s="52"/>
      <c r="E123" s="52"/>
      <c r="F123" s="50" t="str">
        <f>IF(E18="","",E18)</f>
        <v>Vyplň údaj</v>
      </c>
      <c r="G123" s="52"/>
      <c r="H123" s="52"/>
      <c r="I123" s="49" t="s">
        <v>36</v>
      </c>
      <c r="J123" s="137" t="str">
        <f>E24</f>
        <v xml:space="preserve"> </v>
      </c>
      <c r="K123" s="52"/>
      <c r="L123" s="63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</row>
    <row r="124" spans="1:63" s="56" customFormat="1" ht="10.35" customHeight="1">
      <c r="A124" s="52"/>
      <c r="B124" s="53"/>
      <c r="C124" s="52"/>
      <c r="D124" s="52"/>
      <c r="E124" s="52"/>
      <c r="F124" s="52"/>
      <c r="G124" s="52"/>
      <c r="H124" s="52"/>
      <c r="I124" s="52"/>
      <c r="J124" s="52"/>
      <c r="K124" s="52"/>
      <c r="L124" s="63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</row>
    <row r="125" spans="1:63" s="157" customFormat="1" ht="29.25" customHeight="1">
      <c r="A125" s="151"/>
      <c r="B125" s="152"/>
      <c r="C125" s="153" t="s">
        <v>119</v>
      </c>
      <c r="D125" s="154" t="s">
        <v>63</v>
      </c>
      <c r="E125" s="154" t="s">
        <v>59</v>
      </c>
      <c r="F125" s="154" t="s">
        <v>60</v>
      </c>
      <c r="G125" s="154" t="s">
        <v>120</v>
      </c>
      <c r="H125" s="154" t="s">
        <v>121</v>
      </c>
      <c r="I125" s="154" t="s">
        <v>122</v>
      </c>
      <c r="J125" s="154" t="s">
        <v>100</v>
      </c>
      <c r="K125" s="155" t="s">
        <v>123</v>
      </c>
      <c r="L125" s="156"/>
      <c r="M125" s="84" t="s">
        <v>1</v>
      </c>
      <c r="N125" s="85" t="s">
        <v>42</v>
      </c>
      <c r="O125" s="85" t="s">
        <v>124</v>
      </c>
      <c r="P125" s="85" t="s">
        <v>125</v>
      </c>
      <c r="Q125" s="85" t="s">
        <v>126</v>
      </c>
      <c r="R125" s="85" t="s">
        <v>127</v>
      </c>
      <c r="S125" s="85" t="s">
        <v>128</v>
      </c>
      <c r="T125" s="86" t="s">
        <v>129</v>
      </c>
      <c r="U125" s="15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/>
    </row>
    <row r="126" spans="1:63" s="56" customFormat="1" ht="22.9" customHeight="1">
      <c r="A126" s="52"/>
      <c r="B126" s="53"/>
      <c r="C126" s="92" t="s">
        <v>130</v>
      </c>
      <c r="D126" s="52"/>
      <c r="E126" s="52"/>
      <c r="F126" s="52"/>
      <c r="G126" s="52"/>
      <c r="H126" s="52"/>
      <c r="I126" s="52"/>
      <c r="J126" s="158">
        <f>BK126</f>
        <v>0</v>
      </c>
      <c r="K126" s="52"/>
      <c r="L126" s="53"/>
      <c r="M126" s="87"/>
      <c r="N126" s="78"/>
      <c r="O126" s="88"/>
      <c r="P126" s="159">
        <f>P127+P135</f>
        <v>0</v>
      </c>
      <c r="Q126" s="88"/>
      <c r="R126" s="159">
        <f>R127+R135</f>
        <v>183.05079000000003</v>
      </c>
      <c r="S126" s="88"/>
      <c r="T126" s="160">
        <f>T127+T135</f>
        <v>102.00000000000001</v>
      </c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T126" s="40" t="s">
        <v>77</v>
      </c>
      <c r="AU126" s="40" t="s">
        <v>102</v>
      </c>
      <c r="BK126" s="161">
        <f>BK127+BK135</f>
        <v>0</v>
      </c>
    </row>
    <row r="127" spans="1:63" s="162" customFormat="1" ht="25.9" customHeight="1">
      <c r="B127" s="163"/>
      <c r="D127" s="164" t="s">
        <v>77</v>
      </c>
      <c r="E127" s="165" t="s">
        <v>131</v>
      </c>
      <c r="F127" s="165" t="s">
        <v>132</v>
      </c>
      <c r="J127" s="166">
        <f>BK127</f>
        <v>0</v>
      </c>
      <c r="L127" s="163"/>
      <c r="M127" s="167"/>
      <c r="N127" s="168"/>
      <c r="O127" s="168"/>
      <c r="P127" s="169">
        <f>P128</f>
        <v>0</v>
      </c>
      <c r="Q127" s="168"/>
      <c r="R127" s="169">
        <f>R128</f>
        <v>183.05079000000003</v>
      </c>
      <c r="S127" s="168"/>
      <c r="T127" s="170">
        <f>T128</f>
        <v>102.00000000000001</v>
      </c>
      <c r="AR127" s="164" t="s">
        <v>86</v>
      </c>
      <c r="AT127" s="171" t="s">
        <v>77</v>
      </c>
      <c r="AU127" s="171" t="s">
        <v>78</v>
      </c>
      <c r="AY127" s="164" t="s">
        <v>133</v>
      </c>
      <c r="BK127" s="172">
        <f>BK128</f>
        <v>0</v>
      </c>
    </row>
    <row r="128" spans="1:63" s="162" customFormat="1" ht="22.9" customHeight="1">
      <c r="B128" s="163"/>
      <c r="D128" s="164" t="s">
        <v>77</v>
      </c>
      <c r="E128" s="173" t="s">
        <v>160</v>
      </c>
      <c r="F128" s="173" t="s">
        <v>731</v>
      </c>
      <c r="J128" s="174">
        <f>BK128</f>
        <v>0</v>
      </c>
      <c r="L128" s="163"/>
      <c r="M128" s="167"/>
      <c r="N128" s="168"/>
      <c r="O128" s="168"/>
      <c r="P128" s="169">
        <f>SUM(P129:P134)</f>
        <v>0</v>
      </c>
      <c r="Q128" s="168"/>
      <c r="R128" s="169">
        <f>SUM(R129:R134)</f>
        <v>183.05079000000003</v>
      </c>
      <c r="S128" s="168"/>
      <c r="T128" s="170">
        <f>SUM(T129:T134)</f>
        <v>102.00000000000001</v>
      </c>
      <c r="AR128" s="164" t="s">
        <v>86</v>
      </c>
      <c r="AT128" s="171" t="s">
        <v>77</v>
      </c>
      <c r="AU128" s="171" t="s">
        <v>86</v>
      </c>
      <c r="AY128" s="164" t="s">
        <v>133</v>
      </c>
      <c r="BK128" s="172">
        <f>SUM(BK129:BK134)</f>
        <v>0</v>
      </c>
    </row>
    <row r="129" spans="1:65" s="56" customFormat="1" ht="24">
      <c r="A129" s="52"/>
      <c r="B129" s="53"/>
      <c r="C129" s="175" t="s">
        <v>86</v>
      </c>
      <c r="D129" s="175" t="s">
        <v>135</v>
      </c>
      <c r="E129" s="176" t="s">
        <v>945</v>
      </c>
      <c r="F129" s="177" t="s">
        <v>946</v>
      </c>
      <c r="G129" s="178" t="s">
        <v>138</v>
      </c>
      <c r="H129" s="179">
        <v>300</v>
      </c>
      <c r="I129" s="25"/>
      <c r="J129" s="180">
        <f>ROUND(I129*H129,2)</f>
        <v>0</v>
      </c>
      <c r="K129" s="177" t="s">
        <v>139</v>
      </c>
      <c r="L129" s="53"/>
      <c r="M129" s="181" t="s">
        <v>1</v>
      </c>
      <c r="N129" s="182" t="s">
        <v>43</v>
      </c>
      <c r="O129" s="80"/>
      <c r="P129" s="183">
        <f>O129*H129</f>
        <v>0</v>
      </c>
      <c r="Q129" s="183">
        <v>8.3500000000000005E-2</v>
      </c>
      <c r="R129" s="183">
        <f>Q129*H129</f>
        <v>25.05</v>
      </c>
      <c r="S129" s="183">
        <v>0</v>
      </c>
      <c r="T129" s="184">
        <f>S129*H129</f>
        <v>0</v>
      </c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R129" s="185" t="s">
        <v>140</v>
      </c>
      <c r="AT129" s="185" t="s">
        <v>135</v>
      </c>
      <c r="AU129" s="185" t="s">
        <v>88</v>
      </c>
      <c r="AY129" s="40" t="s">
        <v>133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40" t="s">
        <v>86</v>
      </c>
      <c r="BK129" s="186">
        <f>ROUND(I129*H129,2)</f>
        <v>0</v>
      </c>
      <c r="BL129" s="40" t="s">
        <v>140</v>
      </c>
      <c r="BM129" s="185" t="s">
        <v>947</v>
      </c>
    </row>
    <row r="130" spans="1:65" s="187" customFormat="1">
      <c r="B130" s="188"/>
      <c r="D130" s="189" t="s">
        <v>142</v>
      </c>
      <c r="E130" s="190" t="s">
        <v>948</v>
      </c>
      <c r="F130" s="191" t="s">
        <v>949</v>
      </c>
      <c r="H130" s="192">
        <v>300</v>
      </c>
      <c r="I130" s="26"/>
      <c r="L130" s="188"/>
      <c r="M130" s="193"/>
      <c r="N130" s="194"/>
      <c r="O130" s="194"/>
      <c r="P130" s="194"/>
      <c r="Q130" s="194"/>
      <c r="R130" s="194"/>
      <c r="S130" s="194"/>
      <c r="T130" s="195"/>
      <c r="AT130" s="190" t="s">
        <v>142</v>
      </c>
      <c r="AU130" s="190" t="s">
        <v>88</v>
      </c>
      <c r="AV130" s="187" t="s">
        <v>88</v>
      </c>
      <c r="AW130" s="187" t="s">
        <v>35</v>
      </c>
      <c r="AX130" s="187" t="s">
        <v>86</v>
      </c>
      <c r="AY130" s="190" t="s">
        <v>133</v>
      </c>
    </row>
    <row r="131" spans="1:65" s="56" customFormat="1" ht="16.5" customHeight="1">
      <c r="A131" s="52"/>
      <c r="B131" s="53"/>
      <c r="C131" s="207" t="s">
        <v>88</v>
      </c>
      <c r="D131" s="207" t="s">
        <v>201</v>
      </c>
      <c r="E131" s="208" t="s">
        <v>950</v>
      </c>
      <c r="F131" s="209" t="s">
        <v>951</v>
      </c>
      <c r="G131" s="210" t="s">
        <v>242</v>
      </c>
      <c r="H131" s="211">
        <v>66.667000000000002</v>
      </c>
      <c r="I131" s="29"/>
      <c r="J131" s="212">
        <f>ROUND(I131*H131,2)</f>
        <v>0</v>
      </c>
      <c r="K131" s="209" t="s">
        <v>139</v>
      </c>
      <c r="L131" s="213"/>
      <c r="M131" s="214" t="s">
        <v>1</v>
      </c>
      <c r="N131" s="215" t="s">
        <v>43</v>
      </c>
      <c r="O131" s="80"/>
      <c r="P131" s="183">
        <f>O131*H131</f>
        <v>0</v>
      </c>
      <c r="Q131" s="183">
        <v>2.37</v>
      </c>
      <c r="R131" s="183">
        <f>Q131*H131</f>
        <v>158.00079000000002</v>
      </c>
      <c r="S131" s="183">
        <v>0</v>
      </c>
      <c r="T131" s="184">
        <f>S131*H131</f>
        <v>0</v>
      </c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R131" s="185" t="s">
        <v>174</v>
      </c>
      <c r="AT131" s="185" t="s">
        <v>201</v>
      </c>
      <c r="AU131" s="185" t="s">
        <v>88</v>
      </c>
      <c r="AY131" s="40" t="s">
        <v>133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40" t="s">
        <v>86</v>
      </c>
      <c r="BK131" s="186">
        <f>ROUND(I131*H131,2)</f>
        <v>0</v>
      </c>
      <c r="BL131" s="40" t="s">
        <v>140</v>
      </c>
      <c r="BM131" s="185" t="s">
        <v>952</v>
      </c>
    </row>
    <row r="132" spans="1:65" s="56" customFormat="1" ht="19.5">
      <c r="A132" s="52"/>
      <c r="B132" s="53"/>
      <c r="C132" s="52"/>
      <c r="D132" s="189" t="s">
        <v>157</v>
      </c>
      <c r="E132" s="52"/>
      <c r="F132" s="204" t="s">
        <v>953</v>
      </c>
      <c r="G132" s="52"/>
      <c r="H132" s="52"/>
      <c r="I132" s="28"/>
      <c r="J132" s="52"/>
      <c r="K132" s="52"/>
      <c r="L132" s="53"/>
      <c r="M132" s="205"/>
      <c r="N132" s="206"/>
      <c r="O132" s="80"/>
      <c r="P132" s="80"/>
      <c r="Q132" s="80"/>
      <c r="R132" s="80"/>
      <c r="S132" s="80"/>
      <c r="T132" s="81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T132" s="40" t="s">
        <v>157</v>
      </c>
      <c r="AU132" s="40" t="s">
        <v>88</v>
      </c>
    </row>
    <row r="133" spans="1:65" s="187" customFormat="1">
      <c r="B133" s="188"/>
      <c r="D133" s="189" t="s">
        <v>142</v>
      </c>
      <c r="E133" s="190" t="s">
        <v>1</v>
      </c>
      <c r="F133" s="191" t="s">
        <v>954</v>
      </c>
      <c r="H133" s="192">
        <v>66.667000000000002</v>
      </c>
      <c r="I133" s="26"/>
      <c r="L133" s="188"/>
      <c r="M133" s="193"/>
      <c r="N133" s="194"/>
      <c r="O133" s="194"/>
      <c r="P133" s="194"/>
      <c r="Q133" s="194"/>
      <c r="R133" s="194"/>
      <c r="S133" s="194"/>
      <c r="T133" s="195"/>
      <c r="AT133" s="190" t="s">
        <v>142</v>
      </c>
      <c r="AU133" s="190" t="s">
        <v>88</v>
      </c>
      <c r="AV133" s="187" t="s">
        <v>88</v>
      </c>
      <c r="AW133" s="187" t="s">
        <v>35</v>
      </c>
      <c r="AX133" s="187" t="s">
        <v>86</v>
      </c>
      <c r="AY133" s="190" t="s">
        <v>133</v>
      </c>
    </row>
    <row r="134" spans="1:65" s="56" customFormat="1" ht="16.5" customHeight="1">
      <c r="A134" s="52"/>
      <c r="B134" s="53"/>
      <c r="C134" s="175" t="s">
        <v>150</v>
      </c>
      <c r="D134" s="175" t="s">
        <v>135</v>
      </c>
      <c r="E134" s="176" t="s">
        <v>955</v>
      </c>
      <c r="F134" s="177" t="s">
        <v>956</v>
      </c>
      <c r="G134" s="178" t="s">
        <v>138</v>
      </c>
      <c r="H134" s="179">
        <v>300</v>
      </c>
      <c r="I134" s="25"/>
      <c r="J134" s="180">
        <f>ROUND(I134*H134,2)</f>
        <v>0</v>
      </c>
      <c r="K134" s="177" t="s">
        <v>139</v>
      </c>
      <c r="L134" s="53"/>
      <c r="M134" s="181" t="s">
        <v>1</v>
      </c>
      <c r="N134" s="182" t="s">
        <v>43</v>
      </c>
      <c r="O134" s="80"/>
      <c r="P134" s="183">
        <f>O134*H134</f>
        <v>0</v>
      </c>
      <c r="Q134" s="183">
        <v>0</v>
      </c>
      <c r="R134" s="183">
        <f>Q134*H134</f>
        <v>0</v>
      </c>
      <c r="S134" s="183">
        <v>0.34</v>
      </c>
      <c r="T134" s="184">
        <f>S134*H134</f>
        <v>102.00000000000001</v>
      </c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R134" s="185" t="s">
        <v>140</v>
      </c>
      <c r="AT134" s="185" t="s">
        <v>135</v>
      </c>
      <c r="AU134" s="185" t="s">
        <v>88</v>
      </c>
      <c r="AY134" s="40" t="s">
        <v>133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40" t="s">
        <v>86</v>
      </c>
      <c r="BK134" s="186">
        <f>ROUND(I134*H134,2)</f>
        <v>0</v>
      </c>
      <c r="BL134" s="40" t="s">
        <v>140</v>
      </c>
      <c r="BM134" s="185" t="s">
        <v>957</v>
      </c>
    </row>
    <row r="135" spans="1:65" s="162" customFormat="1" ht="25.9" customHeight="1">
      <c r="B135" s="163"/>
      <c r="D135" s="164" t="s">
        <v>77</v>
      </c>
      <c r="E135" s="165" t="s">
        <v>92</v>
      </c>
      <c r="F135" s="165" t="s">
        <v>93</v>
      </c>
      <c r="I135" s="24"/>
      <c r="J135" s="166">
        <f>BK135</f>
        <v>0</v>
      </c>
      <c r="L135" s="163"/>
      <c r="M135" s="167"/>
      <c r="N135" s="168"/>
      <c r="O135" s="168"/>
      <c r="P135" s="169">
        <f>P136+P141+P145+P150+P154+P158</f>
        <v>0</v>
      </c>
      <c r="Q135" s="168"/>
      <c r="R135" s="169">
        <f>R136+R141+R145+R150+R154+R158</f>
        <v>0</v>
      </c>
      <c r="S135" s="168"/>
      <c r="T135" s="170">
        <f>T136+T141+T145+T150+T154+T158</f>
        <v>0</v>
      </c>
      <c r="AR135" s="164" t="s">
        <v>160</v>
      </c>
      <c r="AT135" s="171" t="s">
        <v>77</v>
      </c>
      <c r="AU135" s="171" t="s">
        <v>78</v>
      </c>
      <c r="AY135" s="164" t="s">
        <v>133</v>
      </c>
      <c r="BK135" s="172">
        <f>BK136+BK141+BK145+BK150+BK154+BK158</f>
        <v>0</v>
      </c>
    </row>
    <row r="136" spans="1:65" s="162" customFormat="1" ht="22.9" customHeight="1">
      <c r="B136" s="163"/>
      <c r="D136" s="164" t="s">
        <v>77</v>
      </c>
      <c r="E136" s="173" t="s">
        <v>958</v>
      </c>
      <c r="F136" s="173" t="s">
        <v>959</v>
      </c>
      <c r="I136" s="24"/>
      <c r="J136" s="174">
        <f>BK136</f>
        <v>0</v>
      </c>
      <c r="L136" s="163"/>
      <c r="M136" s="167"/>
      <c r="N136" s="168"/>
      <c r="O136" s="168"/>
      <c r="P136" s="169">
        <f>P137</f>
        <v>0</v>
      </c>
      <c r="Q136" s="168"/>
      <c r="R136" s="169">
        <f>R137</f>
        <v>0</v>
      </c>
      <c r="S136" s="168"/>
      <c r="T136" s="170">
        <f>T137</f>
        <v>0</v>
      </c>
      <c r="AR136" s="164" t="s">
        <v>86</v>
      </c>
      <c r="AT136" s="171" t="s">
        <v>77</v>
      </c>
      <c r="AU136" s="171" t="s">
        <v>86</v>
      </c>
      <c r="AY136" s="164" t="s">
        <v>133</v>
      </c>
      <c r="BK136" s="172">
        <f>BK137</f>
        <v>0</v>
      </c>
    </row>
    <row r="137" spans="1:65" s="162" customFormat="1" ht="20.85" customHeight="1">
      <c r="B137" s="163"/>
      <c r="D137" s="164" t="s">
        <v>77</v>
      </c>
      <c r="E137" s="173" t="s">
        <v>960</v>
      </c>
      <c r="F137" s="173" t="s">
        <v>961</v>
      </c>
      <c r="I137" s="24"/>
      <c r="J137" s="174">
        <f>BK137</f>
        <v>0</v>
      </c>
      <c r="L137" s="163"/>
      <c r="M137" s="167"/>
      <c r="N137" s="168"/>
      <c r="O137" s="168"/>
      <c r="P137" s="169">
        <f>SUM(P138:P140)</f>
        <v>0</v>
      </c>
      <c r="Q137" s="168"/>
      <c r="R137" s="169">
        <f>SUM(R138:R140)</f>
        <v>0</v>
      </c>
      <c r="S137" s="168"/>
      <c r="T137" s="170">
        <f>SUM(T138:T140)</f>
        <v>0</v>
      </c>
      <c r="AR137" s="164" t="s">
        <v>140</v>
      </c>
      <c r="AT137" s="171" t="s">
        <v>77</v>
      </c>
      <c r="AU137" s="171" t="s">
        <v>88</v>
      </c>
      <c r="AY137" s="164" t="s">
        <v>133</v>
      </c>
      <c r="BK137" s="172">
        <f>SUM(BK138:BK140)</f>
        <v>0</v>
      </c>
    </row>
    <row r="138" spans="1:65" s="56" customFormat="1" ht="16.5" customHeight="1">
      <c r="A138" s="52"/>
      <c r="B138" s="53"/>
      <c r="C138" s="175" t="s">
        <v>140</v>
      </c>
      <c r="D138" s="175" t="s">
        <v>135</v>
      </c>
      <c r="E138" s="176" t="s">
        <v>962</v>
      </c>
      <c r="F138" s="177" t="s">
        <v>963</v>
      </c>
      <c r="G138" s="178" t="s">
        <v>477</v>
      </c>
      <c r="H138" s="179">
        <v>900</v>
      </c>
      <c r="I138" s="25"/>
      <c r="J138" s="180">
        <f>ROUND(I138*H138,2)</f>
        <v>0</v>
      </c>
      <c r="K138" s="177" t="s">
        <v>139</v>
      </c>
      <c r="L138" s="53"/>
      <c r="M138" s="181" t="s">
        <v>1</v>
      </c>
      <c r="N138" s="182" t="s">
        <v>43</v>
      </c>
      <c r="O138" s="80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R138" s="185" t="s">
        <v>964</v>
      </c>
      <c r="AT138" s="185" t="s">
        <v>135</v>
      </c>
      <c r="AU138" s="185" t="s">
        <v>150</v>
      </c>
      <c r="AY138" s="40" t="s">
        <v>133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40" t="s">
        <v>86</v>
      </c>
      <c r="BK138" s="186">
        <f>ROUND(I138*H138,2)</f>
        <v>0</v>
      </c>
      <c r="BL138" s="40" t="s">
        <v>964</v>
      </c>
      <c r="BM138" s="185" t="s">
        <v>965</v>
      </c>
    </row>
    <row r="139" spans="1:65" s="56" customFormat="1" ht="19.5">
      <c r="A139" s="52"/>
      <c r="B139" s="53"/>
      <c r="C139" s="52"/>
      <c r="D139" s="189" t="s">
        <v>157</v>
      </c>
      <c r="E139" s="52"/>
      <c r="F139" s="204" t="s">
        <v>966</v>
      </c>
      <c r="G139" s="52"/>
      <c r="H139" s="52"/>
      <c r="I139" s="28"/>
      <c r="J139" s="52"/>
      <c r="K139" s="52"/>
      <c r="L139" s="53"/>
      <c r="M139" s="205"/>
      <c r="N139" s="206"/>
      <c r="O139" s="80"/>
      <c r="P139" s="80"/>
      <c r="Q139" s="80"/>
      <c r="R139" s="80"/>
      <c r="S139" s="80"/>
      <c r="T139" s="81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T139" s="40" t="s">
        <v>157</v>
      </c>
      <c r="AU139" s="40" t="s">
        <v>150</v>
      </c>
    </row>
    <row r="140" spans="1:65" s="187" customFormat="1">
      <c r="B140" s="188"/>
      <c r="D140" s="189" t="s">
        <v>142</v>
      </c>
      <c r="E140" s="190" t="s">
        <v>1</v>
      </c>
      <c r="F140" s="191" t="s">
        <v>967</v>
      </c>
      <c r="H140" s="192">
        <v>900</v>
      </c>
      <c r="I140" s="26"/>
      <c r="L140" s="188"/>
      <c r="M140" s="193"/>
      <c r="N140" s="194"/>
      <c r="O140" s="194"/>
      <c r="P140" s="194"/>
      <c r="Q140" s="194"/>
      <c r="R140" s="194"/>
      <c r="S140" s="194"/>
      <c r="T140" s="195"/>
      <c r="AT140" s="190" t="s">
        <v>142</v>
      </c>
      <c r="AU140" s="190" t="s">
        <v>150</v>
      </c>
      <c r="AV140" s="187" t="s">
        <v>88</v>
      </c>
      <c r="AW140" s="187" t="s">
        <v>35</v>
      </c>
      <c r="AX140" s="187" t="s">
        <v>86</v>
      </c>
      <c r="AY140" s="190" t="s">
        <v>133</v>
      </c>
    </row>
    <row r="141" spans="1:65" s="162" customFormat="1" ht="22.9" customHeight="1">
      <c r="B141" s="163"/>
      <c r="D141" s="164" t="s">
        <v>77</v>
      </c>
      <c r="E141" s="173" t="s">
        <v>968</v>
      </c>
      <c r="F141" s="173" t="s">
        <v>969</v>
      </c>
      <c r="I141" s="24"/>
      <c r="J141" s="174">
        <f>BK141</f>
        <v>0</v>
      </c>
      <c r="L141" s="163"/>
      <c r="M141" s="167"/>
      <c r="N141" s="168"/>
      <c r="O141" s="168"/>
      <c r="P141" s="169">
        <f>SUM(P142:P144)</f>
        <v>0</v>
      </c>
      <c r="Q141" s="168"/>
      <c r="R141" s="169">
        <f>SUM(R142:R144)</f>
        <v>0</v>
      </c>
      <c r="S141" s="168"/>
      <c r="T141" s="170">
        <f>SUM(T142:T144)</f>
        <v>0</v>
      </c>
      <c r="AR141" s="164" t="s">
        <v>140</v>
      </c>
      <c r="AT141" s="171" t="s">
        <v>77</v>
      </c>
      <c r="AU141" s="171" t="s">
        <v>86</v>
      </c>
      <c r="AY141" s="164" t="s">
        <v>133</v>
      </c>
      <c r="BK141" s="172">
        <f>SUM(BK142:BK144)</f>
        <v>0</v>
      </c>
    </row>
    <row r="142" spans="1:65" s="56" customFormat="1" ht="16.5" customHeight="1">
      <c r="A142" s="52"/>
      <c r="B142" s="53"/>
      <c r="C142" s="175" t="s">
        <v>160</v>
      </c>
      <c r="D142" s="175" t="s">
        <v>135</v>
      </c>
      <c r="E142" s="176" t="s">
        <v>970</v>
      </c>
      <c r="F142" s="177" t="s">
        <v>971</v>
      </c>
      <c r="G142" s="178" t="s">
        <v>972</v>
      </c>
      <c r="H142" s="179">
        <v>1</v>
      </c>
      <c r="I142" s="25"/>
      <c r="J142" s="180">
        <f>ROUND(I142*H142,2)</f>
        <v>0</v>
      </c>
      <c r="K142" s="177" t="s">
        <v>139</v>
      </c>
      <c r="L142" s="53"/>
      <c r="M142" s="181" t="s">
        <v>1</v>
      </c>
      <c r="N142" s="182" t="s">
        <v>43</v>
      </c>
      <c r="O142" s="80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R142" s="185" t="s">
        <v>140</v>
      </c>
      <c r="AT142" s="185" t="s">
        <v>135</v>
      </c>
      <c r="AU142" s="185" t="s">
        <v>88</v>
      </c>
      <c r="AY142" s="40" t="s">
        <v>133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40" t="s">
        <v>86</v>
      </c>
      <c r="BK142" s="186">
        <f>ROUND(I142*H142,2)</f>
        <v>0</v>
      </c>
      <c r="BL142" s="40" t="s">
        <v>140</v>
      </c>
      <c r="BM142" s="185" t="s">
        <v>973</v>
      </c>
    </row>
    <row r="143" spans="1:65" s="56" customFormat="1" ht="16.5" customHeight="1">
      <c r="A143" s="52"/>
      <c r="B143" s="53"/>
      <c r="C143" s="175" t="s">
        <v>164</v>
      </c>
      <c r="D143" s="175" t="s">
        <v>135</v>
      </c>
      <c r="E143" s="176" t="s">
        <v>974</v>
      </c>
      <c r="F143" s="177" t="s">
        <v>975</v>
      </c>
      <c r="G143" s="178" t="s">
        <v>972</v>
      </c>
      <c r="H143" s="179">
        <v>1</v>
      </c>
      <c r="I143" s="25"/>
      <c r="J143" s="180">
        <f>ROUND(I143*H143,2)</f>
        <v>0</v>
      </c>
      <c r="K143" s="177" t="s">
        <v>139</v>
      </c>
      <c r="L143" s="53"/>
      <c r="M143" s="181" t="s">
        <v>1</v>
      </c>
      <c r="N143" s="182" t="s">
        <v>43</v>
      </c>
      <c r="O143" s="80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R143" s="185" t="s">
        <v>140</v>
      </c>
      <c r="AT143" s="185" t="s">
        <v>135</v>
      </c>
      <c r="AU143" s="185" t="s">
        <v>88</v>
      </c>
      <c r="AY143" s="40" t="s">
        <v>133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40" t="s">
        <v>86</v>
      </c>
      <c r="BK143" s="186">
        <f>ROUND(I143*H143,2)</f>
        <v>0</v>
      </c>
      <c r="BL143" s="40" t="s">
        <v>140</v>
      </c>
      <c r="BM143" s="185" t="s">
        <v>976</v>
      </c>
    </row>
    <row r="144" spans="1:65" s="56" customFormat="1" ht="16.5" customHeight="1">
      <c r="A144" s="52"/>
      <c r="B144" s="53"/>
      <c r="C144" s="175" t="s">
        <v>170</v>
      </c>
      <c r="D144" s="175" t="s">
        <v>135</v>
      </c>
      <c r="E144" s="176" t="s">
        <v>977</v>
      </c>
      <c r="F144" s="177" t="s">
        <v>978</v>
      </c>
      <c r="G144" s="178" t="s">
        <v>972</v>
      </c>
      <c r="H144" s="179">
        <v>1</v>
      </c>
      <c r="I144" s="25"/>
      <c r="J144" s="180">
        <f>ROUND(I144*H144,2)</f>
        <v>0</v>
      </c>
      <c r="K144" s="177" t="s">
        <v>139</v>
      </c>
      <c r="L144" s="53"/>
      <c r="M144" s="181" t="s">
        <v>1</v>
      </c>
      <c r="N144" s="182" t="s">
        <v>43</v>
      </c>
      <c r="O144" s="80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R144" s="185" t="s">
        <v>140</v>
      </c>
      <c r="AT144" s="185" t="s">
        <v>135</v>
      </c>
      <c r="AU144" s="185" t="s">
        <v>88</v>
      </c>
      <c r="AY144" s="40" t="s">
        <v>133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40" t="s">
        <v>86</v>
      </c>
      <c r="BK144" s="186">
        <f>ROUND(I144*H144,2)</f>
        <v>0</v>
      </c>
      <c r="BL144" s="40" t="s">
        <v>140</v>
      </c>
      <c r="BM144" s="185" t="s">
        <v>979</v>
      </c>
    </row>
    <row r="145" spans="1:65" s="162" customFormat="1" ht="22.9" customHeight="1">
      <c r="B145" s="163"/>
      <c r="D145" s="164" t="s">
        <v>77</v>
      </c>
      <c r="E145" s="173" t="s">
        <v>980</v>
      </c>
      <c r="F145" s="173" t="s">
        <v>981</v>
      </c>
      <c r="I145" s="24"/>
      <c r="J145" s="174">
        <f>BK145</f>
        <v>0</v>
      </c>
      <c r="L145" s="163"/>
      <c r="M145" s="167"/>
      <c r="N145" s="168"/>
      <c r="O145" s="168"/>
      <c r="P145" s="169">
        <f>SUM(P146:P149)</f>
        <v>0</v>
      </c>
      <c r="Q145" s="168"/>
      <c r="R145" s="169">
        <f>SUM(R146:R149)</f>
        <v>0</v>
      </c>
      <c r="S145" s="168"/>
      <c r="T145" s="170">
        <f>SUM(T146:T149)</f>
        <v>0</v>
      </c>
      <c r="AR145" s="164" t="s">
        <v>78</v>
      </c>
      <c r="AT145" s="171" t="s">
        <v>77</v>
      </c>
      <c r="AU145" s="171" t="s">
        <v>86</v>
      </c>
      <c r="AY145" s="164" t="s">
        <v>133</v>
      </c>
      <c r="BK145" s="172">
        <f>SUM(BK146:BK149)</f>
        <v>0</v>
      </c>
    </row>
    <row r="146" spans="1:65" s="56" customFormat="1" ht="16.5" customHeight="1">
      <c r="A146" s="52"/>
      <c r="B146" s="53"/>
      <c r="C146" s="175" t="s">
        <v>174</v>
      </c>
      <c r="D146" s="175" t="s">
        <v>135</v>
      </c>
      <c r="E146" s="176" t="s">
        <v>982</v>
      </c>
      <c r="F146" s="177" t="s">
        <v>981</v>
      </c>
      <c r="G146" s="178" t="s">
        <v>972</v>
      </c>
      <c r="H146" s="179">
        <v>1</v>
      </c>
      <c r="I146" s="25"/>
      <c r="J146" s="180">
        <f>ROUND(I146*H146,2)</f>
        <v>0</v>
      </c>
      <c r="K146" s="177" t="s">
        <v>139</v>
      </c>
      <c r="L146" s="53"/>
      <c r="M146" s="181" t="s">
        <v>1</v>
      </c>
      <c r="N146" s="182" t="s">
        <v>43</v>
      </c>
      <c r="O146" s="80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R146" s="185" t="s">
        <v>140</v>
      </c>
      <c r="AT146" s="185" t="s">
        <v>135</v>
      </c>
      <c r="AU146" s="185" t="s">
        <v>88</v>
      </c>
      <c r="AY146" s="40" t="s">
        <v>133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40" t="s">
        <v>86</v>
      </c>
      <c r="BK146" s="186">
        <f>ROUND(I146*H146,2)</f>
        <v>0</v>
      </c>
      <c r="BL146" s="40" t="s">
        <v>140</v>
      </c>
      <c r="BM146" s="185" t="s">
        <v>983</v>
      </c>
    </row>
    <row r="147" spans="1:65" s="56" customFormat="1" ht="16.5" customHeight="1">
      <c r="A147" s="52"/>
      <c r="B147" s="53"/>
      <c r="C147" s="175" t="s">
        <v>179</v>
      </c>
      <c r="D147" s="175" t="s">
        <v>135</v>
      </c>
      <c r="E147" s="176" t="s">
        <v>984</v>
      </c>
      <c r="F147" s="177" t="s">
        <v>985</v>
      </c>
      <c r="G147" s="178" t="s">
        <v>972</v>
      </c>
      <c r="H147" s="179">
        <v>1</v>
      </c>
      <c r="I147" s="25"/>
      <c r="J147" s="180">
        <f>ROUND(I147*H147,2)</f>
        <v>0</v>
      </c>
      <c r="K147" s="177" t="s">
        <v>139</v>
      </c>
      <c r="L147" s="53"/>
      <c r="M147" s="181" t="s">
        <v>1</v>
      </c>
      <c r="N147" s="182" t="s">
        <v>43</v>
      </c>
      <c r="O147" s="80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R147" s="185" t="s">
        <v>140</v>
      </c>
      <c r="AT147" s="185" t="s">
        <v>135</v>
      </c>
      <c r="AU147" s="185" t="s">
        <v>88</v>
      </c>
      <c r="AY147" s="40" t="s">
        <v>133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40" t="s">
        <v>86</v>
      </c>
      <c r="BK147" s="186">
        <f>ROUND(I147*H147,2)</f>
        <v>0</v>
      </c>
      <c r="BL147" s="40" t="s">
        <v>140</v>
      </c>
      <c r="BM147" s="185" t="s">
        <v>986</v>
      </c>
    </row>
    <row r="148" spans="1:65" s="56" customFormat="1" ht="16.5" customHeight="1">
      <c r="A148" s="52"/>
      <c r="B148" s="53"/>
      <c r="C148" s="175" t="s">
        <v>184</v>
      </c>
      <c r="D148" s="175" t="s">
        <v>135</v>
      </c>
      <c r="E148" s="176" t="s">
        <v>987</v>
      </c>
      <c r="F148" s="177" t="s">
        <v>988</v>
      </c>
      <c r="G148" s="178" t="s">
        <v>972</v>
      </c>
      <c r="H148" s="179">
        <v>1</v>
      </c>
      <c r="I148" s="25"/>
      <c r="J148" s="180">
        <f>ROUND(I148*H148,2)</f>
        <v>0</v>
      </c>
      <c r="K148" s="177" t="s">
        <v>139</v>
      </c>
      <c r="L148" s="53"/>
      <c r="M148" s="181" t="s">
        <v>1</v>
      </c>
      <c r="N148" s="182" t="s">
        <v>43</v>
      </c>
      <c r="O148" s="80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R148" s="185" t="s">
        <v>140</v>
      </c>
      <c r="AT148" s="185" t="s">
        <v>135</v>
      </c>
      <c r="AU148" s="185" t="s">
        <v>88</v>
      </c>
      <c r="AY148" s="40" t="s">
        <v>133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40" t="s">
        <v>86</v>
      </c>
      <c r="BK148" s="186">
        <f>ROUND(I148*H148,2)</f>
        <v>0</v>
      </c>
      <c r="BL148" s="40" t="s">
        <v>140</v>
      </c>
      <c r="BM148" s="185" t="s">
        <v>989</v>
      </c>
    </row>
    <row r="149" spans="1:65" s="56" customFormat="1" ht="16.5" customHeight="1">
      <c r="A149" s="52"/>
      <c r="B149" s="53"/>
      <c r="C149" s="175" t="s">
        <v>189</v>
      </c>
      <c r="D149" s="175" t="s">
        <v>135</v>
      </c>
      <c r="E149" s="176" t="s">
        <v>990</v>
      </c>
      <c r="F149" s="177" t="s">
        <v>991</v>
      </c>
      <c r="G149" s="178" t="s">
        <v>992</v>
      </c>
      <c r="H149" s="179">
        <v>1</v>
      </c>
      <c r="I149" s="25"/>
      <c r="J149" s="180">
        <f>ROUND(I149*H149,2)</f>
        <v>0</v>
      </c>
      <c r="K149" s="177" t="s">
        <v>139</v>
      </c>
      <c r="L149" s="53"/>
      <c r="M149" s="181" t="s">
        <v>1</v>
      </c>
      <c r="N149" s="182" t="s">
        <v>43</v>
      </c>
      <c r="O149" s="80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R149" s="185" t="s">
        <v>140</v>
      </c>
      <c r="AT149" s="185" t="s">
        <v>135</v>
      </c>
      <c r="AU149" s="185" t="s">
        <v>88</v>
      </c>
      <c r="AY149" s="40" t="s">
        <v>133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40" t="s">
        <v>86</v>
      </c>
      <c r="BK149" s="186">
        <f>ROUND(I149*H149,2)</f>
        <v>0</v>
      </c>
      <c r="BL149" s="40" t="s">
        <v>140</v>
      </c>
      <c r="BM149" s="185" t="s">
        <v>993</v>
      </c>
    </row>
    <row r="150" spans="1:65" s="162" customFormat="1" ht="22.9" customHeight="1">
      <c r="B150" s="163"/>
      <c r="D150" s="164" t="s">
        <v>77</v>
      </c>
      <c r="E150" s="173" t="s">
        <v>994</v>
      </c>
      <c r="F150" s="173" t="s">
        <v>995</v>
      </c>
      <c r="I150" s="24"/>
      <c r="J150" s="174">
        <f>BK150</f>
        <v>0</v>
      </c>
      <c r="L150" s="163"/>
      <c r="M150" s="167"/>
      <c r="N150" s="168"/>
      <c r="O150" s="168"/>
      <c r="P150" s="169">
        <f>SUM(P151:P153)</f>
        <v>0</v>
      </c>
      <c r="Q150" s="168"/>
      <c r="R150" s="169">
        <f>SUM(R151:R153)</f>
        <v>0</v>
      </c>
      <c r="S150" s="168"/>
      <c r="T150" s="170">
        <f>SUM(T151:T153)</f>
        <v>0</v>
      </c>
      <c r="AR150" s="164" t="s">
        <v>189</v>
      </c>
      <c r="AT150" s="171" t="s">
        <v>77</v>
      </c>
      <c r="AU150" s="171" t="s">
        <v>86</v>
      </c>
      <c r="AY150" s="164" t="s">
        <v>133</v>
      </c>
      <c r="BK150" s="172">
        <f>SUM(BK151:BK153)</f>
        <v>0</v>
      </c>
    </row>
    <row r="151" spans="1:65" s="56" customFormat="1" ht="16.5" customHeight="1">
      <c r="A151" s="52"/>
      <c r="B151" s="53"/>
      <c r="C151" s="175" t="s">
        <v>195</v>
      </c>
      <c r="D151" s="175" t="s">
        <v>135</v>
      </c>
      <c r="E151" s="176" t="s">
        <v>996</v>
      </c>
      <c r="F151" s="177" t="s">
        <v>997</v>
      </c>
      <c r="G151" s="178" t="s">
        <v>972</v>
      </c>
      <c r="H151" s="179">
        <v>1</v>
      </c>
      <c r="I151" s="25"/>
      <c r="J151" s="180">
        <f>ROUND(I151*H151,2)</f>
        <v>0</v>
      </c>
      <c r="K151" s="177" t="s">
        <v>139</v>
      </c>
      <c r="L151" s="53"/>
      <c r="M151" s="181" t="s">
        <v>1</v>
      </c>
      <c r="N151" s="182" t="s">
        <v>43</v>
      </c>
      <c r="O151" s="80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R151" s="185" t="s">
        <v>140</v>
      </c>
      <c r="AT151" s="185" t="s">
        <v>135</v>
      </c>
      <c r="AU151" s="185" t="s">
        <v>88</v>
      </c>
      <c r="AY151" s="40" t="s">
        <v>133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40" t="s">
        <v>86</v>
      </c>
      <c r="BK151" s="186">
        <f>ROUND(I151*H151,2)</f>
        <v>0</v>
      </c>
      <c r="BL151" s="40" t="s">
        <v>140</v>
      </c>
      <c r="BM151" s="185" t="s">
        <v>998</v>
      </c>
    </row>
    <row r="152" spans="1:65" s="56" customFormat="1" ht="19.5">
      <c r="A152" s="52"/>
      <c r="B152" s="53"/>
      <c r="C152" s="52"/>
      <c r="D152" s="189" t="s">
        <v>157</v>
      </c>
      <c r="E152" s="52"/>
      <c r="F152" s="204" t="s">
        <v>999</v>
      </c>
      <c r="G152" s="52"/>
      <c r="H152" s="52"/>
      <c r="I152" s="28"/>
      <c r="J152" s="52"/>
      <c r="K152" s="52"/>
      <c r="L152" s="53"/>
      <c r="M152" s="205"/>
      <c r="N152" s="206"/>
      <c r="O152" s="80"/>
      <c r="P152" s="80"/>
      <c r="Q152" s="80"/>
      <c r="R152" s="80"/>
      <c r="S152" s="80"/>
      <c r="T152" s="81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T152" s="40" t="s">
        <v>157</v>
      </c>
      <c r="AU152" s="40" t="s">
        <v>88</v>
      </c>
    </row>
    <row r="153" spans="1:65" s="56" customFormat="1" ht="16.5" customHeight="1">
      <c r="A153" s="52"/>
      <c r="B153" s="53"/>
      <c r="C153" s="175" t="s">
        <v>200</v>
      </c>
      <c r="D153" s="175" t="s">
        <v>135</v>
      </c>
      <c r="E153" s="176" t="s">
        <v>1000</v>
      </c>
      <c r="F153" s="177" t="s">
        <v>1001</v>
      </c>
      <c r="G153" s="178" t="s">
        <v>972</v>
      </c>
      <c r="H153" s="179">
        <v>1</v>
      </c>
      <c r="I153" s="25"/>
      <c r="J153" s="180">
        <f>ROUND(I153*H153,2)</f>
        <v>0</v>
      </c>
      <c r="K153" s="177" t="s">
        <v>139</v>
      </c>
      <c r="L153" s="53"/>
      <c r="M153" s="181" t="s">
        <v>1</v>
      </c>
      <c r="N153" s="182" t="s">
        <v>43</v>
      </c>
      <c r="O153" s="80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R153" s="185" t="s">
        <v>140</v>
      </c>
      <c r="AT153" s="185" t="s">
        <v>135</v>
      </c>
      <c r="AU153" s="185" t="s">
        <v>88</v>
      </c>
      <c r="AY153" s="40" t="s">
        <v>133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40" t="s">
        <v>86</v>
      </c>
      <c r="BK153" s="186">
        <f>ROUND(I153*H153,2)</f>
        <v>0</v>
      </c>
      <c r="BL153" s="40" t="s">
        <v>140</v>
      </c>
      <c r="BM153" s="185" t="s">
        <v>1002</v>
      </c>
    </row>
    <row r="154" spans="1:65" s="162" customFormat="1" ht="22.9" customHeight="1">
      <c r="B154" s="163"/>
      <c r="D154" s="164" t="s">
        <v>77</v>
      </c>
      <c r="E154" s="173" t="s">
        <v>1003</v>
      </c>
      <c r="F154" s="173" t="s">
        <v>1004</v>
      </c>
      <c r="I154" s="24"/>
      <c r="J154" s="174">
        <f>BK154</f>
        <v>0</v>
      </c>
      <c r="L154" s="163"/>
      <c r="M154" s="167"/>
      <c r="N154" s="168"/>
      <c r="O154" s="168"/>
      <c r="P154" s="169">
        <f>SUM(P155:P157)</f>
        <v>0</v>
      </c>
      <c r="Q154" s="168"/>
      <c r="R154" s="169">
        <f>SUM(R155:R157)</f>
        <v>0</v>
      </c>
      <c r="S154" s="168"/>
      <c r="T154" s="170">
        <f>SUM(T155:T157)</f>
        <v>0</v>
      </c>
      <c r="AR154" s="164" t="s">
        <v>234</v>
      </c>
      <c r="AT154" s="171" t="s">
        <v>77</v>
      </c>
      <c r="AU154" s="171" t="s">
        <v>86</v>
      </c>
      <c r="AY154" s="164" t="s">
        <v>133</v>
      </c>
      <c r="BK154" s="172">
        <f>SUM(BK155:BK157)</f>
        <v>0</v>
      </c>
    </row>
    <row r="155" spans="1:65" s="56" customFormat="1" ht="16.5" customHeight="1">
      <c r="A155" s="52"/>
      <c r="B155" s="53"/>
      <c r="C155" s="175" t="s">
        <v>205</v>
      </c>
      <c r="D155" s="175" t="s">
        <v>135</v>
      </c>
      <c r="E155" s="176" t="s">
        <v>1005</v>
      </c>
      <c r="F155" s="177" t="s">
        <v>1006</v>
      </c>
      <c r="G155" s="178" t="s">
        <v>972</v>
      </c>
      <c r="H155" s="179">
        <v>1</v>
      </c>
      <c r="I155" s="25"/>
      <c r="J155" s="180">
        <f>ROUND(I155*H155,2)</f>
        <v>0</v>
      </c>
      <c r="K155" s="177" t="s">
        <v>139</v>
      </c>
      <c r="L155" s="53"/>
      <c r="M155" s="181" t="s">
        <v>1</v>
      </c>
      <c r="N155" s="182" t="s">
        <v>43</v>
      </c>
      <c r="O155" s="80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R155" s="185" t="s">
        <v>140</v>
      </c>
      <c r="AT155" s="185" t="s">
        <v>135</v>
      </c>
      <c r="AU155" s="185" t="s">
        <v>88</v>
      </c>
      <c r="AY155" s="40" t="s">
        <v>133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40" t="s">
        <v>86</v>
      </c>
      <c r="BK155" s="186">
        <f>ROUND(I155*H155,2)</f>
        <v>0</v>
      </c>
      <c r="BL155" s="40" t="s">
        <v>140</v>
      </c>
      <c r="BM155" s="185" t="s">
        <v>1007</v>
      </c>
    </row>
    <row r="156" spans="1:65" s="56" customFormat="1" ht="19.5">
      <c r="A156" s="52"/>
      <c r="B156" s="53"/>
      <c r="C156" s="52"/>
      <c r="D156" s="189" t="s">
        <v>157</v>
      </c>
      <c r="E156" s="52"/>
      <c r="F156" s="204" t="s">
        <v>1008</v>
      </c>
      <c r="G156" s="52"/>
      <c r="H156" s="52"/>
      <c r="I156" s="28"/>
      <c r="J156" s="52"/>
      <c r="K156" s="52"/>
      <c r="L156" s="53"/>
      <c r="M156" s="205"/>
      <c r="N156" s="206"/>
      <c r="O156" s="80"/>
      <c r="P156" s="80"/>
      <c r="Q156" s="80"/>
      <c r="R156" s="80"/>
      <c r="S156" s="80"/>
      <c r="T156" s="81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2"/>
      <c r="AT156" s="40" t="s">
        <v>157</v>
      </c>
      <c r="AU156" s="40" t="s">
        <v>88</v>
      </c>
    </row>
    <row r="157" spans="1:65" s="56" customFormat="1" ht="16.5" customHeight="1">
      <c r="A157" s="52"/>
      <c r="B157" s="53"/>
      <c r="C157" s="175" t="s">
        <v>8</v>
      </c>
      <c r="D157" s="175" t="s">
        <v>135</v>
      </c>
      <c r="E157" s="176" t="s">
        <v>1009</v>
      </c>
      <c r="F157" s="177" t="s">
        <v>1010</v>
      </c>
      <c r="G157" s="178" t="s">
        <v>972</v>
      </c>
      <c r="H157" s="179">
        <v>1</v>
      </c>
      <c r="I157" s="25"/>
      <c r="J157" s="180">
        <f>ROUND(I157*H157,2)</f>
        <v>0</v>
      </c>
      <c r="K157" s="177" t="s">
        <v>139</v>
      </c>
      <c r="L157" s="53"/>
      <c r="M157" s="181" t="s">
        <v>1</v>
      </c>
      <c r="N157" s="182" t="s">
        <v>43</v>
      </c>
      <c r="O157" s="80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52"/>
      <c r="V157" s="52"/>
      <c r="W157" s="52"/>
      <c r="X157" s="52"/>
      <c r="Y157" s="52"/>
      <c r="Z157" s="52"/>
      <c r="AA157" s="52"/>
      <c r="AB157" s="52"/>
      <c r="AC157" s="52"/>
      <c r="AD157" s="52"/>
      <c r="AE157" s="52"/>
      <c r="AR157" s="185" t="s">
        <v>140</v>
      </c>
      <c r="AT157" s="185" t="s">
        <v>135</v>
      </c>
      <c r="AU157" s="185" t="s">
        <v>88</v>
      </c>
      <c r="AY157" s="40" t="s">
        <v>133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40" t="s">
        <v>86</v>
      </c>
      <c r="BK157" s="186">
        <f>ROUND(I157*H157,2)</f>
        <v>0</v>
      </c>
      <c r="BL157" s="40" t="s">
        <v>140</v>
      </c>
      <c r="BM157" s="185" t="s">
        <v>1011</v>
      </c>
    </row>
    <row r="158" spans="1:65" s="162" customFormat="1" ht="22.9" customHeight="1">
      <c r="B158" s="163"/>
      <c r="D158" s="164" t="s">
        <v>77</v>
      </c>
      <c r="E158" s="173" t="s">
        <v>1012</v>
      </c>
      <c r="F158" s="173" t="s">
        <v>1013</v>
      </c>
      <c r="I158" s="24"/>
      <c r="J158" s="174">
        <f>BK158</f>
        <v>0</v>
      </c>
      <c r="L158" s="163"/>
      <c r="M158" s="167"/>
      <c r="N158" s="168"/>
      <c r="O158" s="168"/>
      <c r="P158" s="169">
        <f>P159</f>
        <v>0</v>
      </c>
      <c r="Q158" s="168"/>
      <c r="R158" s="169">
        <f>R159</f>
        <v>0</v>
      </c>
      <c r="S158" s="168"/>
      <c r="T158" s="170">
        <f>T159</f>
        <v>0</v>
      </c>
      <c r="AR158" s="164" t="s">
        <v>268</v>
      </c>
      <c r="AT158" s="171" t="s">
        <v>77</v>
      </c>
      <c r="AU158" s="171" t="s">
        <v>86</v>
      </c>
      <c r="AY158" s="164" t="s">
        <v>133</v>
      </c>
      <c r="BK158" s="172">
        <f>BK159</f>
        <v>0</v>
      </c>
    </row>
    <row r="159" spans="1:65" s="56" customFormat="1" ht="16.5" customHeight="1">
      <c r="A159" s="52"/>
      <c r="B159" s="53"/>
      <c r="C159" s="175" t="s">
        <v>215</v>
      </c>
      <c r="D159" s="175" t="s">
        <v>135</v>
      </c>
      <c r="E159" s="176" t="s">
        <v>1014</v>
      </c>
      <c r="F159" s="177" t="s">
        <v>1015</v>
      </c>
      <c r="G159" s="178" t="s">
        <v>972</v>
      </c>
      <c r="H159" s="179">
        <v>1</v>
      </c>
      <c r="I159" s="25"/>
      <c r="J159" s="180">
        <f>ROUND(I159*H159,2)</f>
        <v>0</v>
      </c>
      <c r="K159" s="177" t="s">
        <v>139</v>
      </c>
      <c r="L159" s="53"/>
      <c r="M159" s="244" t="s">
        <v>1</v>
      </c>
      <c r="N159" s="245" t="s">
        <v>43</v>
      </c>
      <c r="O159" s="226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52"/>
      <c r="V159" s="52"/>
      <c r="W159" s="52"/>
      <c r="X159" s="52"/>
      <c r="Y159" s="52"/>
      <c r="Z159" s="52"/>
      <c r="AA159" s="52"/>
      <c r="AB159" s="52"/>
      <c r="AC159" s="52"/>
      <c r="AD159" s="52"/>
      <c r="AE159" s="52"/>
      <c r="AR159" s="185" t="s">
        <v>140</v>
      </c>
      <c r="AT159" s="185" t="s">
        <v>135</v>
      </c>
      <c r="AU159" s="185" t="s">
        <v>88</v>
      </c>
      <c r="AY159" s="40" t="s">
        <v>133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40" t="s">
        <v>86</v>
      </c>
      <c r="BK159" s="186">
        <f>ROUND(I159*H159,2)</f>
        <v>0</v>
      </c>
      <c r="BL159" s="40" t="s">
        <v>140</v>
      </c>
      <c r="BM159" s="185" t="s">
        <v>1016</v>
      </c>
    </row>
    <row r="160" spans="1:65" s="56" customFormat="1" ht="6.95" customHeight="1">
      <c r="A160" s="52"/>
      <c r="B160" s="68"/>
      <c r="C160" s="69"/>
      <c r="D160" s="69"/>
      <c r="E160" s="69"/>
      <c r="F160" s="69"/>
      <c r="G160" s="69"/>
      <c r="H160" s="69"/>
      <c r="I160" s="69"/>
      <c r="J160" s="69"/>
      <c r="K160" s="69"/>
      <c r="L160" s="53"/>
      <c r="M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  <c r="AC160" s="52"/>
      <c r="AD160" s="52"/>
      <c r="AE160" s="52"/>
    </row>
  </sheetData>
  <sheetProtection algorithmName="SHA-512" hashValue="0ztnmaZLnZkA68yjK+/cnh1oMC4vBHPkwwLXILV/HTFTw+Ciqdjf830LPNzd9R5eud1RnCWH0W5PKimD4HAVbQ==" saltValue="93MOFshHnm90F8xR0I2XkQ==" spinCount="100000" sheet="1" objects="1" scenarios="1"/>
  <autoFilter ref="C125:K159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5"/>
      <c r="C3" s="6"/>
      <c r="D3" s="6"/>
      <c r="E3" s="6"/>
      <c r="F3" s="6"/>
      <c r="G3" s="6"/>
      <c r="H3" s="7"/>
    </row>
    <row r="4" spans="1:8" s="1" customFormat="1" ht="24.95" customHeight="1">
      <c r="B4" s="7"/>
      <c r="C4" s="8" t="s">
        <v>1017</v>
      </c>
      <c r="H4" s="7"/>
    </row>
    <row r="5" spans="1:8" s="1" customFormat="1" ht="12" customHeight="1">
      <c r="B5" s="7"/>
      <c r="C5" s="9" t="s">
        <v>13</v>
      </c>
      <c r="D5" s="290" t="s">
        <v>14</v>
      </c>
      <c r="E5" s="291"/>
      <c r="F5" s="291"/>
      <c r="H5" s="7"/>
    </row>
    <row r="6" spans="1:8" s="1" customFormat="1" ht="36.950000000000003" customHeight="1">
      <c r="B6" s="7"/>
      <c r="C6" s="10" t="s">
        <v>16</v>
      </c>
      <c r="D6" s="292" t="s">
        <v>17</v>
      </c>
      <c r="E6" s="291"/>
      <c r="F6" s="291"/>
      <c r="H6" s="7"/>
    </row>
    <row r="7" spans="1:8" s="1" customFormat="1" ht="16.5" customHeight="1">
      <c r="B7" s="7"/>
      <c r="C7" s="11" t="s">
        <v>22</v>
      </c>
      <c r="D7" s="18">
        <f>'Rekapitulace zakázky'!AN8</f>
        <v>44207</v>
      </c>
      <c r="H7" s="7"/>
    </row>
    <row r="8" spans="1:8" s="2" customFormat="1" ht="10.9" customHeight="1">
      <c r="A8" s="14"/>
      <c r="B8" s="15"/>
      <c r="C8" s="14"/>
      <c r="D8" s="14"/>
      <c r="E8" s="14"/>
      <c r="F8" s="14"/>
      <c r="G8" s="14"/>
      <c r="H8" s="15"/>
    </row>
    <row r="9" spans="1:8" s="3" customFormat="1" ht="29.25" customHeight="1">
      <c r="A9" s="19"/>
      <c r="B9" s="20"/>
      <c r="C9" s="21" t="s">
        <v>59</v>
      </c>
      <c r="D9" s="22" t="s">
        <v>60</v>
      </c>
      <c r="E9" s="22" t="s">
        <v>120</v>
      </c>
      <c r="F9" s="23" t="s">
        <v>1018</v>
      </c>
      <c r="G9" s="19"/>
      <c r="H9" s="20"/>
    </row>
    <row r="10" spans="1:8" s="2" customFormat="1" ht="26.45" customHeight="1">
      <c r="A10" s="14"/>
      <c r="B10" s="15"/>
      <c r="C10" s="31" t="s">
        <v>1019</v>
      </c>
      <c r="D10" s="31" t="s">
        <v>84</v>
      </c>
      <c r="E10" s="14"/>
      <c r="F10" s="14"/>
      <c r="G10" s="14"/>
      <c r="H10" s="15"/>
    </row>
    <row r="11" spans="1:8" s="2" customFormat="1" ht="16.899999999999999" customHeight="1">
      <c r="A11" s="14"/>
      <c r="B11" s="15"/>
      <c r="C11" s="32" t="s">
        <v>948</v>
      </c>
      <c r="D11" s="33" t="s">
        <v>1</v>
      </c>
      <c r="E11" s="34" t="s">
        <v>1</v>
      </c>
      <c r="F11" s="35">
        <v>300</v>
      </c>
      <c r="G11" s="14"/>
      <c r="H11" s="15"/>
    </row>
    <row r="12" spans="1:8" s="2" customFormat="1" ht="16.899999999999999" customHeight="1">
      <c r="A12" s="14"/>
      <c r="B12" s="15"/>
      <c r="C12" s="36" t="s">
        <v>948</v>
      </c>
      <c r="D12" s="36" t="s">
        <v>949</v>
      </c>
      <c r="E12" s="4" t="s">
        <v>1</v>
      </c>
      <c r="F12" s="37">
        <v>300</v>
      </c>
      <c r="G12" s="14"/>
      <c r="H12" s="15"/>
    </row>
    <row r="13" spans="1:8" s="2" customFormat="1" ht="26.45" customHeight="1">
      <c r="A13" s="14"/>
      <c r="B13" s="15"/>
      <c r="C13" s="31" t="s">
        <v>1020</v>
      </c>
      <c r="D13" s="31" t="s">
        <v>93</v>
      </c>
      <c r="E13" s="14"/>
      <c r="F13" s="14"/>
      <c r="G13" s="14"/>
      <c r="H13" s="15"/>
    </row>
    <row r="14" spans="1:8" s="2" customFormat="1" ht="16.899999999999999" customHeight="1">
      <c r="A14" s="14"/>
      <c r="B14" s="15"/>
      <c r="C14" s="32" t="s">
        <v>948</v>
      </c>
      <c r="D14" s="33" t="s">
        <v>1</v>
      </c>
      <c r="E14" s="34" t="s">
        <v>1</v>
      </c>
      <c r="F14" s="35">
        <v>300</v>
      </c>
      <c r="G14" s="14"/>
      <c r="H14" s="15"/>
    </row>
    <row r="15" spans="1:8" s="2" customFormat="1" ht="16.899999999999999" customHeight="1">
      <c r="A15" s="14"/>
      <c r="B15" s="15"/>
      <c r="C15" s="36" t="s">
        <v>948</v>
      </c>
      <c r="D15" s="36" t="s">
        <v>949</v>
      </c>
      <c r="E15" s="4" t="s">
        <v>1</v>
      </c>
      <c r="F15" s="37">
        <v>300</v>
      </c>
      <c r="G15" s="14"/>
      <c r="H15" s="15"/>
    </row>
    <row r="16" spans="1:8" s="2" customFormat="1" ht="7.35" customHeight="1">
      <c r="A16" s="14"/>
      <c r="B16" s="16"/>
      <c r="C16" s="17"/>
      <c r="D16" s="17"/>
      <c r="E16" s="17"/>
      <c r="F16" s="17"/>
      <c r="G16" s="17"/>
      <c r="H16" s="15"/>
    </row>
    <row r="17" spans="1:8" s="2" customFormat="1">
      <c r="A17" s="14"/>
      <c r="B17" s="14"/>
      <c r="C17" s="14"/>
      <c r="D17" s="14"/>
      <c r="E17" s="14"/>
      <c r="F17" s="14"/>
      <c r="G17" s="14"/>
      <c r="H17" s="1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SO 101 - Oprava mostu</vt:lpstr>
      <vt:lpstr>SO 202 - Železniční svršek</vt:lpstr>
      <vt:lpstr>VRN - Vedlejší rozpočtové...</vt:lpstr>
      <vt:lpstr>Seznam figur</vt:lpstr>
      <vt:lpstr>'Rekapitulace zakázky'!Názvy_tisku</vt:lpstr>
      <vt:lpstr>'Seznam figur'!Názvy_tisku</vt:lpstr>
      <vt:lpstr>'SO 101 - Oprava mostu'!Názvy_tisku</vt:lpstr>
      <vt:lpstr>'SO 202 - Železniční svršek'!Názvy_tisku</vt:lpstr>
      <vt:lpstr>'VRN - Vedlejší rozpočtové...'!Názvy_tisku</vt:lpstr>
      <vt:lpstr>'Rekapitulace zakázky'!Oblast_tisku</vt:lpstr>
      <vt:lpstr>'Seznam figur'!Oblast_tisku</vt:lpstr>
      <vt:lpstr>'SO 101 - Oprava mostu'!Oblast_tisku</vt:lpstr>
      <vt:lpstr>'SO 202 - Železniční svršek'!Oblast_tisku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Pekárková Tereza</cp:lastModifiedBy>
  <dcterms:created xsi:type="dcterms:W3CDTF">2021-01-11T08:58:54Z</dcterms:created>
  <dcterms:modified xsi:type="dcterms:W3CDTF">2021-01-11T10:05:39Z</dcterms:modified>
</cp:coreProperties>
</file>