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8800" windowHeight="12345"/>
  </bookViews>
  <sheets>
    <sheet name="Rekapitulace stavby" sheetId="1" r:id="rId1"/>
    <sheet name="SO 01 - Železniční most v..." sheetId="2" r:id="rId2"/>
  </sheets>
  <definedNames>
    <definedName name="_xlnm._FilterDatabase" localSheetId="1" hidden="1">'SO 01 - Železniční most v...'!$C$133:$K$435</definedName>
    <definedName name="_xlnm.Print_Titles" localSheetId="0">'Rekapitulace stavby'!$92:$92</definedName>
    <definedName name="_xlnm.Print_Titles" localSheetId="1">'SO 01 - Železniční most v...'!$133:$133</definedName>
    <definedName name="_xlnm.Print_Area" localSheetId="0">'Rekapitulace stavby'!$D$4:$AO$76,'Rekapitulace stavby'!$C$82:$AQ$96</definedName>
    <definedName name="_xlnm.Print_Area" localSheetId="1">'SO 01 - Železniční most v...'!$C$4:$J$76,'SO 01 - Železniční most v...'!$C$121:$K$435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435" i="2"/>
  <c r="BH435" i="2"/>
  <c r="BG435" i="2"/>
  <c r="BF435" i="2"/>
  <c r="T435" i="2"/>
  <c r="T434" i="2"/>
  <c r="R435" i="2"/>
  <c r="R434" i="2" s="1"/>
  <c r="P435" i="2"/>
  <c r="P434" i="2"/>
  <c r="BI433" i="2"/>
  <c r="BH433" i="2"/>
  <c r="BG433" i="2"/>
  <c r="BF433" i="2"/>
  <c r="T433" i="2"/>
  <c r="T432" i="2" s="1"/>
  <c r="R433" i="2"/>
  <c r="R432" i="2"/>
  <c r="P433" i="2"/>
  <c r="P432" i="2" s="1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T421" i="2"/>
  <c r="R422" i="2"/>
  <c r="R421" i="2"/>
  <c r="P422" i="2"/>
  <c r="P421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T374" i="2"/>
  <c r="R375" i="2"/>
  <c r="R374" i="2"/>
  <c r="P375" i="2"/>
  <c r="P374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1" i="2"/>
  <c r="BH341" i="2"/>
  <c r="BG341" i="2"/>
  <c r="BF341" i="2"/>
  <c r="T341" i="2"/>
  <c r="R341" i="2"/>
  <c r="P341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1" i="2"/>
  <c r="BH231" i="2"/>
  <c r="BG231" i="2"/>
  <c r="BF231" i="2"/>
  <c r="T231" i="2"/>
  <c r="R231" i="2"/>
  <c r="P231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F128" i="2"/>
  <c r="E126" i="2"/>
  <c r="F89" i="2"/>
  <c r="E87" i="2"/>
  <c r="J24" i="2"/>
  <c r="E24" i="2"/>
  <c r="J131" i="2" s="1"/>
  <c r="J23" i="2"/>
  <c r="J21" i="2"/>
  <c r="E21" i="2"/>
  <c r="J91" i="2" s="1"/>
  <c r="J20" i="2"/>
  <c r="J18" i="2"/>
  <c r="E18" i="2"/>
  <c r="F131" i="2" s="1"/>
  <c r="J17" i="2"/>
  <c r="J15" i="2"/>
  <c r="E15" i="2"/>
  <c r="F130" i="2" s="1"/>
  <c r="J14" i="2"/>
  <c r="J12" i="2"/>
  <c r="J128" i="2"/>
  <c r="E7" i="2"/>
  <c r="E124" i="2"/>
  <c r="L90" i="1"/>
  <c r="AM90" i="1"/>
  <c r="AM89" i="1"/>
  <c r="L89" i="1"/>
  <c r="AM87" i="1"/>
  <c r="L87" i="1"/>
  <c r="L85" i="1"/>
  <c r="L84" i="1"/>
  <c r="J435" i="2"/>
  <c r="BK433" i="2"/>
  <c r="BK431" i="2"/>
  <c r="J430" i="2"/>
  <c r="J428" i="2"/>
  <c r="BK426" i="2"/>
  <c r="BK425" i="2"/>
  <c r="J422" i="2"/>
  <c r="J418" i="2"/>
  <c r="BK416" i="2"/>
  <c r="BK410" i="2"/>
  <c r="BK406" i="2"/>
  <c r="BK403" i="2"/>
  <c r="J401" i="2"/>
  <c r="BK396" i="2"/>
  <c r="BK393" i="2"/>
  <c r="J388" i="2"/>
  <c r="BK382" i="2"/>
  <c r="BK375" i="2"/>
  <c r="J372" i="2"/>
  <c r="BK369" i="2"/>
  <c r="J368" i="2"/>
  <c r="BK367" i="2"/>
  <c r="J366" i="2"/>
  <c r="BK363" i="2"/>
  <c r="J361" i="2"/>
  <c r="J351" i="2"/>
  <c r="J348" i="2"/>
  <c r="J335" i="2"/>
  <c r="J333" i="2"/>
  <c r="J328" i="2"/>
  <c r="J321" i="2"/>
  <c r="BK315" i="2"/>
  <c r="J313" i="2"/>
  <c r="J311" i="2"/>
  <c r="J309" i="2"/>
  <c r="J305" i="2"/>
  <c r="J301" i="2"/>
  <c r="BK292" i="2"/>
  <c r="BK290" i="2"/>
  <c r="BK288" i="2"/>
  <c r="J286" i="2"/>
  <c r="J284" i="2"/>
  <c r="J281" i="2"/>
  <c r="J276" i="2"/>
  <c r="BK274" i="2"/>
  <c r="BK266" i="2"/>
  <c r="BK264" i="2"/>
  <c r="BK260" i="2"/>
  <c r="J257" i="2"/>
  <c r="J254" i="2"/>
  <c r="BK243" i="2"/>
  <c r="J240" i="2"/>
  <c r="J237" i="2"/>
  <c r="BK231" i="2"/>
  <c r="BK223" i="2"/>
  <c r="J218" i="2"/>
  <c r="BK217" i="2"/>
  <c r="J211" i="2"/>
  <c r="J209" i="2"/>
  <c r="BK203" i="2"/>
  <c r="BK198" i="2"/>
  <c r="BK193" i="2"/>
  <c r="J190" i="2"/>
  <c r="BK187" i="2"/>
  <c r="BK183" i="2"/>
  <c r="BK175" i="2"/>
  <c r="J167" i="2"/>
  <c r="BK163" i="2"/>
  <c r="J161" i="2"/>
  <c r="J160" i="2"/>
  <c r="J151" i="2"/>
  <c r="BK146" i="2"/>
  <c r="BK142" i="2"/>
  <c r="BK435" i="2"/>
  <c r="J433" i="2"/>
  <c r="J431" i="2"/>
  <c r="BK430" i="2"/>
  <c r="BK428" i="2"/>
  <c r="J426" i="2"/>
  <c r="J425" i="2"/>
  <c r="BK422" i="2"/>
  <c r="BK414" i="2"/>
  <c r="BK412" i="2"/>
  <c r="BK408" i="2"/>
  <c r="J406" i="2"/>
  <c r="J403" i="2"/>
  <c r="BK401" i="2"/>
  <c r="J396" i="2"/>
  <c r="J393" i="2"/>
  <c r="BK388" i="2"/>
  <c r="BK386" i="2"/>
  <c r="BK380" i="2"/>
  <c r="BK378" i="2"/>
  <c r="BK372" i="2"/>
  <c r="J371" i="2"/>
  <c r="J367" i="2"/>
  <c r="BK366" i="2"/>
  <c r="J363" i="2"/>
  <c r="J355" i="2"/>
  <c r="J353" i="2"/>
  <c r="BK351" i="2"/>
  <c r="BK341" i="2"/>
  <c r="BK335" i="2"/>
  <c r="BK333" i="2"/>
  <c r="BK328" i="2"/>
  <c r="J326" i="2"/>
  <c r="BK324" i="2"/>
  <c r="BK313" i="2"/>
  <c r="BK311" i="2"/>
  <c r="BK307" i="2"/>
  <c r="BK303" i="2"/>
  <c r="BK301" i="2"/>
  <c r="BK298" i="2"/>
  <c r="J297" i="2"/>
  <c r="BK295" i="2"/>
  <c r="J292" i="2"/>
  <c r="J290" i="2"/>
  <c r="BK284" i="2"/>
  <c r="BK278" i="2"/>
  <c r="J274" i="2"/>
  <c r="BK268" i="2"/>
  <c r="J266" i="2"/>
  <c r="BK261" i="2"/>
  <c r="BK254" i="2"/>
  <c r="BK249" i="2"/>
  <c r="J246" i="2"/>
  <c r="J243" i="2"/>
  <c r="BK237" i="2"/>
  <c r="J226" i="2"/>
  <c r="J217" i="2"/>
  <c r="BK215" i="2"/>
  <c r="J213" i="2"/>
  <c r="BK209" i="2"/>
  <c r="J206" i="2"/>
  <c r="J200" i="2"/>
  <c r="J198" i="2"/>
  <c r="J195" i="2"/>
  <c r="J193" i="2"/>
  <c r="J189" i="2"/>
  <c r="J185" i="2"/>
  <c r="BK180" i="2"/>
  <c r="J178" i="2"/>
  <c r="J175" i="2"/>
  <c r="J172" i="2"/>
  <c r="J170" i="2"/>
  <c r="BK165" i="2"/>
  <c r="J163" i="2"/>
  <c r="BK160" i="2"/>
  <c r="BK157" i="2"/>
  <c r="BK151" i="2"/>
  <c r="J148" i="2"/>
  <c r="J146" i="2"/>
  <c r="BK144" i="2"/>
  <c r="BK140" i="2"/>
  <c r="J138" i="2"/>
  <c r="J136" i="2"/>
  <c r="BK418" i="2"/>
  <c r="J416" i="2"/>
  <c r="J414" i="2"/>
  <c r="J412" i="2"/>
  <c r="J410" i="2"/>
  <c r="J408" i="2"/>
  <c r="J386" i="2"/>
  <c r="J382" i="2"/>
  <c r="J380" i="2"/>
  <c r="J378" i="2"/>
  <c r="J375" i="2"/>
  <c r="BK371" i="2"/>
  <c r="J369" i="2"/>
  <c r="BK368" i="2"/>
  <c r="BK361" i="2"/>
  <c r="BK355" i="2"/>
  <c r="BK353" i="2"/>
  <c r="BK348" i="2"/>
  <c r="J341" i="2"/>
  <c r="BK326" i="2"/>
  <c r="J324" i="2"/>
  <c r="BK321" i="2"/>
  <c r="J315" i="2"/>
  <c r="BK309" i="2"/>
  <c r="J307" i="2"/>
  <c r="BK305" i="2"/>
  <c r="J303" i="2"/>
  <c r="J298" i="2"/>
  <c r="BK297" i="2"/>
  <c r="J295" i="2"/>
  <c r="J288" i="2"/>
  <c r="BK286" i="2"/>
  <c r="BK281" i="2"/>
  <c r="J278" i="2"/>
  <c r="BK276" i="2"/>
  <c r="J268" i="2"/>
  <c r="J264" i="2"/>
  <c r="J261" i="2"/>
  <c r="J260" i="2"/>
  <c r="BK257" i="2"/>
  <c r="J249" i="2"/>
  <c r="BK246" i="2"/>
  <c r="BK240" i="2"/>
  <c r="J231" i="2"/>
  <c r="BK226" i="2"/>
  <c r="J223" i="2"/>
  <c r="BK218" i="2"/>
  <c r="J215" i="2"/>
  <c r="BK213" i="2"/>
  <c r="BK211" i="2"/>
  <c r="BK206" i="2"/>
  <c r="J203" i="2"/>
  <c r="BK200" i="2"/>
  <c r="BK195" i="2"/>
  <c r="BK190" i="2"/>
  <c r="BK189" i="2"/>
  <c r="J187" i="2"/>
  <c r="BK185" i="2"/>
  <c r="J183" i="2"/>
  <c r="J180" i="2"/>
  <c r="BK178" i="2"/>
  <c r="BK172" i="2"/>
  <c r="BK170" i="2"/>
  <c r="BK167" i="2"/>
  <c r="J165" i="2"/>
  <c r="BK161" i="2"/>
  <c r="J157" i="2"/>
  <c r="BK148" i="2"/>
  <c r="J144" i="2"/>
  <c r="J142" i="2"/>
  <c r="J140" i="2"/>
  <c r="BK138" i="2"/>
  <c r="BK136" i="2"/>
  <c r="AS94" i="1"/>
  <c r="T248" i="2" l="1"/>
  <c r="BK135" i="2"/>
  <c r="J135" i="2" s="1"/>
  <c r="J97" i="2" s="1"/>
  <c r="P135" i="2"/>
  <c r="R135" i="2"/>
  <c r="T135" i="2"/>
  <c r="BK236" i="2"/>
  <c r="J236" i="2" s="1"/>
  <c r="J99" i="2" s="1"/>
  <c r="P236" i="2"/>
  <c r="R236" i="2"/>
  <c r="R192" i="2"/>
  <c r="T236" i="2"/>
  <c r="T192" i="2"/>
  <c r="BK248" i="2"/>
  <c r="J248" i="2" s="1"/>
  <c r="J100" i="2" s="1"/>
  <c r="P248" i="2"/>
  <c r="P192" i="2" s="1"/>
  <c r="R248" i="2"/>
  <c r="BK273" i="2"/>
  <c r="J273" i="2" s="1"/>
  <c r="J101" i="2" s="1"/>
  <c r="P273" i="2"/>
  <c r="R273" i="2"/>
  <c r="T273" i="2"/>
  <c r="BK365" i="2"/>
  <c r="J365" i="2" s="1"/>
  <c r="J102" i="2" s="1"/>
  <c r="P365" i="2"/>
  <c r="R365" i="2"/>
  <c r="T365" i="2"/>
  <c r="BK377" i="2"/>
  <c r="J377" i="2"/>
  <c r="J105" i="2" s="1"/>
  <c r="P377" i="2"/>
  <c r="P376" i="2"/>
  <c r="R377" i="2"/>
  <c r="R376" i="2"/>
  <c r="T377" i="2"/>
  <c r="T376" i="2"/>
  <c r="BK385" i="2"/>
  <c r="J385" i="2" s="1"/>
  <c r="J107" i="2" s="1"/>
  <c r="P385" i="2"/>
  <c r="P384" i="2"/>
  <c r="R385" i="2"/>
  <c r="T385" i="2"/>
  <c r="BK413" i="2"/>
  <c r="J413" i="2" s="1"/>
  <c r="J108" i="2" s="1"/>
  <c r="P413" i="2"/>
  <c r="R413" i="2"/>
  <c r="T413" i="2"/>
  <c r="BK424" i="2"/>
  <c r="J424" i="2" s="1"/>
  <c r="J111" i="2" s="1"/>
  <c r="P424" i="2"/>
  <c r="R424" i="2"/>
  <c r="R420" i="2"/>
  <c r="T424" i="2"/>
  <c r="T420" i="2"/>
  <c r="BK429" i="2"/>
  <c r="J429" i="2" s="1"/>
  <c r="J112" i="2" s="1"/>
  <c r="P429" i="2"/>
  <c r="P420" i="2" s="1"/>
  <c r="R429" i="2"/>
  <c r="T429" i="2"/>
  <c r="F91" i="2"/>
  <c r="J92" i="2"/>
  <c r="BE138" i="2"/>
  <c r="BE146" i="2"/>
  <c r="BE157" i="2"/>
  <c r="BE160" i="2"/>
  <c r="BE165" i="2"/>
  <c r="BE170" i="2"/>
  <c r="BE175" i="2"/>
  <c r="BE189" i="2"/>
  <c r="BE193" i="2"/>
  <c r="BE198" i="2"/>
  <c r="BE209" i="2"/>
  <c r="BE217" i="2"/>
  <c r="BE223" i="2"/>
  <c r="BE237" i="2"/>
  <c r="BE254" i="2"/>
  <c r="BE266" i="2"/>
  <c r="BE268" i="2"/>
  <c r="BE278" i="2"/>
  <c r="BE284" i="2"/>
  <c r="BE303" i="2"/>
  <c r="BE313" i="2"/>
  <c r="BE315" i="2"/>
  <c r="BE341" i="2"/>
  <c r="BE351" i="2"/>
  <c r="BE363" i="2"/>
  <c r="BE367" i="2"/>
  <c r="BE369" i="2"/>
  <c r="BE380" i="2"/>
  <c r="BE393" i="2"/>
  <c r="BE406" i="2"/>
  <c r="E85" i="2"/>
  <c r="J89" i="2"/>
  <c r="F92" i="2"/>
  <c r="J130" i="2"/>
  <c r="BE136" i="2"/>
  <c r="BE142" i="2"/>
  <c r="BE148" i="2"/>
  <c r="BE163" i="2"/>
  <c r="BE167" i="2"/>
  <c r="BE178" i="2"/>
  <c r="BE183" i="2"/>
  <c r="BE187" i="2"/>
  <c r="BE190" i="2"/>
  <c r="BE200" i="2"/>
  <c r="BE203" i="2"/>
  <c r="BE206" i="2"/>
  <c r="BE213" i="2"/>
  <c r="BE243" i="2"/>
  <c r="BE249" i="2"/>
  <c r="BE260" i="2"/>
  <c r="BE264" i="2"/>
  <c r="BE274" i="2"/>
  <c r="BE276" i="2"/>
  <c r="BE281" i="2"/>
  <c r="BE288" i="2"/>
  <c r="BE292" i="2"/>
  <c r="BE297" i="2"/>
  <c r="BE298" i="2"/>
  <c r="BE305" i="2"/>
  <c r="BE309" i="2"/>
  <c r="BE311" i="2"/>
  <c r="BE326" i="2"/>
  <c r="BE335" i="2"/>
  <c r="BE348" i="2"/>
  <c r="BE353" i="2"/>
  <c r="BE361" i="2"/>
  <c r="BE371" i="2"/>
  <c r="BE372" i="2"/>
  <c r="BE378" i="2"/>
  <c r="BE388" i="2"/>
  <c r="BE396" i="2"/>
  <c r="BE403" i="2"/>
  <c r="BE410" i="2"/>
  <c r="BE412" i="2"/>
  <c r="BE428" i="2"/>
  <c r="BE431" i="2"/>
  <c r="BE433" i="2"/>
  <c r="BE140" i="2"/>
  <c r="BE144" i="2"/>
  <c r="BE151" i="2"/>
  <c r="BE161" i="2"/>
  <c r="BE172" i="2"/>
  <c r="BE180" i="2"/>
  <c r="BE185" i="2"/>
  <c r="BE195" i="2"/>
  <c r="BE211" i="2"/>
  <c r="BE215" i="2"/>
  <c r="BE218" i="2"/>
  <c r="BE226" i="2"/>
  <c r="BE231" i="2"/>
  <c r="BE240" i="2"/>
  <c r="BE246" i="2"/>
  <c r="BE257" i="2"/>
  <c r="BE261" i="2"/>
  <c r="BE286" i="2"/>
  <c r="BE290" i="2"/>
  <c r="BE295" i="2"/>
  <c r="BE301" i="2"/>
  <c r="BE307" i="2"/>
  <c r="BE321" i="2"/>
  <c r="BE324" i="2"/>
  <c r="BE328" i="2"/>
  <c r="BE333" i="2"/>
  <c r="BE355" i="2"/>
  <c r="BE366" i="2"/>
  <c r="BE368" i="2"/>
  <c r="BE375" i="2"/>
  <c r="BE382" i="2"/>
  <c r="BE386" i="2"/>
  <c r="BE401" i="2"/>
  <c r="BE408" i="2"/>
  <c r="BE414" i="2"/>
  <c r="BE416" i="2"/>
  <c r="BE418" i="2"/>
  <c r="BE422" i="2"/>
  <c r="BE425" i="2"/>
  <c r="BE426" i="2"/>
  <c r="BE430" i="2"/>
  <c r="BE435" i="2"/>
  <c r="BK374" i="2"/>
  <c r="J374" i="2" s="1"/>
  <c r="J103" i="2" s="1"/>
  <c r="BK421" i="2"/>
  <c r="J421" i="2"/>
  <c r="J110" i="2"/>
  <c r="BK432" i="2"/>
  <c r="J432" i="2"/>
  <c r="J113" i="2" s="1"/>
  <c r="BK434" i="2"/>
  <c r="J434" i="2" s="1"/>
  <c r="J114" i="2" s="1"/>
  <c r="F36" i="2"/>
  <c r="BC95" i="1" s="1"/>
  <c r="BC94" i="1" s="1"/>
  <c r="AY94" i="1" s="1"/>
  <c r="J34" i="2"/>
  <c r="AW95" i="1" s="1"/>
  <c r="F35" i="2"/>
  <c r="BB95" i="1" s="1"/>
  <c r="BB94" i="1" s="1"/>
  <c r="AX94" i="1" s="1"/>
  <c r="F37" i="2"/>
  <c r="BD95" i="1" s="1"/>
  <c r="BD94" i="1" s="1"/>
  <c r="W33" i="1" s="1"/>
  <c r="F34" i="2"/>
  <c r="BA95" i="1" s="1"/>
  <c r="BA94" i="1" s="1"/>
  <c r="AW94" i="1" s="1"/>
  <c r="AK30" i="1" s="1"/>
  <c r="BK192" i="2" l="1"/>
  <c r="J192" i="2" s="1"/>
  <c r="J98" i="2" s="1"/>
  <c r="R384" i="2"/>
  <c r="P134" i="2"/>
  <c r="AU95" i="1"/>
  <c r="T384" i="2"/>
  <c r="T134" i="2" s="1"/>
  <c r="R134" i="2"/>
  <c r="BK376" i="2"/>
  <c r="J376" i="2"/>
  <c r="J104" i="2" s="1"/>
  <c r="BK384" i="2"/>
  <c r="J384" i="2" s="1"/>
  <c r="J106" i="2" s="1"/>
  <c r="BK420" i="2"/>
  <c r="J420" i="2" s="1"/>
  <c r="J109" i="2" s="1"/>
  <c r="AU94" i="1"/>
  <c r="W30" i="1"/>
  <c r="W31" i="1"/>
  <c r="J33" i="2"/>
  <c r="AV95" i="1" s="1"/>
  <c r="AT95" i="1" s="1"/>
  <c r="W32" i="1"/>
  <c r="F33" i="2"/>
  <c r="AZ95" i="1" s="1"/>
  <c r="AZ94" i="1" s="1"/>
  <c r="W29" i="1" s="1"/>
  <c r="BK134" i="2" l="1"/>
  <c r="J134" i="2" s="1"/>
  <c r="J96" i="2" s="1"/>
  <c r="AV94" i="1"/>
  <c r="AK29" i="1" s="1"/>
  <c r="AT94" i="1" l="1"/>
  <c r="J30" i="2"/>
  <c r="AG95" i="1" s="1"/>
  <c r="AG94" i="1" s="1"/>
  <c r="AK26" i="1" s="1"/>
  <c r="AK35" i="1" s="1"/>
  <c r="AN94" i="1" l="1"/>
  <c r="AN95" i="1"/>
  <c r="J39" i="2"/>
</calcChain>
</file>

<file path=xl/sharedStrings.xml><?xml version="1.0" encoding="utf-8"?>
<sst xmlns="http://schemas.openxmlformats.org/spreadsheetml/2006/main" count="3603" uniqueCount="750">
  <si>
    <t>Export Komplet</t>
  </si>
  <si>
    <t/>
  </si>
  <si>
    <t>2.0</t>
  </si>
  <si>
    <t>False</t>
  </si>
  <si>
    <t>{91320920-a70e-480b-83c1-66e31c440e42}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</si>
  <si>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</si>
  <si>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</si>
  <si>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</si>
  <si>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</si>
  <si>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</si>
  <si>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</si>
  <si>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</si>
  <si>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</si>
  <si>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SO_05-20-03</t>
  </si>
  <si>
    <t>Stavba:</t>
  </si>
  <si>
    <t>Železniční most v km 168,565</t>
  </si>
  <si>
    <t>KSO:</t>
  </si>
  <si>
    <t>CC-CZ:</t>
  </si>
  <si>
    <t>Místo:</t>
  </si>
  <si>
    <t xml:space="preserve"> </t>
  </si>
  <si>
    <t>Datum:</t>
  </si>
  <si>
    <t>16. 8. 2019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</si>
  <si>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</si>
  <si>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</si>
  <si>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</si>
  <si>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</si>
  <si>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</si>
  <si>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</si>
  <si>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</si>
  <si>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</si>
  <si>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</si>
  <si>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</si>
  <si>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</si>
  <si>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</si>
  <si>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</si>
  <si>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</si>
  <si>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</si>
  <si>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</si>
  <si>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</si>
  <si>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</si>
  <si>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</si>
  <si>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</si>
  <si>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</si>
  <si>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</si>
  <si>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</si>
  <si>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</si>
  <si>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</si>
  <si>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</si>
  <si>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</si>
  <si>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</si>
  <si>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</si>
  <si>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</si>
  <si>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</si>
  <si>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</si>
  <si>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</si>
  <si>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</si>
  <si>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</si>
  <si>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</si>
  <si>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</si>
  <si>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</si>
  <si>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</si>
  <si>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</si>
  <si>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</si>
  <si>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</si>
  <si>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</si>
  <si>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</si>
  <si>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</si>
  <si>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</si>
  <si>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</si>
  <si>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</si>
  <si>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</si>
  <si>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</si>
  <si>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</si>
  <si>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</si>
  <si>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</si>
  <si>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</si>
  <si>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</si>
  <si>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</si>
  <si>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{902f63ad-0d57-4591-8ce5-31f076c1a9f2}</t>
  </si>
  <si>
    <t>2</t>
  </si>
  <si>
    <t>KRYCÍ LIST SOUPISU PRACÍ</t>
  </si>
  <si>
    <t>Objekt:</t>
  </si>
  <si>
    <t>SO 01 - Železniční most v km 168,565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</si>
  <si>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</si>
  <si>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</si>
  <si>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</si>
  <si>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</si>
  <si>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</si>
  <si>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</si>
  <si>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2 - Zakládání</t>
  </si>
  <si>
    <t xml:space="preserve">    3 - Svislé a kompletní konstrukce</t>
  </si>
  <si>
    <t xml:space="preserve">    4 - Vodorovné konstrukce</t>
  </si>
  <si>
    <t>9 - Ostatní konstrukce a práce-bourání</t>
  </si>
  <si>
    <t>997 - Přesun sutě</t>
  </si>
  <si>
    <t>998 - Přesun hmot</t>
  </si>
  <si>
    <t>HSV - Práce a dodávky HSV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</si>
  <si>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</si>
  <si>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</si>
  <si>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</si>
  <si>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</si>
  <si>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</si>
  <si>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</si>
  <si>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</si>
  <si>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</si>
  <si>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</si>
  <si>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</si>
  <si>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</si>
  <si>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</si>
  <si>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</si>
  <si>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</si>
  <si>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</si>
  <si>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</si>
  <si>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</si>
  <si>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</si>
  <si>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</si>
  <si>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</si>
  <si>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</si>
  <si>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</si>
  <si>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</si>
  <si>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</si>
  <si>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</si>
  <si>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</si>
  <si>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111201101</t>
  </si>
  <si>
    <t>Odstranění křovin a stromů průměru kmene do 100 mm i s kořeny z celkové plochy do 1000 m2</t>
  </si>
  <si>
    <t>m2</t>
  </si>
  <si>
    <t>CS ÚRS 2019 02</t>
  </si>
  <si>
    <t>4</t>
  </si>
  <si>
    <t>-1476443617</t>
  </si>
  <si>
    <t>VV</t>
  </si>
  <si>
    <t>"Svahy 10 m od křídel na obě strany " 12,5*10*4</t>
  </si>
  <si>
    <t>111201401</t>
  </si>
  <si>
    <t>Spálení křovin a stromů průměru kmene do 100 mm</t>
  </si>
  <si>
    <t>-1632004952</t>
  </si>
  <si>
    <t>500</t>
  </si>
  <si>
    <t>3</t>
  </si>
  <si>
    <t>115001106</t>
  </si>
  <si>
    <t>Převedení vody potrubím DN do 900</t>
  </si>
  <si>
    <t>m</t>
  </si>
  <si>
    <t>-336575555</t>
  </si>
  <si>
    <t>"Převedení vody dvakrát - 1.etapa u opěry O1, 2.etapa u pilíře P1"2*28</t>
  </si>
  <si>
    <t>115101201</t>
  </si>
  <si>
    <t>Čerpání vody na dopravní výšku do 10 m průměrný přítok do 500 l/min</t>
  </si>
  <si>
    <t>hod</t>
  </si>
  <si>
    <t>-1895157034</t>
  </si>
  <si>
    <t>20*24</t>
  </si>
  <si>
    <t>5</t>
  </si>
  <si>
    <t>115101301</t>
  </si>
  <si>
    <t>Pohotovost čerpací soupravy pro dopravní výšku do 10 m přítok do 500 l/min</t>
  </si>
  <si>
    <t>den</t>
  </si>
  <si>
    <t>-1939350888</t>
  </si>
  <si>
    <t>40</t>
  </si>
  <si>
    <t>6</t>
  </si>
  <si>
    <t>121101101</t>
  </si>
  <si>
    <t>Sejmutí ornice s přemístěním na vzdálenost do 50 m</t>
  </si>
  <si>
    <t>m3</t>
  </si>
  <si>
    <t>2115672801</t>
  </si>
  <si>
    <t>5*14*4*0,15</t>
  </si>
  <si>
    <t>7</t>
  </si>
  <si>
    <t>122102501</t>
  </si>
  <si>
    <t>Odkopávky a prokopávky nezapažené pro spodní stavbu železnic do 100 m3 v hornině tř. 1 a 2</t>
  </si>
  <si>
    <t>-1087765427</t>
  </si>
  <si>
    <t>"odtěžení přesypání svahů za křídly a plynulé napojení na stávající stav"</t>
  </si>
  <si>
    <t>2*50*0,25</t>
  </si>
  <si>
    <t>8</t>
  </si>
  <si>
    <t>131201102</t>
  </si>
  <si>
    <t>Hloubení jam nezapažených v hornině tř. 3 objemu do 1000 m3</t>
  </si>
  <si>
    <t>1275372878</t>
  </si>
  <si>
    <t>"výkopy nad klenbami" 27,510*3,5*0,55</t>
  </si>
  <si>
    <t>"výkopy za křídly pro dlažbu"11,3*1*0,35*4</t>
  </si>
  <si>
    <t>"výkop pro plovoucí desky a drenáže"(1*1,2*0,5+0,4*1,2+0,8*(1,2*0,5)*0,5+0,25*4,7)*5,3*2</t>
  </si>
  <si>
    <t>"výkopy v korytě pod mostem pro dlažbu a prahy dlažby "(0,9+1,5)*0,5*1,5*21+260*0,3</t>
  </si>
  <si>
    <t>Součet</t>
  </si>
  <si>
    <t>9</t>
  </si>
  <si>
    <t>153191121.1</t>
  </si>
  <si>
    <t>Zřízení těsnění hradicích stěn ze zhutněné sypaniny</t>
  </si>
  <si>
    <t>1236537116</t>
  </si>
  <si>
    <t>P</t>
  </si>
  <si>
    <t>Poznámka k položce:_x000D_
zřízení hrázek v korytě</t>
  </si>
  <si>
    <t>8*1,75*1,2</t>
  </si>
  <si>
    <t>10</t>
  </si>
  <si>
    <t>M</t>
  </si>
  <si>
    <t>58125110</t>
  </si>
  <si>
    <t>jíl surový kusový</t>
  </si>
  <si>
    <t>t</t>
  </si>
  <si>
    <t>-89528240</t>
  </si>
  <si>
    <t>11</t>
  </si>
  <si>
    <t>153191131</t>
  </si>
  <si>
    <t>Odstranění těsnění hradicích stěn ze zhutněné sypaniny</t>
  </si>
  <si>
    <t>-821562888</t>
  </si>
  <si>
    <t>16,8</t>
  </si>
  <si>
    <t>12</t>
  </si>
  <si>
    <t>161101101</t>
  </si>
  <si>
    <t>Svislé přemístění výkopku z horniny tř. 1 až 4 hl výkopu do 2,5 m</t>
  </si>
  <si>
    <t>1670061144</t>
  </si>
  <si>
    <t>211,024</t>
  </si>
  <si>
    <t>13</t>
  </si>
  <si>
    <t>162701105</t>
  </si>
  <si>
    <t>Vodorovné přemístění do 10000 m výkopku/sypaniny z horniny tř. 1 až 4</t>
  </si>
  <si>
    <t>1026326752</t>
  </si>
  <si>
    <t>"Předpoklad odvozu výkopku na skládku" 211,024</t>
  </si>
  <si>
    <t>14</t>
  </si>
  <si>
    <t>162701109</t>
  </si>
  <si>
    <t>Příplatek k vodorovnému přemístění výkopku/sypaniny z horniny tř. 1 až 4 ZKD 1000 m přes 10000 m</t>
  </si>
  <si>
    <t>-576761438</t>
  </si>
  <si>
    <t>"předpoklad skládka 25 km</t>
  </si>
  <si>
    <t>25*211,024</t>
  </si>
  <si>
    <t>171101141</t>
  </si>
  <si>
    <t>Uložení sypaniny do 0,75 m3 násypu na 1 m silnice nebo železnice</t>
  </si>
  <si>
    <t>1919794427</t>
  </si>
  <si>
    <t>"zásyp plovoucích desek" 26,4</t>
  </si>
  <si>
    <t>16</t>
  </si>
  <si>
    <t>583441690</t>
  </si>
  <si>
    <t>štěrkodrť frakce 0-32 (ŠDa) OTP ČD</t>
  </si>
  <si>
    <t>783172546</t>
  </si>
  <si>
    <t>"posypy, materiál pro výplň odvodňovacích žeber"</t>
  </si>
  <si>
    <t>26,4*1,8</t>
  </si>
  <si>
    <t>17</t>
  </si>
  <si>
    <t>58343930</t>
  </si>
  <si>
    <t>kamenivo drcené hrubé frakce 16-32</t>
  </si>
  <si>
    <t>-1252131087</t>
  </si>
  <si>
    <t>Obsyp drenážních trub"</t>
  </si>
  <si>
    <t>0,2*2*6,5*1,8</t>
  </si>
  <si>
    <t>18</t>
  </si>
  <si>
    <t>171201211</t>
  </si>
  <si>
    <t>Poplatek za uložení odpadu ze sypaniny na skládce (skládkovné)</t>
  </si>
  <si>
    <t>1958637967</t>
  </si>
  <si>
    <t>211,024*1,8</t>
  </si>
  <si>
    <t>19</t>
  </si>
  <si>
    <t>175111101</t>
  </si>
  <si>
    <t>Obsypání potrubí ručně sypaninou bez prohození sítem, uloženou do 3 m</t>
  </si>
  <si>
    <t>1871002512</t>
  </si>
  <si>
    <t>0,2*2*6,5</t>
  </si>
  <si>
    <t>20</t>
  </si>
  <si>
    <t>181202305</t>
  </si>
  <si>
    <t>Úprava pláně na násypech se zhutněním</t>
  </si>
  <si>
    <t>925038925</t>
  </si>
  <si>
    <t>"oblast drenáže"(1+1,6+0,4+1,2)*5,4*2*2</t>
  </si>
  <si>
    <t>182201101</t>
  </si>
  <si>
    <t>Svahování násypů</t>
  </si>
  <si>
    <t>521939176</t>
  </si>
  <si>
    <t>"svahování upravované části náspu" 15*10*4</t>
  </si>
  <si>
    <t>22</t>
  </si>
  <si>
    <t>182301122</t>
  </si>
  <si>
    <t>Rozprostření ornice pl do 500 m2 ve svahu přes 1:5 tl vrstvy do 150 mm</t>
  </si>
  <si>
    <t>-1569170139</t>
  </si>
  <si>
    <t>5*14*4</t>
  </si>
  <si>
    <t>23</t>
  </si>
  <si>
    <t>183405212</t>
  </si>
  <si>
    <t>Výsev trávníku hydroosevem na hlušinu</t>
  </si>
  <si>
    <t>-165896234</t>
  </si>
  <si>
    <t>24</t>
  </si>
  <si>
    <t>005724700</t>
  </si>
  <si>
    <t>osivo směs travní univerzál</t>
  </si>
  <si>
    <t>kg</t>
  </si>
  <si>
    <t>-1076454432</t>
  </si>
  <si>
    <t>500*0,025 'Přepočtené koeficientem množství</t>
  </si>
  <si>
    <t>Zakládání</t>
  </si>
  <si>
    <t>25</t>
  </si>
  <si>
    <t>212755216</t>
  </si>
  <si>
    <t>Trativody z drenážních trubek plastových flexibilních D 160 mm bez lože</t>
  </si>
  <si>
    <t>1937221208</t>
  </si>
  <si>
    <t>2*7</t>
  </si>
  <si>
    <t>26</t>
  </si>
  <si>
    <t>213141112</t>
  </si>
  <si>
    <t>Zřízení vrstvy z geotextilie v rovině nebo ve sklonu do 1:5 š do 6 m</t>
  </si>
  <si>
    <t>525526826</t>
  </si>
  <si>
    <t>27</t>
  </si>
  <si>
    <t>213141131</t>
  </si>
  <si>
    <t>Zřízení vrstvy z geotextilie ve sklonu do 1:1 š do 3 m</t>
  </si>
  <si>
    <t>-396047164</t>
  </si>
  <si>
    <t>"svislé povrchy nasazené desky"36*0,5*2</t>
  </si>
  <si>
    <t>28</t>
  </si>
  <si>
    <t>693110470</t>
  </si>
  <si>
    <t>geoNetex A PP  šíře 650 cm, 1000 g/m2</t>
  </si>
  <si>
    <t>-862292737</t>
  </si>
  <si>
    <t>Poznámka k položce:_x000D_
geoNETEX A PP 1000, Plošná hmotnost: 1000 g/m2, Pevnost v tahu (podélně/příčně): 70/70 kN/m, Statické protržení (CBR): 12000 N, Funkce: F, F+S, P  Šířka max.: 6,5 m, Délka nábalu: 65 m</t>
  </si>
  <si>
    <t>"Přesahy a prořez 15%"126,72*1,15</t>
  </si>
  <si>
    <t>29</t>
  </si>
  <si>
    <t>224111216</t>
  </si>
  <si>
    <t>Vrty maloprofilové D do 56 mm úklon do 45° hl do 50 m hor. V a VI</t>
  </si>
  <si>
    <t>838418965</t>
  </si>
  <si>
    <t>"Klenba, opěry a pilíř"398,35</t>
  </si>
  <si>
    <t>"Křídla"119,55+66,15+70,2+71,05</t>
  </si>
  <si>
    <t>30</t>
  </si>
  <si>
    <t>273321411</t>
  </si>
  <si>
    <t>Základové desky ze ŽB bez zvýšených nároků na prostředí tř. C 20/25</t>
  </si>
  <si>
    <t>1941743618</t>
  </si>
  <si>
    <t>Vyrovnávací beton tl. 100 mm zhotovený  na násyp a na průčelní zdivo</t>
  </si>
  <si>
    <t>36*5,1*0,1</t>
  </si>
  <si>
    <t>31</t>
  </si>
  <si>
    <t>273354111</t>
  </si>
  <si>
    <t>Bednění základových desek - zřízení</t>
  </si>
  <si>
    <t>-1153309249</t>
  </si>
  <si>
    <t>"vyrovnávací beton" 36*0,1*2</t>
  </si>
  <si>
    <t>32</t>
  </si>
  <si>
    <t>273354211</t>
  </si>
  <si>
    <t>Bednění základových desek - odstranění</t>
  </si>
  <si>
    <t>184002505</t>
  </si>
  <si>
    <t>33</t>
  </si>
  <si>
    <t>274311126</t>
  </si>
  <si>
    <t>Základové pasy, prahy, věnce a ostruhy z betonu prostého C 20/25</t>
  </si>
  <si>
    <t>1982414032</t>
  </si>
  <si>
    <t>"prahy dlažby"0,3*0,6*10,5</t>
  </si>
  <si>
    <t>34</t>
  </si>
  <si>
    <t>275311126</t>
  </si>
  <si>
    <t>Základové patky a bloky z betonu prostého C 20/25</t>
  </si>
  <si>
    <t>-708461447</t>
  </si>
  <si>
    <t>"obetonování opěr v korytě" (0,9+2)*0,5*1,6*5,2*2</t>
  </si>
  <si>
    <t>35</t>
  </si>
  <si>
    <t>281604111</t>
  </si>
  <si>
    <t>Injektování aktivovanými směsmi nízkotlaké vzestupné tlakem do 0,6 MPa</t>
  </si>
  <si>
    <t>68694887</t>
  </si>
  <si>
    <t>36</t>
  </si>
  <si>
    <t>585211300</t>
  </si>
  <si>
    <t>cement portlandský CEM I 42.5 R VL</t>
  </si>
  <si>
    <t>-1114774</t>
  </si>
  <si>
    <t>Poznámka k položce:_x000D_
portlandský cement</t>
  </si>
  <si>
    <t>Uvažovaná mezerovitost klenby 15% opěry, křídla 15%</t>
  </si>
  <si>
    <t>"klenba, opěry, pilíř" 315*0,15*0,617</t>
  </si>
  <si>
    <t>"křídla"319,2*0,15*0,617</t>
  </si>
  <si>
    <t>37</t>
  </si>
  <si>
    <t>245525400</t>
  </si>
  <si>
    <t>plastifikátor do betonu K376 (1 l na 100 kg cementu) 10 litrů</t>
  </si>
  <si>
    <t>litr</t>
  </si>
  <si>
    <t>-65174757</t>
  </si>
  <si>
    <t>Poznámka k položce:_x000D_
Giacomini, kód: K376Y001</t>
  </si>
  <si>
    <t>58,695*10</t>
  </si>
  <si>
    <t>38</t>
  </si>
  <si>
    <t>58154421</t>
  </si>
  <si>
    <t>křemičitý písek sušený pytlovaný 1-2mm</t>
  </si>
  <si>
    <t>-1308332955</t>
  </si>
  <si>
    <t>"písek přírodní 0/2 s plynulou křivkou zrnitosti do injektážní směsi"</t>
  </si>
  <si>
    <t>"Klenba  pilíř a opěry - odhadovaná mezerovitost 15%" 315*0,15*1,667</t>
  </si>
  <si>
    <t>"Křídla 15%" 319,2*0,15*1,667</t>
  </si>
  <si>
    <t>39</t>
  </si>
  <si>
    <t>58128450</t>
  </si>
  <si>
    <t>bentonit aktivovaný mletý pro vrty, injektáže a těsnění vodních staveb VL</t>
  </si>
  <si>
    <t>-1447200536</t>
  </si>
  <si>
    <t xml:space="preserve"> 0,017t v m3 směsi</t>
  </si>
  <si>
    <t>"Klenba  a opěry - odhadovaná mezerovitost 15%" 315*0,15*0,017</t>
  </si>
  <si>
    <t>"Křídla 15%" 319,2*0,15*0,017</t>
  </si>
  <si>
    <t>Svislé a kompletní konstrukce</t>
  </si>
  <si>
    <t>317321118</t>
  </si>
  <si>
    <t>Mostní římsy ze ŽB C 30/37</t>
  </si>
  <si>
    <t>1270759115</t>
  </si>
  <si>
    <t>"římsy na nasazené desce" 2,5*2+3,9*2+3,2*2</t>
  </si>
  <si>
    <t>41</t>
  </si>
  <si>
    <t>317353121</t>
  </si>
  <si>
    <t>Bednění mostních říms všech tvarů - zřízení</t>
  </si>
  <si>
    <t>-1039927681</t>
  </si>
  <si>
    <t>"na nasazené desce " (0,705+0,695)"m"*36"m"*2</t>
  </si>
  <si>
    <t>42</t>
  </si>
  <si>
    <t>317353221</t>
  </si>
  <si>
    <t>Bednění mostních říms všech tvarů - odstranění</t>
  </si>
  <si>
    <t>-365386810</t>
  </si>
  <si>
    <t>43</t>
  </si>
  <si>
    <t>317661142</t>
  </si>
  <si>
    <t>Výplň spár monolitické římsy tmelem polyuretanovým šířky spáry do 40 mm</t>
  </si>
  <si>
    <t>784799086</t>
  </si>
  <si>
    <t>"dilatační spáry v nasazené desce" (5,9+0,45+1,42*0,88+0,55)"m"*5</t>
  </si>
  <si>
    <t>Vodorovné konstrukce</t>
  </si>
  <si>
    <t>44</t>
  </si>
  <si>
    <t>421321108</t>
  </si>
  <si>
    <t>Mostní nosné konstrukce deskové přechodové ze ŽB C 30/37</t>
  </si>
  <si>
    <t>-1104929093</t>
  </si>
  <si>
    <t>"Deska D1"7,2*2</t>
  </si>
  <si>
    <t>"Deska D2"13,4*2</t>
  </si>
  <si>
    <t>"Deska D3"10,8*2</t>
  </si>
  <si>
    <t>45</t>
  </si>
  <si>
    <t>421351131</t>
  </si>
  <si>
    <t>Bednění boční stěny konstrukcí mostů  - zřízení</t>
  </si>
  <si>
    <t>120306001</t>
  </si>
  <si>
    <t xml:space="preserve">"bednění bočních stěn nasazené desky </t>
  </si>
  <si>
    <t>2"ks"*1,05"m"*36"m"</t>
  </si>
  <si>
    <t>46</t>
  </si>
  <si>
    <t>421351141</t>
  </si>
  <si>
    <t>Bednění čela pracovní spáry konstrukcí mostů - zřízení</t>
  </si>
  <si>
    <t>-694942436</t>
  </si>
  <si>
    <t>"bednění čel nasazené desky</t>
  </si>
  <si>
    <t>(5,9*0,25+0,705*0,44*2)*2"m2"</t>
  </si>
  <si>
    <t>47</t>
  </si>
  <si>
    <t>421351241</t>
  </si>
  <si>
    <t>Bednění čela pracovní spáry konstrukcí mostů - odstranění</t>
  </si>
  <si>
    <t>975158265</t>
  </si>
  <si>
    <t>48</t>
  </si>
  <si>
    <t>421351231</t>
  </si>
  <si>
    <t>Bednění stěny boční konstrukcí mostů  - odstranění</t>
  </si>
  <si>
    <t>-397703641</t>
  </si>
  <si>
    <t>49</t>
  </si>
  <si>
    <t>421361226</t>
  </si>
  <si>
    <t>Výztuž ŽB deskového mostu z betonářské oceli 10 505</t>
  </si>
  <si>
    <t>1523863472</t>
  </si>
  <si>
    <t>"výstuž nasazených desek dle výkresu"(9170+9266 )/1000</t>
  </si>
  <si>
    <t>50</t>
  </si>
  <si>
    <t>457451133</t>
  </si>
  <si>
    <t>Ochranná betonová vrstva na izolaci přesýpaných objektů tl 60 mm s výztuží sítí beton C 25/30</t>
  </si>
  <si>
    <t>-215117644</t>
  </si>
  <si>
    <t>"včetně geotexilie a separační PE folie"36*(5,4+0,2)</t>
  </si>
  <si>
    <t>51</t>
  </si>
  <si>
    <t>465513157</t>
  </si>
  <si>
    <t>Dlažba svahu u opěr z upraveného lomového žulového kamene tl 200 mm do lože C 25/30 pl přes 10 m2</t>
  </si>
  <si>
    <t>688184578</t>
  </si>
  <si>
    <t>"odlaždění koryta toku pod mostem" 21*(0,9+2,3+6+2,3+0,9)</t>
  </si>
  <si>
    <t>"odláždění za křídly" 11,5*1*4</t>
  </si>
  <si>
    <t>"dlažba vyústění drenážních trubek" 2*1,0"m"*1,0"m"</t>
  </si>
  <si>
    <t>Ostatní konstrukce a práce-bourání</t>
  </si>
  <si>
    <t>52</t>
  </si>
  <si>
    <t>911121211</t>
  </si>
  <si>
    <t>Výroba ocelového zábradli při opravách mostů</t>
  </si>
  <si>
    <t>1839016979</t>
  </si>
  <si>
    <t>2*36</t>
  </si>
  <si>
    <t>53</t>
  </si>
  <si>
    <t>911121311</t>
  </si>
  <si>
    <t>Montáž ocelového zábradli při opravách mostů</t>
  </si>
  <si>
    <t>196893174</t>
  </si>
  <si>
    <t>54</t>
  </si>
  <si>
    <t>130104280</t>
  </si>
  <si>
    <t>úhelník ocelový rovnostranný, v jakosti 11 375, 70 x 70 x 6 mm</t>
  </si>
  <si>
    <t>-835619756</t>
  </si>
  <si>
    <t>Poznámka k položce:_x000D_
Hmotnost: 6,40 kg/m</t>
  </si>
  <si>
    <t>"viz. příloha č. 12 - Zábradlí" 2327,4/1000</t>
  </si>
  <si>
    <t>55</t>
  </si>
  <si>
    <t>931992121</t>
  </si>
  <si>
    <t>Výplň dilatačních spár z extrudovaného polystyrénu tl 20 mm</t>
  </si>
  <si>
    <t>-1276117055</t>
  </si>
  <si>
    <t>"výplň spár v nasazené desce"</t>
  </si>
  <si>
    <t>(5,9*0,25+0,705*0,44*2)*5"m2"</t>
  </si>
  <si>
    <t>56</t>
  </si>
  <si>
    <t>931994111</t>
  </si>
  <si>
    <t>Těsnění styčné spáry u prefa dílců bobtnajícím profilem</t>
  </si>
  <si>
    <t>-713287360</t>
  </si>
  <si>
    <t>(5,2+0,4+0,4)*5</t>
  </si>
  <si>
    <t>57</t>
  </si>
  <si>
    <t>931994142</t>
  </si>
  <si>
    <t>Těsnění dilatační spáry betonové konstrukce polyuretanovým tmelem do pl 4,0 cm2</t>
  </si>
  <si>
    <t>159017526</t>
  </si>
  <si>
    <t>(5,9+0,7+0,7)*5</t>
  </si>
  <si>
    <t>58</t>
  </si>
  <si>
    <t>931994151</t>
  </si>
  <si>
    <t>Těsnění spáry betonové konstrukce spárovým profilem průřezu 20/20 mm</t>
  </si>
  <si>
    <t>975044842</t>
  </si>
  <si>
    <t>59</t>
  </si>
  <si>
    <t>936941121</t>
  </si>
  <si>
    <t>Osazení nerezového odvodňovače mostovky do plastbetonu</t>
  </si>
  <si>
    <t>kus</t>
  </si>
  <si>
    <t>2123108561</t>
  </si>
  <si>
    <t>"Litinový odvodňovač 2 kusy"2</t>
  </si>
  <si>
    <t>60</t>
  </si>
  <si>
    <t>936942211</t>
  </si>
  <si>
    <t>Zhotovení tabulky s letopočtem opravy mostu vložením šablony do bednění</t>
  </si>
  <si>
    <t>259445479</t>
  </si>
  <si>
    <t>2*2 'Přepočtené koeficientem množství</t>
  </si>
  <si>
    <t>61</t>
  </si>
  <si>
    <t>936943241</t>
  </si>
  <si>
    <t>Montáž odvodnění mostu z potrubí litinového DN 200</t>
  </si>
  <si>
    <t>1228613960</t>
  </si>
  <si>
    <t>62</t>
  </si>
  <si>
    <t>55253114</t>
  </si>
  <si>
    <t>trouba kanalizační hrdlová litinová pozinkovaná 6 m DN 200 mm</t>
  </si>
  <si>
    <t>972026154</t>
  </si>
  <si>
    <t>63</t>
  </si>
  <si>
    <t>941121111</t>
  </si>
  <si>
    <t>Montáž lešení řadového trubkového těžkého s podlahami zatížení do 300 kg/m2 š do 1,5 m v do 10 m</t>
  </si>
  <si>
    <t>657913591</t>
  </si>
  <si>
    <t>"Křídla"8*8*0,5*4</t>
  </si>
  <si>
    <t>"Průčelí"(28+24)*0,5*8*2</t>
  </si>
  <si>
    <t>64</t>
  </si>
  <si>
    <t>941111811</t>
  </si>
  <si>
    <t>Demontáž lešení řadového trubkového lehkého s podlahami zatížení do 200 kg/m2 š do 0,9 m v do 10 m</t>
  </si>
  <si>
    <t>1340430438</t>
  </si>
  <si>
    <t>544</t>
  </si>
  <si>
    <t>65</t>
  </si>
  <si>
    <t>941121211</t>
  </si>
  <si>
    <t>Příplatek k lešení řadovému trubkovému těžkému s podlahami š 1,5 m v 10 m za první a ZKD den použití</t>
  </si>
  <si>
    <t>-300880627</t>
  </si>
  <si>
    <t>544*45</t>
  </si>
  <si>
    <t>66</t>
  </si>
  <si>
    <t>943211111</t>
  </si>
  <si>
    <t>Montáž lešení prostorového rámového lehkého s podlahami zatížení do 200 kg/m2 v do 10 m</t>
  </si>
  <si>
    <t>-1305763378</t>
  </si>
  <si>
    <t>"Lešení pod klenbami"5*10,445*5,2+5*10,305*5,2</t>
  </si>
  <si>
    <t>67</t>
  </si>
  <si>
    <t>943211811</t>
  </si>
  <si>
    <t>Demontáž lešení prostorového rámového lehkého s podlahami zatížení do 200 kg/m2 v do 10 m</t>
  </si>
  <si>
    <t>-1631753244</t>
  </si>
  <si>
    <t>"Lešení pod klenbami" 539,5</t>
  </si>
  <si>
    <t>68</t>
  </si>
  <si>
    <t>943211211</t>
  </si>
  <si>
    <t>Příplatek k lešení prostorovému rámovému lehkému s podlahami v do 10 m za první a ZKD den použití</t>
  </si>
  <si>
    <t>1258748327</t>
  </si>
  <si>
    <t>"Lešení pod klenbami" 539,5*45</t>
  </si>
  <si>
    <t>69</t>
  </si>
  <si>
    <t>946231111</t>
  </si>
  <si>
    <t>Montáž zavěšeného lešení pod bednění mostních říms s vyložením do 0,9 m</t>
  </si>
  <si>
    <t>608522437</t>
  </si>
  <si>
    <t>"Římsy na nasazené desce" 2*36</t>
  </si>
  <si>
    <t>70</t>
  </si>
  <si>
    <t>946231121</t>
  </si>
  <si>
    <t>Demontáž zavěšeného lešení podpěrného pod bednění mostní římsy</t>
  </si>
  <si>
    <t>895451042</t>
  </si>
  <si>
    <t>71</t>
  </si>
  <si>
    <t>962021112</t>
  </si>
  <si>
    <t>Bourání mostních zdí a pilířů z kamene</t>
  </si>
  <si>
    <t>-1268309402</t>
  </si>
  <si>
    <t>"ubourání římsy vlevo" 0,3*0,6*26,71</t>
  </si>
  <si>
    <t>"ubourání římsy vpravo" 0,3*0,6*26,59</t>
  </si>
  <si>
    <t>"ubourání průčelního zdiva vlevo"(0,6+0,85)*0,5*0,6*26,71</t>
  </si>
  <si>
    <t>"ubourání průčelního zdiva vpravo"(0,6+0,85)*0,5*0,6*26,71</t>
  </si>
  <si>
    <t>72</t>
  </si>
  <si>
    <t>966075141</t>
  </si>
  <si>
    <t>Odstranění kovového zábradlí vcelku</t>
  </si>
  <si>
    <t>834619396</t>
  </si>
  <si>
    <t>"zábradlí na stávajícíh římsách</t>
  </si>
  <si>
    <t>2*27"m"</t>
  </si>
  <si>
    <t>73</t>
  </si>
  <si>
    <t>976092311</t>
  </si>
  <si>
    <t>Vybourání odvodňovačů bez odpadního potrubí rigolových</t>
  </si>
  <si>
    <t>-909571399</t>
  </si>
  <si>
    <t>74</t>
  </si>
  <si>
    <t>977151126</t>
  </si>
  <si>
    <t>Jádrové vrty diamantovými korunkami do D 225 mm do stavebních materiálů</t>
  </si>
  <si>
    <t>-91709197</t>
  </si>
  <si>
    <t>"vrty klenbou pro odvodňovače"2*0,9</t>
  </si>
  <si>
    <t>75</t>
  </si>
  <si>
    <t>985131111</t>
  </si>
  <si>
    <t>Očištění ploch stěn, rubu kleneb a podlah tlakovou vodou</t>
  </si>
  <si>
    <t>1926264343</t>
  </si>
  <si>
    <t>"opěry"2,2*5,1+2,6*5,1</t>
  </si>
  <si>
    <t>"pilíř"2,5*5,1*2+2,5*1,7*2</t>
  </si>
  <si>
    <t>"křídla"8,5*8,5*0,5*4</t>
  </si>
  <si>
    <t>76</t>
  </si>
  <si>
    <t>985132111</t>
  </si>
  <si>
    <t>Očištění ploch líce kleneb a podhledů tlakovou vodou</t>
  </si>
  <si>
    <t>-51671245</t>
  </si>
  <si>
    <t>"líc kleneb" 14*5,1*2+14*0,8*4</t>
  </si>
  <si>
    <t>77</t>
  </si>
  <si>
    <t>985142211</t>
  </si>
  <si>
    <t>Vysekání spojovací hmoty ze spár zdiva hl přes 40 mm dl do 6 m/m2</t>
  </si>
  <si>
    <t>-2013673223</t>
  </si>
  <si>
    <t>78</t>
  </si>
  <si>
    <t>985211111</t>
  </si>
  <si>
    <t>Vyklínování uvolněných kamenů ve zdivu se spárami dl do 6 m/m2</t>
  </si>
  <si>
    <t>1495532126</t>
  </si>
  <si>
    <t>"Odhad 10% zdiva"</t>
  </si>
  <si>
    <t>"líc kleneb"( 14*5,1*2+14*0,8*4)*0,1</t>
  </si>
  <si>
    <t>"opěry"(2,2*5,1+2,6*5,1)*0,1</t>
  </si>
  <si>
    <t>"pilíř"(2,5*5,1*2+2,5*1,7*2)*0,1</t>
  </si>
  <si>
    <t>"křídla"(8,5*8,5*0,5*4)*0,1</t>
  </si>
  <si>
    <t>79</t>
  </si>
  <si>
    <t>985221111</t>
  </si>
  <si>
    <t>Doplnění zdiva kamenem do aktivované malty se spárami dl do 6 m/m2</t>
  </si>
  <si>
    <t>810038189</t>
  </si>
  <si>
    <t>"předpoklad 10m2 tl. kamene 0,8m</t>
  </si>
  <si>
    <t>10*0,8</t>
  </si>
  <si>
    <t>80</t>
  </si>
  <si>
    <t>985222111</t>
  </si>
  <si>
    <t>Sbírání a třídění kamene ručně ze suti s očištěním</t>
  </si>
  <si>
    <t>-1085914370</t>
  </si>
  <si>
    <t>"použito 20% ubouraného kamene" 0,20*32,8</t>
  </si>
  <si>
    <t>81</t>
  </si>
  <si>
    <t>985223212</t>
  </si>
  <si>
    <t>Přezdívání kamenného zdiva do aktivované malty přes 3 m3</t>
  </si>
  <si>
    <t>108349445</t>
  </si>
  <si>
    <t>"Přezdění narušeného zdiva opěry O1 - odhad"4*1,5*0,8</t>
  </si>
  <si>
    <t>82</t>
  </si>
  <si>
    <t>985232111</t>
  </si>
  <si>
    <t>Hloubkové spárování zdiva aktivovanou maltou spára hl do 80 mm dl do 6 m/m2</t>
  </si>
  <si>
    <t>383338610</t>
  </si>
  <si>
    <t>83</t>
  </si>
  <si>
    <t>985312111</t>
  </si>
  <si>
    <t>Stěrka k vyrovnání betonových ploch stěn tl 2 mm</t>
  </si>
  <si>
    <t>-1306337510</t>
  </si>
  <si>
    <t>"stěrka na vyrovnání torkretových omítek průčelí "151,845</t>
  </si>
  <si>
    <t>84</t>
  </si>
  <si>
    <t>985331115</t>
  </si>
  <si>
    <t>Dodatečné vlepování betonářské výztuže D 16 mm do cementové aktivované malty včetně vyvrtání otvoru</t>
  </si>
  <si>
    <t>-1188765612</t>
  </si>
  <si>
    <t>"vrty pro spřahující trny na průčelním zdivu, uvažována hloubka vrtu 0,5m á 0,3- 352 kusů" 352*0,5</t>
  </si>
  <si>
    <t>997</t>
  </si>
  <si>
    <t>Přesun sutě</t>
  </si>
  <si>
    <t>85</t>
  </si>
  <si>
    <t>997211111</t>
  </si>
  <si>
    <t>Svislá doprava suti na v 3,5 m</t>
  </si>
  <si>
    <t>-628278236</t>
  </si>
  <si>
    <t>86</t>
  </si>
  <si>
    <t>997211119</t>
  </si>
  <si>
    <t>Příplatek ZKD 3,5 m výšky u svislé dopravy suti</t>
  </si>
  <si>
    <t>-1994468230</t>
  </si>
  <si>
    <t>87</t>
  </si>
  <si>
    <t>997211511</t>
  </si>
  <si>
    <t>Vodorovná doprava suti po suchu na vzdálenost do 1 km</t>
  </si>
  <si>
    <t>-1221822321</t>
  </si>
  <si>
    <t>88</t>
  </si>
  <si>
    <t>997211519</t>
  </si>
  <si>
    <t>Příplatek ZKD 1 km u vodorovné dopravy suti</t>
  </si>
  <si>
    <t>489003</t>
  </si>
  <si>
    <t>"odvoz na skládku uvažováno 25km"25*117,1</t>
  </si>
  <si>
    <t>89</t>
  </si>
  <si>
    <t>997211611</t>
  </si>
  <si>
    <t>Nakládání suti na dopravní prostředky pro vodorovnou dopravu</t>
  </si>
  <si>
    <t>-463374629</t>
  </si>
  <si>
    <t>90</t>
  </si>
  <si>
    <t>997221855</t>
  </si>
  <si>
    <t>Poplatek za uložení odpadu z kameniva na skládce (skládkovné)</t>
  </si>
  <si>
    <t>1346285587</t>
  </si>
  <si>
    <t>117,313</t>
  </si>
  <si>
    <t>998</t>
  </si>
  <si>
    <t>Přesun hmot</t>
  </si>
  <si>
    <t>91</t>
  </si>
  <si>
    <t>998212111</t>
  </si>
  <si>
    <t>Přesun hmot pro mosty zděné, monolitické betonové nebo ocelové v do 20 m</t>
  </si>
  <si>
    <t>477927128</t>
  </si>
  <si>
    <t>HSV</t>
  </si>
  <si>
    <t>Práce a dodávky HSV</t>
  </si>
  <si>
    <t>Úpravy povrchů, podlahy a osazování výplní</t>
  </si>
  <si>
    <t>92</t>
  </si>
  <si>
    <t>622335202</t>
  </si>
  <si>
    <t>Oprava cementové škrábané omítky vnějších stěn v rozsahu do 30%</t>
  </si>
  <si>
    <t>1638858495</t>
  </si>
  <si>
    <t>"lokální vyspravení torkretových omítek průčelí do 30%"(((27,51+24,495)*0,5*4,94-26,61-25,92)*2)*0,3</t>
  </si>
  <si>
    <t>93</t>
  </si>
  <si>
    <t>628613233</t>
  </si>
  <si>
    <t>Protikorozní ochrana OK mostu III. tř.- základní a podkladní epoxidový, vrchní PU nátěr s metalizací</t>
  </si>
  <si>
    <t>139783677</t>
  </si>
  <si>
    <t>"1,1m2/1bm dl.zábradlí" 2*36*1,1</t>
  </si>
  <si>
    <t>94</t>
  </si>
  <si>
    <t>628613611</t>
  </si>
  <si>
    <t>Žárové zinkování ponorem dílů ocelových konstrukcí mostů hmotnosti do 100 kg</t>
  </si>
  <si>
    <t>1773607609</t>
  </si>
  <si>
    <t>"viz. příloha č. 12 - Zábradlí" 2327,4</t>
  </si>
  <si>
    <t>PSV</t>
  </si>
  <si>
    <t>Práce a dodávky PSV</t>
  </si>
  <si>
    <t>711</t>
  </si>
  <si>
    <t>Izolace proti vodě, vlhkosti a plynům</t>
  </si>
  <si>
    <t>95</t>
  </si>
  <si>
    <t>711131811</t>
  </si>
  <si>
    <t>Odstranění izolace proti zemní vlhkosti vodorovné</t>
  </si>
  <si>
    <t>-1451767200</t>
  </si>
  <si>
    <t>"Odstranění původní izolace z PVC"3,5*36</t>
  </si>
  <si>
    <t>96</t>
  </si>
  <si>
    <t>711311001</t>
  </si>
  <si>
    <t>Provedení hydroizolace mostovek za studena lakem asfaltovým penetračním</t>
  </si>
  <si>
    <t>-239105630</t>
  </si>
  <si>
    <t>"vodorovný horní povrch nasazené desky" 36*5,28</t>
  </si>
  <si>
    <t>"oblast drenáže"(1+1,6+0,4+1,2)*5,4*2</t>
  </si>
  <si>
    <t>97</t>
  </si>
  <si>
    <t>111631500</t>
  </si>
  <si>
    <t>lak asfaltový ALP/9 (t) bal 9 kg</t>
  </si>
  <si>
    <t>1666458868</t>
  </si>
  <si>
    <t>Poznámka k položce:_x000D_
Spotřeba 0,3-0,4kg/m2 dle povrchu, ředidlo technický benzín</t>
  </si>
  <si>
    <t>271,44*0,0003 'Přepočtené koeficientem množství</t>
  </si>
  <si>
    <t>98</t>
  </si>
  <si>
    <t>711441559</t>
  </si>
  <si>
    <t>Provedení izolace proti tlakové vodě vodorovné přitavením pásu NAIP</t>
  </si>
  <si>
    <t>1843047739</t>
  </si>
  <si>
    <t>"dvě vrstvy asfaltových mod.pásů"</t>
  </si>
  <si>
    <t>"vodorovný horní povrch nasazené desky" 36*5,28*2</t>
  </si>
  <si>
    <t>99</t>
  </si>
  <si>
    <t>711442559</t>
  </si>
  <si>
    <t>Provedení izolace proti tlakové vodě svislé přitavením pásu NAIP</t>
  </si>
  <si>
    <t>-1247842301</t>
  </si>
  <si>
    <t>"svislé povrchy nasazené desky - dvě vrstvy mod asf. pásů "36*0,5*2*2</t>
  </si>
  <si>
    <t>100</t>
  </si>
  <si>
    <t>6283315901R</t>
  </si>
  <si>
    <t>pás těžký asfaltovaný s integrovanou ochranou schválený pro použití na mostech SŽDC</t>
  </si>
  <si>
    <t>357796132</t>
  </si>
  <si>
    <t>"uvažován prořez a přesahy 15%</t>
  </si>
  <si>
    <t>1,15*(470,88+72)</t>
  </si>
  <si>
    <t>101</t>
  </si>
  <si>
    <t>711491176</t>
  </si>
  <si>
    <t>Připevnění vodorovné izolace proti tlakové vodě ukončovací lištou</t>
  </si>
  <si>
    <t>-781690666</t>
  </si>
  <si>
    <t>"ukončovací lišta izolace - nerezový pásek"36*2</t>
  </si>
  <si>
    <t>102</t>
  </si>
  <si>
    <t>711771211</t>
  </si>
  <si>
    <t>Izolace proti vodě provedení dilatačních spár přilepením vodorovné fólie rš 250/300</t>
  </si>
  <si>
    <t>1467742403</t>
  </si>
  <si>
    <t>"Asf.modifikovaný pás šířky 330mm s průtažností min.30% na okrajích přitaven"5*5,2</t>
  </si>
  <si>
    <t>103</t>
  </si>
  <si>
    <t>711771221</t>
  </si>
  <si>
    <t>Izolace proti vodě zesílení izolace u dilatačních vodorovných spár přilepením fólie rš 250/300</t>
  </si>
  <si>
    <t>-1932801157</t>
  </si>
  <si>
    <t>"Asf.modifikovaný pás šířky 500mm s průtažností min.30% na okrajích přitaven"5*5,2</t>
  </si>
  <si>
    <t>104</t>
  </si>
  <si>
    <t>998711101</t>
  </si>
  <si>
    <t>Přesun hmot tonážní pro izolace proti vodě, vlhkosti a plynům v objektech výšky do 6 m</t>
  </si>
  <si>
    <t>89018037</t>
  </si>
  <si>
    <t>783</t>
  </si>
  <si>
    <t>Dokončovací práce - nátěry</t>
  </si>
  <si>
    <t>105</t>
  </si>
  <si>
    <t>783801503</t>
  </si>
  <si>
    <t>Omytí omítek tlakovou vodou před provedením nátěru</t>
  </si>
  <si>
    <t>797591429</t>
  </si>
  <si>
    <t>"před nátěrem torkretových omítek průčelí "151,845</t>
  </si>
  <si>
    <t>106</t>
  </si>
  <si>
    <t>783823131</t>
  </si>
  <si>
    <t>Penetrační akrylátový nátěr hladkých, tenkovrstvých zrnitých nebo štukových omítek</t>
  </si>
  <si>
    <t>1192677743</t>
  </si>
  <si>
    <t>107</t>
  </si>
  <si>
    <t>783827121</t>
  </si>
  <si>
    <t>Krycí jednonásobný akrylátový nátěr omítek stupně členitosti 1 a 2</t>
  </si>
  <si>
    <t>-1691590020</t>
  </si>
  <si>
    <t>"nátěr torkretových omítek průčelí "151,845</t>
  </si>
  <si>
    <t>VRN</t>
  </si>
  <si>
    <t>Vedlejší rozpočtové náklady</t>
  </si>
  <si>
    <t>VRN1</t>
  </si>
  <si>
    <t>Průzkumné, geodetické a projektové práce</t>
  </si>
  <si>
    <t>108</t>
  </si>
  <si>
    <t>012203000</t>
  </si>
  <si>
    <t>Geodetické práce při provádění stavby</t>
  </si>
  <si>
    <t>kpl</t>
  </si>
  <si>
    <t>1024</t>
  </si>
  <si>
    <t>1450965031</t>
  </si>
  <si>
    <t>"Geodetické práce při výstavbě"1</t>
  </si>
  <si>
    <t>VRN3</t>
  </si>
  <si>
    <t>Zařízení staveniště</t>
  </si>
  <si>
    <t>109</t>
  </si>
  <si>
    <t>030001000</t>
  </si>
  <si>
    <t>801652631</t>
  </si>
  <si>
    <t>110</t>
  </si>
  <si>
    <t>032403000</t>
  </si>
  <si>
    <t>Provizorní komunikace</t>
  </si>
  <si>
    <t>122171208</t>
  </si>
  <si>
    <t>"Úprava příjezdové komunikace"1</t>
  </si>
  <si>
    <t>111</t>
  </si>
  <si>
    <t>035002000</t>
  </si>
  <si>
    <t>Pronájmy ploch, objektů</t>
  </si>
  <si>
    <t>-2021859310</t>
  </si>
  <si>
    <t>VRN4</t>
  </si>
  <si>
    <t>Inženýrská činnost</t>
  </si>
  <si>
    <t>112</t>
  </si>
  <si>
    <t>043114000</t>
  </si>
  <si>
    <t>Zkoušky tlakové</t>
  </si>
  <si>
    <t>-318022203</t>
  </si>
  <si>
    <t>113</t>
  </si>
  <si>
    <t>043194000</t>
  </si>
  <si>
    <t>Ostatní zkoušky</t>
  </si>
  <si>
    <t>990852656</t>
  </si>
  <si>
    <t>VRN6</t>
  </si>
  <si>
    <t>Územní vlivy</t>
  </si>
  <si>
    <t>114</t>
  </si>
  <si>
    <t>065002000</t>
  </si>
  <si>
    <t>Mimostaveništní doprava materiálů</t>
  </si>
  <si>
    <t>-804293911</t>
  </si>
  <si>
    <t>VRN7</t>
  </si>
  <si>
    <t>Provozní vlivy</t>
  </si>
  <si>
    <t>115</t>
  </si>
  <si>
    <t>074002000</t>
  </si>
  <si>
    <t>Železniční a městský kolejový provoz</t>
  </si>
  <si>
    <t>-883585675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</si>
</sst>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3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9" t="s">
        <v>5</v>
      </c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186" t="s">
        <v>13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R5" s="20"/>
      <c r="BS5" s="17" t="s">
        <v>6</v>
      </c>
    </row>
    <row r="6" spans="1:74" s="1" customFormat="1" ht="36.950000000000003" customHeight="1">
      <c r="B6" s="20"/>
      <c r="D6" s="25" t="s">
        <v>14</v>
      </c>
      <c r="K6" s="188" t="s">
        <v>15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R6" s="20"/>
      <c r="BS6" s="17" t="s">
        <v>6</v>
      </c>
    </row>
    <row r="7" spans="1:74" s="1" customFormat="1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18</v>
      </c>
      <c r="K8" s="24" t="s">
        <v>19</v>
      </c>
      <c r="AK8" s="26" t="s">
        <v>20</v>
      </c>
      <c r="AN8" s="24" t="s">
        <v>21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22</v>
      </c>
      <c r="AK10" s="26" t="s">
        <v>23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19</v>
      </c>
      <c r="AK11" s="26" t="s">
        <v>24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25</v>
      </c>
      <c r="AK13" s="26" t="s">
        <v>23</v>
      </c>
      <c r="AN13" s="24" t="s">
        <v>1</v>
      </c>
      <c r="AR13" s="20"/>
      <c r="BS13" s="17" t="s">
        <v>6</v>
      </c>
    </row>
    <row r="14" spans="1:74">
      <c r="B14" s="20"/>
      <c r="E14" s="24" t="s">
        <v>19</v>
      </c>
      <c r="AK14" s="26" t="s">
        <v>24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26</v>
      </c>
      <c r="AK16" s="26" t="s">
        <v>23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19</v>
      </c>
      <c r="AK17" s="26" t="s">
        <v>24</v>
      </c>
      <c r="AN17" s="24" t="s">
        <v>1</v>
      </c>
      <c r="AR17" s="20"/>
      <c r="BS17" s="17" t="s">
        <v>27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28</v>
      </c>
      <c r="AK19" s="26" t="s">
        <v>23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19</v>
      </c>
      <c r="AK20" s="26" t="s">
        <v>24</v>
      </c>
      <c r="AN20" s="24" t="s">
        <v>1</v>
      </c>
      <c r="AR20" s="20"/>
      <c r="BS20" s="17" t="s">
        <v>27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29</v>
      </c>
      <c r="AR22" s="20"/>
    </row>
    <row r="23" spans="1:71" s="1" customFormat="1" ht="16.5" customHeight="1">
      <c r="B23" s="20"/>
      <c r="E23" s="189" t="s">
        <v>1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0">
        <f>ROUND(AG94,2)</f>
        <v>0</v>
      </c>
      <c r="AL26" s="191"/>
      <c r="AM26" s="191"/>
      <c r="AN26" s="191"/>
      <c r="AO26" s="191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92" t="s">
        <v>31</v>
      </c>
      <c r="M28" s="192"/>
      <c r="N28" s="192"/>
      <c r="O28" s="192"/>
      <c r="P28" s="192"/>
      <c r="Q28" s="29"/>
      <c r="R28" s="29"/>
      <c r="S28" s="29"/>
      <c r="T28" s="29"/>
      <c r="U28" s="29"/>
      <c r="V28" s="29"/>
      <c r="W28" s="192" t="s">
        <v>32</v>
      </c>
      <c r="X28" s="192"/>
      <c r="Y28" s="192"/>
      <c r="Z28" s="192"/>
      <c r="AA28" s="192"/>
      <c r="AB28" s="192"/>
      <c r="AC28" s="192"/>
      <c r="AD28" s="192"/>
      <c r="AE28" s="192"/>
      <c r="AF28" s="29"/>
      <c r="AG28" s="29"/>
      <c r="AH28" s="29"/>
      <c r="AI28" s="29"/>
      <c r="AJ28" s="29"/>
      <c r="AK28" s="192" t="s">
        <v>33</v>
      </c>
      <c r="AL28" s="192"/>
      <c r="AM28" s="192"/>
      <c r="AN28" s="192"/>
      <c r="AO28" s="192"/>
      <c r="AP28" s="29"/>
      <c r="AQ28" s="29"/>
      <c r="AR28" s="30"/>
      <c r="BE28" s="29"/>
    </row>
    <row r="29" spans="1:71" s="3" customFormat="1" ht="14.45" customHeight="1">
      <c r="B29" s="34"/>
      <c r="D29" s="26" t="s">
        <v>34</v>
      </c>
      <c r="F29" s="26" t="s">
        <v>35</v>
      </c>
      <c r="L29" s="195">
        <v>0.21</v>
      </c>
      <c r="M29" s="194"/>
      <c r="N29" s="194"/>
      <c r="O29" s="194"/>
      <c r="P29" s="194"/>
      <c r="W29" s="193">
        <f>ROUND(AZ94, 2)</f>
        <v>0</v>
      </c>
      <c r="X29" s="194"/>
      <c r="Y29" s="194"/>
      <c r="Z29" s="194"/>
      <c r="AA29" s="194"/>
      <c r="AB29" s="194"/>
      <c r="AC29" s="194"/>
      <c r="AD29" s="194"/>
      <c r="AE29" s="194"/>
      <c r="AK29" s="193">
        <f>ROUND(AV94, 2)</f>
        <v>0</v>
      </c>
      <c r="AL29" s="194"/>
      <c r="AM29" s="194"/>
      <c r="AN29" s="194"/>
      <c r="AO29" s="194"/>
      <c r="AR29" s="34"/>
    </row>
    <row r="30" spans="1:71" s="3" customFormat="1" ht="14.45" customHeight="1">
      <c r="B30" s="34"/>
      <c r="F30" s="26" t="s">
        <v>36</v>
      </c>
      <c r="L30" s="195">
        <v>0.15</v>
      </c>
      <c r="M30" s="194"/>
      <c r="N30" s="194"/>
      <c r="O30" s="194"/>
      <c r="P30" s="194"/>
      <c r="W30" s="193">
        <f>ROUND(BA94, 2)</f>
        <v>0</v>
      </c>
      <c r="X30" s="194"/>
      <c r="Y30" s="194"/>
      <c r="Z30" s="194"/>
      <c r="AA30" s="194"/>
      <c r="AB30" s="194"/>
      <c r="AC30" s="194"/>
      <c r="AD30" s="194"/>
      <c r="AE30" s="194"/>
      <c r="AK30" s="193">
        <f>ROUND(AW94, 2)</f>
        <v>0</v>
      </c>
      <c r="AL30" s="194"/>
      <c r="AM30" s="194"/>
      <c r="AN30" s="194"/>
      <c r="AO30" s="194"/>
      <c r="AR30" s="34"/>
    </row>
    <row r="31" spans="1:71" s="3" customFormat="1" ht="14.45" hidden="1" customHeight="1">
      <c r="B31" s="34"/>
      <c r="F31" s="26" t="s">
        <v>37</v>
      </c>
      <c r="L31" s="195">
        <v>0.21</v>
      </c>
      <c r="M31" s="194"/>
      <c r="N31" s="194"/>
      <c r="O31" s="194"/>
      <c r="P31" s="194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34"/>
    </row>
    <row r="32" spans="1:71" s="3" customFormat="1" ht="14.45" hidden="1" customHeight="1">
      <c r="B32" s="34"/>
      <c r="F32" s="26" t="s">
        <v>38</v>
      </c>
      <c r="L32" s="195">
        <v>0.15</v>
      </c>
      <c r="M32" s="194"/>
      <c r="N32" s="194"/>
      <c r="O32" s="194"/>
      <c r="P32" s="194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4"/>
    </row>
    <row r="33" spans="1:57" s="3" customFormat="1" ht="14.45" hidden="1" customHeight="1">
      <c r="B33" s="34"/>
      <c r="F33" s="26" t="s">
        <v>39</v>
      </c>
      <c r="L33" s="195">
        <v>0</v>
      </c>
      <c r="M33" s="194"/>
      <c r="N33" s="194"/>
      <c r="O33" s="194"/>
      <c r="P33" s="194"/>
      <c r="W33" s="193">
        <f>ROUND(BD94, 2)</f>
        <v>0</v>
      </c>
      <c r="X33" s="194"/>
      <c r="Y33" s="194"/>
      <c r="Z33" s="194"/>
      <c r="AA33" s="194"/>
      <c r="AB33" s="194"/>
      <c r="AC33" s="194"/>
      <c r="AD33" s="194"/>
      <c r="AE33" s="194"/>
      <c r="AK33" s="193">
        <v>0</v>
      </c>
      <c r="AL33" s="194"/>
      <c r="AM33" s="194"/>
      <c r="AN33" s="194"/>
      <c r="AO33" s="194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41</v>
      </c>
      <c r="U35" s="37"/>
      <c r="V35" s="37"/>
      <c r="W35" s="37"/>
      <c r="X35" s="196" t="s">
        <v>42</v>
      </c>
      <c r="Y35" s="197"/>
      <c r="Z35" s="197"/>
      <c r="AA35" s="197"/>
      <c r="AB35" s="197"/>
      <c r="AC35" s="37"/>
      <c r="AD35" s="37"/>
      <c r="AE35" s="37"/>
      <c r="AF35" s="37"/>
      <c r="AG35" s="37"/>
      <c r="AH35" s="37"/>
      <c r="AI35" s="37"/>
      <c r="AJ35" s="37"/>
      <c r="AK35" s="198">
        <f>SUM(AK26:AK33)</f>
        <v>0</v>
      </c>
      <c r="AL35" s="197"/>
      <c r="AM35" s="197"/>
      <c r="AN35" s="197"/>
      <c r="AO35" s="199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9"/>
      <c r="D49" s="40" t="s">
        <v>43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44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>
      <c r="A60" s="29"/>
      <c r="B60" s="30"/>
      <c r="C60" s="29"/>
      <c r="D60" s="42" t="s">
        <v>45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46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45</v>
      </c>
      <c r="AI60" s="32"/>
      <c r="AJ60" s="32"/>
      <c r="AK60" s="32"/>
      <c r="AL60" s="32"/>
      <c r="AM60" s="42" t="s">
        <v>46</v>
      </c>
      <c r="AN60" s="32"/>
      <c r="AO60" s="32"/>
      <c r="AP60" s="29"/>
      <c r="AQ60" s="29"/>
      <c r="AR60" s="30"/>
      <c r="BE60" s="29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>
      <c r="A64" s="29"/>
      <c r="B64" s="30"/>
      <c r="C64" s="29"/>
      <c r="D64" s="40" t="s">
        <v>47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48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>
      <c r="A75" s="29"/>
      <c r="B75" s="30"/>
      <c r="C75" s="29"/>
      <c r="D75" s="42" t="s">
        <v>45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46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45</v>
      </c>
      <c r="AI75" s="32"/>
      <c r="AJ75" s="32"/>
      <c r="AK75" s="32"/>
      <c r="AL75" s="32"/>
      <c r="AM75" s="42" t="s">
        <v>46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21" t="s">
        <v>49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12</v>
      </c>
      <c r="L84" s="4" t="str">
        <f>K5</f>
        <v>SO_05-20-03</v>
      </c>
      <c r="AR84" s="48"/>
    </row>
    <row r="85" spans="1:91" s="5" customFormat="1" ht="36.950000000000003" customHeight="1">
      <c r="B85" s="49"/>
      <c r="C85" s="50" t="s">
        <v>14</v>
      </c>
      <c r="L85" s="200" t="str">
        <f>K6</f>
        <v>Železniční most v km 168,565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20</v>
      </c>
      <c r="AJ87" s="29"/>
      <c r="AK87" s="29"/>
      <c r="AL87" s="29"/>
      <c r="AM87" s="202" t="str">
        <f>IF(AN8= "","",AN8)</f>
        <v>16. 8. 2019</v>
      </c>
      <c r="AN87" s="202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6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26</v>
      </c>
      <c r="AJ89" s="29"/>
      <c r="AK89" s="29"/>
      <c r="AL89" s="29"/>
      <c r="AM89" s="203" t="str">
        <f>IF(E17="","",E17)</f>
        <v xml:space="preserve"> </v>
      </c>
      <c r="AN89" s="204"/>
      <c r="AO89" s="204"/>
      <c r="AP89" s="204"/>
      <c r="AQ89" s="29"/>
      <c r="AR89" s="30"/>
      <c r="AS89" s="205" t="s">
        <v>50</v>
      </c>
      <c r="AT89" s="206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6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28</v>
      </c>
      <c r="AJ90" s="29"/>
      <c r="AK90" s="29"/>
      <c r="AL90" s="29"/>
      <c r="AM90" s="203" t="str">
        <f>IF(E20="","",E20)</f>
        <v xml:space="preserve"> </v>
      </c>
      <c r="AN90" s="204"/>
      <c r="AO90" s="204"/>
      <c r="AP90" s="204"/>
      <c r="AQ90" s="29"/>
      <c r="AR90" s="30"/>
      <c r="AS90" s="207"/>
      <c r="AT90" s="208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7"/>
      <c r="AT91" s="208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09" t="s">
        <v>51</v>
      </c>
      <c r="D92" s="210"/>
      <c r="E92" s="210"/>
      <c r="F92" s="210"/>
      <c r="G92" s="210"/>
      <c r="H92" s="57"/>
      <c r="I92" s="211" t="s">
        <v>52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2" t="s">
        <v>53</v>
      </c>
      <c r="AH92" s="210"/>
      <c r="AI92" s="210"/>
      <c r="AJ92" s="210"/>
      <c r="AK92" s="210"/>
      <c r="AL92" s="210"/>
      <c r="AM92" s="210"/>
      <c r="AN92" s="211" t="s">
        <v>54</v>
      </c>
      <c r="AO92" s="210"/>
      <c r="AP92" s="213"/>
      <c r="AQ92" s="58" t="s">
        <v>55</v>
      </c>
      <c r="AR92" s="30"/>
      <c r="AS92" s="59" t="s">
        <v>56</v>
      </c>
      <c r="AT92" s="60" t="s">
        <v>57</v>
      </c>
      <c r="AU92" s="60" t="s">
        <v>58</v>
      </c>
      <c r="AV92" s="60" t="s">
        <v>59</v>
      </c>
      <c r="AW92" s="60" t="s">
        <v>60</v>
      </c>
      <c r="AX92" s="60" t="s">
        <v>61</v>
      </c>
      <c r="AY92" s="60" t="s">
        <v>62</v>
      </c>
      <c r="AZ92" s="60" t="s">
        <v>63</v>
      </c>
      <c r="BA92" s="60" t="s">
        <v>64</v>
      </c>
      <c r="BB92" s="60" t="s">
        <v>65</v>
      </c>
      <c r="BC92" s="60" t="s">
        <v>66</v>
      </c>
      <c r="BD92" s="61" t="s">
        <v>67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68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17">
        <f>ROUND(AG95,2)</f>
        <v>0</v>
      </c>
      <c r="AH94" s="217"/>
      <c r="AI94" s="217"/>
      <c r="AJ94" s="217"/>
      <c r="AK94" s="217"/>
      <c r="AL94" s="217"/>
      <c r="AM94" s="217"/>
      <c r="AN94" s="218">
        <f>SUM(AG94,AT94)</f>
        <v>0</v>
      </c>
      <c r="AO94" s="218"/>
      <c r="AP94" s="218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9717.6072499999991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69</v>
      </c>
      <c r="BT94" s="74" t="s">
        <v>70</v>
      </c>
      <c r="BU94" s="75" t="s">
        <v>71</v>
      </c>
      <c r="BV94" s="74" t="s">
        <v>72</v>
      </c>
      <c r="BW94" s="74" t="s">
        <v>4</v>
      </c>
      <c r="BX94" s="74" t="s">
        <v>73</v>
      </c>
      <c r="CL94" s="74" t="s">
        <v>1</v>
      </c>
    </row>
    <row r="95" spans="1:91" s="7" customFormat="1" ht="16.5" customHeight="1">
      <c r="A95" s="76" t="s">
        <v>74</v>
      </c>
      <c r="B95" s="77"/>
      <c r="C95" s="78"/>
      <c r="D95" s="216" t="s">
        <v>75</v>
      </c>
      <c r="E95" s="216"/>
      <c r="F95" s="216"/>
      <c r="G95" s="216"/>
      <c r="H95" s="216"/>
      <c r="I95" s="79"/>
      <c r="J95" s="216" t="s">
        <v>15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4">
        <f>'SO 01 - Železniční most v...'!J30</f>
        <v>0</v>
      </c>
      <c r="AH95" s="215"/>
      <c r="AI95" s="215"/>
      <c r="AJ95" s="215"/>
      <c r="AK95" s="215"/>
      <c r="AL95" s="215"/>
      <c r="AM95" s="215"/>
      <c r="AN95" s="214">
        <f>SUM(AG95,AT95)</f>
        <v>0</v>
      </c>
      <c r="AO95" s="215"/>
      <c r="AP95" s="215"/>
      <c r="AQ95" s="80" t="s">
        <v>76</v>
      </c>
      <c r="AR95" s="77"/>
      <c r="AS95" s="81">
        <v>0</v>
      </c>
      <c r="AT95" s="82">
        <f>ROUND(SUM(AV95:AW95),2)</f>
        <v>0</v>
      </c>
      <c r="AU95" s="83">
        <f>'SO 01 - Železniční most v...'!P134</f>
        <v>9717.6072500000009</v>
      </c>
      <c r="AV95" s="82">
        <f>'SO 01 - Železniční most v...'!J33</f>
        <v>0</v>
      </c>
      <c r="AW95" s="82">
        <f>'SO 01 - Železniční most v...'!J34</f>
        <v>0</v>
      </c>
      <c r="AX95" s="82">
        <f>'SO 01 - Železniční most v...'!J35</f>
        <v>0</v>
      </c>
      <c r="AY95" s="82">
        <f>'SO 01 - Železniční most v...'!J36</f>
        <v>0</v>
      </c>
      <c r="AZ95" s="82">
        <f>'SO 01 - Železniční most v...'!F33</f>
        <v>0</v>
      </c>
      <c r="BA95" s="82">
        <f>'SO 01 - Železniční most v...'!F34</f>
        <v>0</v>
      </c>
      <c r="BB95" s="82">
        <f>'SO 01 - Železniční most v...'!F35</f>
        <v>0</v>
      </c>
      <c r="BC95" s="82">
        <f>'SO 01 - Železniční most v...'!F36</f>
        <v>0</v>
      </c>
      <c r="BD95" s="84">
        <f>'SO 01 - Železniční most v...'!F37</f>
        <v>0</v>
      </c>
      <c r="BT95" s="85" t="s">
        <v>77</v>
      </c>
      <c r="BV95" s="85" t="s">
        <v>72</v>
      </c>
      <c r="BW95" s="85" t="s">
        <v>78</v>
      </c>
      <c r="BX95" s="85" t="s">
        <v>4</v>
      </c>
      <c r="CL95" s="85" t="s">
        <v>1</v>
      </c>
      <c r="CM95" s="85" t="s">
        <v>79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01 - Železniční most 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36"/>
  <sheetViews>
    <sheetView showGridLines="0" topLeftCell="A408" workbookViewId="0">
      <selection activeCell="J438" sqref="J438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6"/>
    </row>
    <row r="2" spans="1:46" s="1" customFormat="1" ht="36.950000000000003" customHeight="1">
      <c r="L2" s="219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7" t="s">
        <v>78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80</v>
      </c>
      <c r="L4" s="20"/>
      <c r="M4" s="87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20" t="str">
        <f>'Rekapitulace stavby'!K6</f>
        <v>Železniční most v km 168,565</v>
      </c>
      <c r="F7" s="221"/>
      <c r="G7" s="221"/>
      <c r="H7" s="221"/>
      <c r="L7" s="20"/>
    </row>
    <row r="8" spans="1:46" s="2" customFormat="1" ht="12" customHeight="1">
      <c r="A8" s="29"/>
      <c r="B8" s="30"/>
      <c r="C8" s="29"/>
      <c r="D8" s="26" t="s">
        <v>81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0" t="s">
        <v>82</v>
      </c>
      <c r="F9" s="222"/>
      <c r="G9" s="222"/>
      <c r="H9" s="22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 t="str">
        <f>'Rekapitulace stavby'!AN8</f>
        <v>16. 8. 2019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22</v>
      </c>
      <c r="E14" s="29"/>
      <c r="F14" s="29"/>
      <c r="G14" s="29"/>
      <c r="H14" s="29"/>
      <c r="I14" s="26" t="s">
        <v>23</v>
      </c>
      <c r="J14" s="24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 xml:space="preserve"> </v>
      </c>
      <c r="F15" s="29"/>
      <c r="G15" s="29"/>
      <c r="H15" s="29"/>
      <c r="I15" s="26" t="s">
        <v>24</v>
      </c>
      <c r="J15" s="24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23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186" t="str">
        <f>'Rekapitulace stavby'!E14</f>
        <v xml:space="preserve"> </v>
      </c>
      <c r="F18" s="186"/>
      <c r="G18" s="186"/>
      <c r="H18" s="186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26</v>
      </c>
      <c r="E20" s="29"/>
      <c r="F20" s="29"/>
      <c r="G20" s="29"/>
      <c r="H20" s="29"/>
      <c r="I20" s="26" t="s">
        <v>23</v>
      </c>
      <c r="J20" s="24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 xml:space="preserve"> </v>
      </c>
      <c r="F21" s="29"/>
      <c r="G21" s="29"/>
      <c r="H21" s="29"/>
      <c r="I21" s="26" t="s">
        <v>24</v>
      </c>
      <c r="J21" s="24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28</v>
      </c>
      <c r="E23" s="29"/>
      <c r="F23" s="29"/>
      <c r="G23" s="29"/>
      <c r="H23" s="29"/>
      <c r="I23" s="26" t="s">
        <v>23</v>
      </c>
      <c r="J23" s="24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24</v>
      </c>
      <c r="J24" s="24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29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8"/>
      <c r="B27" s="89"/>
      <c r="C27" s="88"/>
      <c r="D27" s="88"/>
      <c r="E27" s="189" t="s">
        <v>1</v>
      </c>
      <c r="F27" s="189"/>
      <c r="G27" s="189"/>
      <c r="H27" s="189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1" t="s">
        <v>30</v>
      </c>
      <c r="E30" s="29"/>
      <c r="F30" s="29"/>
      <c r="G30" s="29"/>
      <c r="H30" s="29"/>
      <c r="I30" s="29"/>
      <c r="J30" s="68">
        <f>ROUND(J134,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32</v>
      </c>
      <c r="G32" s="29"/>
      <c r="H32" s="29"/>
      <c r="I32" s="33" t="s">
        <v>31</v>
      </c>
      <c r="J32" s="33" t="s">
        <v>33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2" t="s">
        <v>34</v>
      </c>
      <c r="E33" s="26" t="s">
        <v>35</v>
      </c>
      <c r="F33" s="93">
        <f>ROUND((SUM(BE134:BE435)),  2)</f>
        <v>0</v>
      </c>
      <c r="G33" s="29"/>
      <c r="H33" s="29"/>
      <c r="I33" s="94">
        <v>0.21</v>
      </c>
      <c r="J33" s="93">
        <f>ROUND(((SUM(BE134:BE435))*I33),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6" t="s">
        <v>36</v>
      </c>
      <c r="F34" s="93">
        <f>ROUND((SUM(BF134:BF435)),  2)</f>
        <v>0</v>
      </c>
      <c r="G34" s="29"/>
      <c r="H34" s="29"/>
      <c r="I34" s="94">
        <v>0.15</v>
      </c>
      <c r="J34" s="93">
        <f>ROUND(((SUM(BF134:BF435))*I34),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6" t="s">
        <v>37</v>
      </c>
      <c r="F35" s="93">
        <f>ROUND((SUM(BG134:BG435)),  2)</f>
        <v>0</v>
      </c>
      <c r="G35" s="29"/>
      <c r="H35" s="29"/>
      <c r="I35" s="94">
        <v>0.21</v>
      </c>
      <c r="J35" s="9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6" t="s">
        <v>38</v>
      </c>
      <c r="F36" s="93">
        <f>ROUND((SUM(BH134:BH435)),  2)</f>
        <v>0</v>
      </c>
      <c r="G36" s="29"/>
      <c r="H36" s="29"/>
      <c r="I36" s="94">
        <v>0.15</v>
      </c>
      <c r="J36" s="9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39</v>
      </c>
      <c r="F37" s="93">
        <f>ROUND((SUM(BI134:BI435)),  2)</f>
        <v>0</v>
      </c>
      <c r="G37" s="29"/>
      <c r="H37" s="29"/>
      <c r="I37" s="94">
        <v>0</v>
      </c>
      <c r="J37" s="9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40</v>
      </c>
      <c r="E39" s="57"/>
      <c r="F39" s="57"/>
      <c r="G39" s="97" t="s">
        <v>41</v>
      </c>
      <c r="H39" s="98" t="s">
        <v>42</v>
      </c>
      <c r="I39" s="57"/>
      <c r="J39" s="99">
        <f>SUM(J30:J37)</f>
        <v>0</v>
      </c>
      <c r="K39" s="100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29"/>
      <c r="B61" s="30"/>
      <c r="C61" s="29"/>
      <c r="D61" s="42" t="s">
        <v>45</v>
      </c>
      <c r="E61" s="32"/>
      <c r="F61" s="101" t="s">
        <v>46</v>
      </c>
      <c r="G61" s="42" t="s">
        <v>45</v>
      </c>
      <c r="H61" s="32"/>
      <c r="I61" s="32"/>
      <c r="J61" s="102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29"/>
      <c r="B76" s="30"/>
      <c r="C76" s="29"/>
      <c r="D76" s="42" t="s">
        <v>45</v>
      </c>
      <c r="E76" s="32"/>
      <c r="F76" s="101" t="s">
        <v>46</v>
      </c>
      <c r="G76" s="42" t="s">
        <v>45</v>
      </c>
      <c r="H76" s="32"/>
      <c r="I76" s="32"/>
      <c r="J76" s="102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21" t="s">
        <v>83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0" t="str">
        <f>E7</f>
        <v>Železniční most v km 168,565</v>
      </c>
      <c r="F85" s="221"/>
      <c r="G85" s="221"/>
      <c r="H85" s="22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6" t="s">
        <v>81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00" t="str">
        <f>E9</f>
        <v>SO 01 - Železniční most v km 168,565</v>
      </c>
      <c r="F87" s="222"/>
      <c r="G87" s="222"/>
      <c r="H87" s="22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6" t="s">
        <v>18</v>
      </c>
      <c r="D89" s="29"/>
      <c r="E89" s="29"/>
      <c r="F89" s="24" t="str">
        <f>F12</f>
        <v xml:space="preserve"> </v>
      </c>
      <c r="G89" s="29"/>
      <c r="H89" s="29"/>
      <c r="I89" s="26" t="s">
        <v>20</v>
      </c>
      <c r="J89" s="52" t="str">
        <f>IF(J12="","",J12)</f>
        <v>16. 8. 2019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6" t="s">
        <v>22</v>
      </c>
      <c r="D91" s="29"/>
      <c r="E91" s="29"/>
      <c r="F91" s="24" t="str">
        <f>E15</f>
        <v xml:space="preserve"> </v>
      </c>
      <c r="G91" s="29"/>
      <c r="H91" s="29"/>
      <c r="I91" s="26" t="s">
        <v>26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28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03" t="s">
        <v>84</v>
      </c>
      <c r="D94" s="95"/>
      <c r="E94" s="95"/>
      <c r="F94" s="95"/>
      <c r="G94" s="95"/>
      <c r="H94" s="95"/>
      <c r="I94" s="95"/>
      <c r="J94" s="104" t="s">
        <v>85</v>
      </c>
      <c r="K94" s="9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05" t="s">
        <v>86</v>
      </c>
      <c r="D96" s="29"/>
      <c r="E96" s="29"/>
      <c r="F96" s="29"/>
      <c r="G96" s="29"/>
      <c r="H96" s="29"/>
      <c r="I96" s="29"/>
      <c r="J96" s="68">
        <f>J134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87</v>
      </c>
    </row>
    <row r="97" spans="2:12" s="9" customFormat="1" ht="24.95" hidden="1" customHeight="1">
      <c r="B97" s="106"/>
      <c r="D97" s="107" t="s">
        <v>88</v>
      </c>
      <c r="E97" s="108"/>
      <c r="F97" s="108"/>
      <c r="G97" s="108"/>
      <c r="H97" s="108"/>
      <c r="I97" s="108"/>
      <c r="J97" s="109">
        <f>J135</f>
        <v>0</v>
      </c>
      <c r="L97" s="106"/>
    </row>
    <row r="98" spans="2:12" s="9" customFormat="1" ht="24.95" hidden="1" customHeight="1">
      <c r="B98" s="106"/>
      <c r="D98" s="107" t="s">
        <v>89</v>
      </c>
      <c r="E98" s="108"/>
      <c r="F98" s="108"/>
      <c r="G98" s="108"/>
      <c r="H98" s="108"/>
      <c r="I98" s="108"/>
      <c r="J98" s="109">
        <f>J192</f>
        <v>0</v>
      </c>
      <c r="L98" s="106"/>
    </row>
    <row r="99" spans="2:12" s="10" customFormat="1" ht="19.899999999999999" hidden="1" customHeight="1">
      <c r="B99" s="110"/>
      <c r="D99" s="111" t="s">
        <v>90</v>
      </c>
      <c r="E99" s="112"/>
      <c r="F99" s="112"/>
      <c r="G99" s="112"/>
      <c r="H99" s="112"/>
      <c r="I99" s="112"/>
      <c r="J99" s="113">
        <f>J236</f>
        <v>0</v>
      </c>
      <c r="L99" s="110"/>
    </row>
    <row r="100" spans="2:12" s="10" customFormat="1" ht="19.899999999999999" hidden="1" customHeight="1">
      <c r="B100" s="110"/>
      <c r="D100" s="111" t="s">
        <v>91</v>
      </c>
      <c r="E100" s="112"/>
      <c r="F100" s="112"/>
      <c r="G100" s="112"/>
      <c r="H100" s="112"/>
      <c r="I100" s="112"/>
      <c r="J100" s="113">
        <f>J248</f>
        <v>0</v>
      </c>
      <c r="L100" s="110"/>
    </row>
    <row r="101" spans="2:12" s="9" customFormat="1" ht="24.95" hidden="1" customHeight="1">
      <c r="B101" s="106"/>
      <c r="D101" s="107" t="s">
        <v>92</v>
      </c>
      <c r="E101" s="108"/>
      <c r="F101" s="108"/>
      <c r="G101" s="108"/>
      <c r="H101" s="108"/>
      <c r="I101" s="108"/>
      <c r="J101" s="109">
        <f>J273</f>
        <v>0</v>
      </c>
      <c r="L101" s="106"/>
    </row>
    <row r="102" spans="2:12" s="9" customFormat="1" ht="24.95" hidden="1" customHeight="1">
      <c r="B102" s="106"/>
      <c r="D102" s="107" t="s">
        <v>93</v>
      </c>
      <c r="E102" s="108"/>
      <c r="F102" s="108"/>
      <c r="G102" s="108"/>
      <c r="H102" s="108"/>
      <c r="I102" s="108"/>
      <c r="J102" s="109">
        <f>J365</f>
        <v>0</v>
      </c>
      <c r="L102" s="106"/>
    </row>
    <row r="103" spans="2:12" s="9" customFormat="1" ht="24.95" hidden="1" customHeight="1">
      <c r="B103" s="106"/>
      <c r="D103" s="107" t="s">
        <v>94</v>
      </c>
      <c r="E103" s="108"/>
      <c r="F103" s="108"/>
      <c r="G103" s="108"/>
      <c r="H103" s="108"/>
      <c r="I103" s="108"/>
      <c r="J103" s="109">
        <f>J374</f>
        <v>0</v>
      </c>
      <c r="L103" s="106"/>
    </row>
    <row r="104" spans="2:12" s="9" customFormat="1" ht="24.95" hidden="1" customHeight="1">
      <c r="B104" s="106"/>
      <c r="D104" s="107" t="s">
        <v>95</v>
      </c>
      <c r="E104" s="108"/>
      <c r="F104" s="108"/>
      <c r="G104" s="108"/>
      <c r="H104" s="108"/>
      <c r="I104" s="108"/>
      <c r="J104" s="109">
        <f>J376</f>
        <v>0</v>
      </c>
      <c r="L104" s="106"/>
    </row>
    <row r="105" spans="2:12" s="10" customFormat="1" ht="19.899999999999999" hidden="1" customHeight="1">
      <c r="B105" s="110"/>
      <c r="D105" s="111" t="s">
        <v>96</v>
      </c>
      <c r="E105" s="112"/>
      <c r="F105" s="112"/>
      <c r="G105" s="112"/>
      <c r="H105" s="112"/>
      <c r="I105" s="112"/>
      <c r="J105" s="113">
        <f>J377</f>
        <v>0</v>
      </c>
      <c r="L105" s="110"/>
    </row>
    <row r="106" spans="2:12" s="9" customFormat="1" ht="24.95" hidden="1" customHeight="1">
      <c r="B106" s="106"/>
      <c r="D106" s="107" t="s">
        <v>97</v>
      </c>
      <c r="E106" s="108"/>
      <c r="F106" s="108"/>
      <c r="G106" s="108"/>
      <c r="H106" s="108"/>
      <c r="I106" s="108"/>
      <c r="J106" s="109">
        <f>J384</f>
        <v>0</v>
      </c>
      <c r="L106" s="106"/>
    </row>
    <row r="107" spans="2:12" s="10" customFormat="1" ht="19.899999999999999" hidden="1" customHeight="1">
      <c r="B107" s="110"/>
      <c r="D107" s="111" t="s">
        <v>98</v>
      </c>
      <c r="E107" s="112"/>
      <c r="F107" s="112"/>
      <c r="G107" s="112"/>
      <c r="H107" s="112"/>
      <c r="I107" s="112"/>
      <c r="J107" s="113">
        <f>J385</f>
        <v>0</v>
      </c>
      <c r="L107" s="110"/>
    </row>
    <row r="108" spans="2:12" s="10" customFormat="1" ht="19.899999999999999" hidden="1" customHeight="1">
      <c r="B108" s="110"/>
      <c r="D108" s="111" t="s">
        <v>99</v>
      </c>
      <c r="E108" s="112"/>
      <c r="F108" s="112"/>
      <c r="G108" s="112"/>
      <c r="H108" s="112"/>
      <c r="I108" s="112"/>
      <c r="J108" s="113">
        <f>J413</f>
        <v>0</v>
      </c>
      <c r="L108" s="110"/>
    </row>
    <row r="109" spans="2:12" s="9" customFormat="1" ht="24.95" hidden="1" customHeight="1">
      <c r="B109" s="106"/>
      <c r="D109" s="107" t="s">
        <v>100</v>
      </c>
      <c r="E109" s="108"/>
      <c r="F109" s="108"/>
      <c r="G109" s="108"/>
      <c r="H109" s="108"/>
      <c r="I109" s="108"/>
      <c r="J109" s="109">
        <f>J420</f>
        <v>0</v>
      </c>
      <c r="L109" s="106"/>
    </row>
    <row r="110" spans="2:12" s="10" customFormat="1" ht="19.899999999999999" hidden="1" customHeight="1">
      <c r="B110" s="110"/>
      <c r="D110" s="111" t="s">
        <v>101</v>
      </c>
      <c r="E110" s="112"/>
      <c r="F110" s="112"/>
      <c r="G110" s="112"/>
      <c r="H110" s="112"/>
      <c r="I110" s="112"/>
      <c r="J110" s="113">
        <f>J421</f>
        <v>0</v>
      </c>
      <c r="L110" s="110"/>
    </row>
    <row r="111" spans="2:12" s="10" customFormat="1" ht="19.899999999999999" hidden="1" customHeight="1">
      <c r="B111" s="110"/>
      <c r="D111" s="111" t="s">
        <v>102</v>
      </c>
      <c r="E111" s="112"/>
      <c r="F111" s="112"/>
      <c r="G111" s="112"/>
      <c r="H111" s="112"/>
      <c r="I111" s="112"/>
      <c r="J111" s="113">
        <f>J424</f>
        <v>0</v>
      </c>
      <c r="L111" s="110"/>
    </row>
    <row r="112" spans="2:12" s="10" customFormat="1" ht="19.899999999999999" hidden="1" customHeight="1">
      <c r="B112" s="110"/>
      <c r="D112" s="111" t="s">
        <v>103</v>
      </c>
      <c r="E112" s="112"/>
      <c r="F112" s="112"/>
      <c r="G112" s="112"/>
      <c r="H112" s="112"/>
      <c r="I112" s="112"/>
      <c r="J112" s="113">
        <f>J429</f>
        <v>0</v>
      </c>
      <c r="L112" s="110"/>
    </row>
    <row r="113" spans="1:31" s="10" customFormat="1" ht="19.899999999999999" hidden="1" customHeight="1">
      <c r="B113" s="110"/>
      <c r="D113" s="111" t="s">
        <v>104</v>
      </c>
      <c r="E113" s="112"/>
      <c r="F113" s="112"/>
      <c r="G113" s="112"/>
      <c r="H113" s="112"/>
      <c r="I113" s="112"/>
      <c r="J113" s="113">
        <f>J432</f>
        <v>0</v>
      </c>
      <c r="L113" s="110"/>
    </row>
    <row r="114" spans="1:31" s="10" customFormat="1" ht="19.899999999999999" hidden="1" customHeight="1">
      <c r="B114" s="110"/>
      <c r="D114" s="111" t="s">
        <v>105</v>
      </c>
      <c r="E114" s="112"/>
      <c r="F114" s="112"/>
      <c r="G114" s="112"/>
      <c r="H114" s="112"/>
      <c r="I114" s="112"/>
      <c r="J114" s="113">
        <f>J434</f>
        <v>0</v>
      </c>
      <c r="L114" s="110"/>
    </row>
    <row r="115" spans="1:31" s="2" customFormat="1" ht="21.75" hidden="1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6.95" hidden="1" customHeight="1">
      <c r="A116" s="29"/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ht="11.25" hidden="1"/>
    <row r="118" spans="1:31" ht="11.25" hidden="1"/>
    <row r="119" spans="1:31" ht="11.25" hidden="1"/>
    <row r="120" spans="1:31" s="2" customFormat="1" ht="6.95" customHeight="1">
      <c r="A120" s="29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24.95" customHeight="1">
      <c r="A121" s="29"/>
      <c r="B121" s="30"/>
      <c r="C121" s="21" t="s">
        <v>106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6" t="s">
        <v>14</v>
      </c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6.5" customHeight="1">
      <c r="A124" s="29"/>
      <c r="B124" s="30"/>
      <c r="C124" s="29"/>
      <c r="D124" s="29"/>
      <c r="E124" s="220" t="str">
        <f>E7</f>
        <v>Železniční most v km 168,565</v>
      </c>
      <c r="F124" s="221"/>
      <c r="G124" s="221"/>
      <c r="H124" s="221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6" t="s">
        <v>81</v>
      </c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6.5" customHeight="1">
      <c r="A126" s="29"/>
      <c r="B126" s="30"/>
      <c r="C126" s="29"/>
      <c r="D126" s="29"/>
      <c r="E126" s="200" t="str">
        <f>E9</f>
        <v>SO 01 - Železniční most v km 168,565</v>
      </c>
      <c r="F126" s="222"/>
      <c r="G126" s="222"/>
      <c r="H126" s="222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2" customHeight="1">
      <c r="A128" s="29"/>
      <c r="B128" s="30"/>
      <c r="C128" s="26" t="s">
        <v>18</v>
      </c>
      <c r="D128" s="29"/>
      <c r="E128" s="29"/>
      <c r="F128" s="24" t="str">
        <f>F12</f>
        <v xml:space="preserve"> </v>
      </c>
      <c r="G128" s="29"/>
      <c r="H128" s="29"/>
      <c r="I128" s="26" t="s">
        <v>20</v>
      </c>
      <c r="J128" s="52" t="str">
        <f>IF(J12="","",J12)</f>
        <v>16. 8. 2019</v>
      </c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6.95" customHeight="1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5.2" customHeight="1">
      <c r="A130" s="29"/>
      <c r="B130" s="30"/>
      <c r="C130" s="26" t="s">
        <v>22</v>
      </c>
      <c r="D130" s="29"/>
      <c r="E130" s="29"/>
      <c r="F130" s="24" t="str">
        <f>E15</f>
        <v xml:space="preserve"> </v>
      </c>
      <c r="G130" s="29"/>
      <c r="H130" s="29"/>
      <c r="I130" s="26" t="s">
        <v>26</v>
      </c>
      <c r="J130" s="27" t="str">
        <f>E21</f>
        <v xml:space="preserve"> </v>
      </c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5.2" customHeight="1">
      <c r="A131" s="29"/>
      <c r="B131" s="30"/>
      <c r="C131" s="26" t="s">
        <v>25</v>
      </c>
      <c r="D131" s="29"/>
      <c r="E131" s="29"/>
      <c r="F131" s="24" t="str">
        <f>IF(E18="","",E18)</f>
        <v xml:space="preserve"> </v>
      </c>
      <c r="G131" s="29"/>
      <c r="H131" s="29"/>
      <c r="I131" s="26" t="s">
        <v>28</v>
      </c>
      <c r="J131" s="27" t="str">
        <f>E24</f>
        <v xml:space="preserve"> </v>
      </c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0.35" customHeight="1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11" customFormat="1" ht="29.25" customHeight="1">
      <c r="A133" s="114"/>
      <c r="B133" s="115"/>
      <c r="C133" s="116" t="s">
        <v>107</v>
      </c>
      <c r="D133" s="117" t="s">
        <v>55</v>
      </c>
      <c r="E133" s="117" t="s">
        <v>51</v>
      </c>
      <c r="F133" s="117" t="s">
        <v>52</v>
      </c>
      <c r="G133" s="117" t="s">
        <v>108</v>
      </c>
      <c r="H133" s="117" t="s">
        <v>109</v>
      </c>
      <c r="I133" s="117" t="s">
        <v>110</v>
      </c>
      <c r="J133" s="117" t="s">
        <v>85</v>
      </c>
      <c r="K133" s="118" t="s">
        <v>111</v>
      </c>
      <c r="L133" s="119"/>
      <c r="M133" s="59" t="s">
        <v>1</v>
      </c>
      <c r="N133" s="60" t="s">
        <v>34</v>
      </c>
      <c r="O133" s="60" t="s">
        <v>112</v>
      </c>
      <c r="P133" s="60" t="s">
        <v>113</v>
      </c>
      <c r="Q133" s="60" t="s">
        <v>114</v>
      </c>
      <c r="R133" s="60" t="s">
        <v>115</v>
      </c>
      <c r="S133" s="60" t="s">
        <v>116</v>
      </c>
      <c r="T133" s="61" t="s">
        <v>117</v>
      </c>
      <c r="U133" s="114"/>
      <c r="V133" s="114"/>
      <c r="W133" s="114"/>
      <c r="X133" s="114"/>
      <c r="Y133" s="114"/>
      <c r="Z133" s="114"/>
      <c r="AA133" s="114"/>
      <c r="AB133" s="114"/>
      <c r="AC133" s="114"/>
      <c r="AD133" s="114"/>
      <c r="AE133" s="114"/>
    </row>
    <row r="134" spans="1:65" s="2" customFormat="1" ht="22.9" customHeight="1">
      <c r="A134" s="29"/>
      <c r="B134" s="30"/>
      <c r="C134" s="66" t="s">
        <v>118</v>
      </c>
      <c r="D134" s="29"/>
      <c r="E134" s="29"/>
      <c r="F134" s="29"/>
      <c r="G134" s="29"/>
      <c r="H134" s="29"/>
      <c r="I134" s="29"/>
      <c r="J134" s="120">
        <f>BK134</f>
        <v>0</v>
      </c>
      <c r="K134" s="29"/>
      <c r="L134" s="30"/>
      <c r="M134" s="62"/>
      <c r="N134" s="53"/>
      <c r="O134" s="63"/>
      <c r="P134" s="121">
        <f>P135+P192+P273+P365+P374+P376+P384+P420</f>
        <v>9717.6072500000009</v>
      </c>
      <c r="Q134" s="63"/>
      <c r="R134" s="121">
        <f>R135+R192+R273+R365+R374+R376+R384+R420</f>
        <v>737.98893818104</v>
      </c>
      <c r="S134" s="63"/>
      <c r="T134" s="122">
        <f>T135+T192+T273+T365+T374+T376+T384+T420</f>
        <v>117.31278999999999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7" t="s">
        <v>69</v>
      </c>
      <c r="AU134" s="17" t="s">
        <v>87</v>
      </c>
      <c r="BK134" s="123">
        <f>BK135+BK192+BK273+BK365+BK374+BK376+BK384+BK420</f>
        <v>0</v>
      </c>
    </row>
    <row r="135" spans="1:65" s="12" customFormat="1" ht="25.9" customHeight="1">
      <c r="B135" s="124"/>
      <c r="D135" s="125" t="s">
        <v>69</v>
      </c>
      <c r="E135" s="126" t="s">
        <v>77</v>
      </c>
      <c r="F135" s="126" t="s">
        <v>119</v>
      </c>
      <c r="J135" s="127">
        <f>BK135</f>
        <v>0</v>
      </c>
      <c r="L135" s="124"/>
      <c r="M135" s="128"/>
      <c r="N135" s="129"/>
      <c r="O135" s="129"/>
      <c r="P135" s="130">
        <f>SUM(P136:P191)</f>
        <v>797.0100799999999</v>
      </c>
      <c r="Q135" s="129"/>
      <c r="R135" s="130">
        <f>SUM(R136:R191)</f>
        <v>59.265362688000003</v>
      </c>
      <c r="S135" s="129"/>
      <c r="T135" s="131">
        <f>SUM(T136:T191)</f>
        <v>0</v>
      </c>
      <c r="AR135" s="125" t="s">
        <v>77</v>
      </c>
      <c r="AT135" s="132" t="s">
        <v>69</v>
      </c>
      <c r="AU135" s="132" t="s">
        <v>70</v>
      </c>
      <c r="AY135" s="125" t="s">
        <v>120</v>
      </c>
      <c r="BK135" s="133">
        <f>SUM(BK136:BK191)</f>
        <v>0</v>
      </c>
    </row>
    <row r="136" spans="1:65" s="2" customFormat="1" ht="24.2" customHeight="1">
      <c r="A136" s="29"/>
      <c r="B136" s="134"/>
      <c r="C136" s="135" t="s">
        <v>77</v>
      </c>
      <c r="D136" s="135" t="s">
        <v>121</v>
      </c>
      <c r="E136" s="136" t="s">
        <v>122</v>
      </c>
      <c r="F136" s="137" t="s">
        <v>123</v>
      </c>
      <c r="G136" s="138" t="s">
        <v>124</v>
      </c>
      <c r="H136" s="139">
        <v>500</v>
      </c>
      <c r="I136" s="140">
        <v>0</v>
      </c>
      <c r="J136" s="140">
        <f>ROUND(I136*H136,2)</f>
        <v>0</v>
      </c>
      <c r="K136" s="137" t="s">
        <v>125</v>
      </c>
      <c r="L136" s="30"/>
      <c r="M136" s="141" t="s">
        <v>1</v>
      </c>
      <c r="N136" s="142" t="s">
        <v>35</v>
      </c>
      <c r="O136" s="143">
        <v>0.17199999999999999</v>
      </c>
      <c r="P136" s="143">
        <f>O136*H136</f>
        <v>86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45" t="s">
        <v>126</v>
      </c>
      <c r="AT136" s="145" t="s">
        <v>121</v>
      </c>
      <c r="AU136" s="145" t="s">
        <v>77</v>
      </c>
      <c r="AY136" s="17" t="s">
        <v>120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7" t="s">
        <v>77</v>
      </c>
      <c r="BK136" s="146">
        <f>ROUND(I136*H136,2)</f>
        <v>0</v>
      </c>
      <c r="BL136" s="17" t="s">
        <v>126</v>
      </c>
      <c r="BM136" s="145" t="s">
        <v>127</v>
      </c>
    </row>
    <row r="137" spans="1:65" s="13" customFormat="1" ht="11.25">
      <c r="B137" s="147"/>
      <c r="D137" s="148" t="s">
        <v>128</v>
      </c>
      <c r="E137" s="149" t="s">
        <v>1</v>
      </c>
      <c r="F137" s="150" t="s">
        <v>129</v>
      </c>
      <c r="H137" s="151">
        <v>500</v>
      </c>
      <c r="L137" s="147"/>
      <c r="M137" s="152"/>
      <c r="N137" s="153"/>
      <c r="O137" s="153"/>
      <c r="P137" s="153"/>
      <c r="Q137" s="153"/>
      <c r="R137" s="153"/>
      <c r="S137" s="153"/>
      <c r="T137" s="154"/>
      <c r="AT137" s="149" t="s">
        <v>128</v>
      </c>
      <c r="AU137" s="149" t="s">
        <v>77</v>
      </c>
      <c r="AV137" s="13" t="s">
        <v>79</v>
      </c>
      <c r="AW137" s="13" t="s">
        <v>27</v>
      </c>
      <c r="AX137" s="13" t="s">
        <v>77</v>
      </c>
      <c r="AY137" s="149" t="s">
        <v>120</v>
      </c>
    </row>
    <row r="138" spans="1:65" s="2" customFormat="1" ht="14.45" customHeight="1">
      <c r="A138" s="29"/>
      <c r="B138" s="134"/>
      <c r="C138" s="135" t="s">
        <v>79</v>
      </c>
      <c r="D138" s="135" t="s">
        <v>121</v>
      </c>
      <c r="E138" s="136" t="s">
        <v>130</v>
      </c>
      <c r="F138" s="137" t="s">
        <v>131</v>
      </c>
      <c r="G138" s="138" t="s">
        <v>124</v>
      </c>
      <c r="H138" s="139">
        <v>500</v>
      </c>
      <c r="I138" s="140">
        <v>0</v>
      </c>
      <c r="J138" s="140">
        <f>ROUND(I138*H138,2)</f>
        <v>0</v>
      </c>
      <c r="K138" s="137" t="s">
        <v>125</v>
      </c>
      <c r="L138" s="30"/>
      <c r="M138" s="141" t="s">
        <v>1</v>
      </c>
      <c r="N138" s="142" t="s">
        <v>35</v>
      </c>
      <c r="O138" s="143">
        <v>7.0000000000000007E-2</v>
      </c>
      <c r="P138" s="143">
        <f>O138*H138</f>
        <v>35</v>
      </c>
      <c r="Q138" s="143">
        <v>1.8000000000000001E-4</v>
      </c>
      <c r="R138" s="143">
        <f>Q138*H138</f>
        <v>9.0000000000000011E-2</v>
      </c>
      <c r="S138" s="143">
        <v>0</v>
      </c>
      <c r="T138" s="14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45" t="s">
        <v>126</v>
      </c>
      <c r="AT138" s="145" t="s">
        <v>121</v>
      </c>
      <c r="AU138" s="145" t="s">
        <v>77</v>
      </c>
      <c r="AY138" s="17" t="s">
        <v>120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7" t="s">
        <v>77</v>
      </c>
      <c r="BK138" s="146">
        <f>ROUND(I138*H138,2)</f>
        <v>0</v>
      </c>
      <c r="BL138" s="17" t="s">
        <v>126</v>
      </c>
      <c r="BM138" s="145" t="s">
        <v>132</v>
      </c>
    </row>
    <row r="139" spans="1:65" s="13" customFormat="1" ht="11.25">
      <c r="B139" s="147"/>
      <c r="D139" s="148" t="s">
        <v>128</v>
      </c>
      <c r="E139" s="149" t="s">
        <v>1</v>
      </c>
      <c r="F139" s="150" t="s">
        <v>133</v>
      </c>
      <c r="H139" s="151">
        <v>500</v>
      </c>
      <c r="L139" s="147"/>
      <c r="M139" s="152"/>
      <c r="N139" s="153"/>
      <c r="O139" s="153"/>
      <c r="P139" s="153"/>
      <c r="Q139" s="153"/>
      <c r="R139" s="153"/>
      <c r="S139" s="153"/>
      <c r="T139" s="154"/>
      <c r="AT139" s="149" t="s">
        <v>128</v>
      </c>
      <c r="AU139" s="149" t="s">
        <v>77</v>
      </c>
      <c r="AV139" s="13" t="s">
        <v>79</v>
      </c>
      <c r="AW139" s="13" t="s">
        <v>27</v>
      </c>
      <c r="AX139" s="13" t="s">
        <v>77</v>
      </c>
      <c r="AY139" s="149" t="s">
        <v>120</v>
      </c>
    </row>
    <row r="140" spans="1:65" s="2" customFormat="1" ht="14.45" customHeight="1">
      <c r="A140" s="29"/>
      <c r="B140" s="134"/>
      <c r="C140" s="135" t="s">
        <v>134</v>
      </c>
      <c r="D140" s="135" t="s">
        <v>121</v>
      </c>
      <c r="E140" s="136" t="s">
        <v>135</v>
      </c>
      <c r="F140" s="137" t="s">
        <v>136</v>
      </c>
      <c r="G140" s="138" t="s">
        <v>137</v>
      </c>
      <c r="H140" s="139">
        <v>56</v>
      </c>
      <c r="I140" s="140">
        <v>0</v>
      </c>
      <c r="J140" s="140">
        <f>ROUND(I140*H140,2)</f>
        <v>0</v>
      </c>
      <c r="K140" s="137" t="s">
        <v>125</v>
      </c>
      <c r="L140" s="30"/>
      <c r="M140" s="141" t="s">
        <v>1</v>
      </c>
      <c r="N140" s="142" t="s">
        <v>35</v>
      </c>
      <c r="O140" s="143">
        <v>2.2210000000000001</v>
      </c>
      <c r="P140" s="143">
        <f>O140*H140</f>
        <v>124.376</v>
      </c>
      <c r="Q140" s="143">
        <v>2.1022547999999999E-2</v>
      </c>
      <c r="R140" s="143">
        <f>Q140*H140</f>
        <v>1.1772626879999999</v>
      </c>
      <c r="S140" s="143">
        <v>0</v>
      </c>
      <c r="T140" s="14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45" t="s">
        <v>126</v>
      </c>
      <c r="AT140" s="145" t="s">
        <v>121</v>
      </c>
      <c r="AU140" s="145" t="s">
        <v>77</v>
      </c>
      <c r="AY140" s="17" t="s">
        <v>120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7" t="s">
        <v>77</v>
      </c>
      <c r="BK140" s="146">
        <f>ROUND(I140*H140,2)</f>
        <v>0</v>
      </c>
      <c r="BL140" s="17" t="s">
        <v>126</v>
      </c>
      <c r="BM140" s="145" t="s">
        <v>138</v>
      </c>
    </row>
    <row r="141" spans="1:65" s="13" customFormat="1" ht="22.5">
      <c r="B141" s="147"/>
      <c r="D141" s="148" t="s">
        <v>128</v>
      </c>
      <c r="E141" s="149" t="s">
        <v>1</v>
      </c>
      <c r="F141" s="150" t="s">
        <v>139</v>
      </c>
      <c r="H141" s="151">
        <v>56</v>
      </c>
      <c r="L141" s="147"/>
      <c r="M141" s="152"/>
      <c r="N141" s="153"/>
      <c r="O141" s="153"/>
      <c r="P141" s="153"/>
      <c r="Q141" s="153"/>
      <c r="R141" s="153"/>
      <c r="S141" s="153"/>
      <c r="T141" s="154"/>
      <c r="AT141" s="149" t="s">
        <v>128</v>
      </c>
      <c r="AU141" s="149" t="s">
        <v>77</v>
      </c>
      <c r="AV141" s="13" t="s">
        <v>79</v>
      </c>
      <c r="AW141" s="13" t="s">
        <v>27</v>
      </c>
      <c r="AX141" s="13" t="s">
        <v>77</v>
      </c>
      <c r="AY141" s="149" t="s">
        <v>120</v>
      </c>
    </row>
    <row r="142" spans="1:65" s="2" customFormat="1" ht="24.2" customHeight="1">
      <c r="A142" s="29"/>
      <c r="B142" s="134"/>
      <c r="C142" s="135" t="s">
        <v>126</v>
      </c>
      <c r="D142" s="135" t="s">
        <v>121</v>
      </c>
      <c r="E142" s="136" t="s">
        <v>140</v>
      </c>
      <c r="F142" s="137" t="s">
        <v>141</v>
      </c>
      <c r="G142" s="138" t="s">
        <v>142</v>
      </c>
      <c r="H142" s="139">
        <v>480</v>
      </c>
      <c r="I142" s="140">
        <v>0</v>
      </c>
      <c r="J142" s="140">
        <f>ROUND(I142*H142,2)</f>
        <v>0</v>
      </c>
      <c r="K142" s="137" t="s">
        <v>125</v>
      </c>
      <c r="L142" s="30"/>
      <c r="M142" s="141" t="s">
        <v>1</v>
      </c>
      <c r="N142" s="142" t="s">
        <v>35</v>
      </c>
      <c r="O142" s="143">
        <v>0.2</v>
      </c>
      <c r="P142" s="143">
        <f>O142*H142</f>
        <v>96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5" t="s">
        <v>126</v>
      </c>
      <c r="AT142" s="145" t="s">
        <v>121</v>
      </c>
      <c r="AU142" s="145" t="s">
        <v>77</v>
      </c>
      <c r="AY142" s="17" t="s">
        <v>120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7" t="s">
        <v>77</v>
      </c>
      <c r="BK142" s="146">
        <f>ROUND(I142*H142,2)</f>
        <v>0</v>
      </c>
      <c r="BL142" s="17" t="s">
        <v>126</v>
      </c>
      <c r="BM142" s="145" t="s">
        <v>143</v>
      </c>
    </row>
    <row r="143" spans="1:65" s="13" customFormat="1" ht="11.25">
      <c r="B143" s="147"/>
      <c r="D143" s="148" t="s">
        <v>128</v>
      </c>
      <c r="E143" s="149" t="s">
        <v>1</v>
      </c>
      <c r="F143" s="150" t="s">
        <v>144</v>
      </c>
      <c r="H143" s="151">
        <v>480</v>
      </c>
      <c r="L143" s="147"/>
      <c r="M143" s="152"/>
      <c r="N143" s="153"/>
      <c r="O143" s="153"/>
      <c r="P143" s="153"/>
      <c r="Q143" s="153"/>
      <c r="R143" s="153"/>
      <c r="S143" s="153"/>
      <c r="T143" s="154"/>
      <c r="AT143" s="149" t="s">
        <v>128</v>
      </c>
      <c r="AU143" s="149" t="s">
        <v>77</v>
      </c>
      <c r="AV143" s="13" t="s">
        <v>79</v>
      </c>
      <c r="AW143" s="13" t="s">
        <v>27</v>
      </c>
      <c r="AX143" s="13" t="s">
        <v>77</v>
      </c>
      <c r="AY143" s="149" t="s">
        <v>120</v>
      </c>
    </row>
    <row r="144" spans="1:65" s="2" customFormat="1" ht="24.2" customHeight="1">
      <c r="A144" s="29"/>
      <c r="B144" s="134"/>
      <c r="C144" s="135" t="s">
        <v>145</v>
      </c>
      <c r="D144" s="135" t="s">
        <v>121</v>
      </c>
      <c r="E144" s="136" t="s">
        <v>146</v>
      </c>
      <c r="F144" s="137" t="s">
        <v>147</v>
      </c>
      <c r="G144" s="138" t="s">
        <v>148</v>
      </c>
      <c r="H144" s="139">
        <v>40</v>
      </c>
      <c r="I144" s="140">
        <v>0</v>
      </c>
      <c r="J144" s="140">
        <f>ROUND(I144*H144,2)</f>
        <v>0</v>
      </c>
      <c r="K144" s="137" t="s">
        <v>125</v>
      </c>
      <c r="L144" s="30"/>
      <c r="M144" s="141" t="s">
        <v>1</v>
      </c>
      <c r="N144" s="142" t="s">
        <v>35</v>
      </c>
      <c r="O144" s="143">
        <v>0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45" t="s">
        <v>126</v>
      </c>
      <c r="AT144" s="145" t="s">
        <v>121</v>
      </c>
      <c r="AU144" s="145" t="s">
        <v>77</v>
      </c>
      <c r="AY144" s="17" t="s">
        <v>120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7" t="s">
        <v>77</v>
      </c>
      <c r="BK144" s="146">
        <f>ROUND(I144*H144,2)</f>
        <v>0</v>
      </c>
      <c r="BL144" s="17" t="s">
        <v>126</v>
      </c>
      <c r="BM144" s="145" t="s">
        <v>149</v>
      </c>
    </row>
    <row r="145" spans="1:65" s="13" customFormat="1" ht="11.25">
      <c r="B145" s="147"/>
      <c r="D145" s="148" t="s">
        <v>128</v>
      </c>
      <c r="E145" s="149" t="s">
        <v>1</v>
      </c>
      <c r="F145" s="150" t="s">
        <v>150</v>
      </c>
      <c r="H145" s="151">
        <v>40</v>
      </c>
      <c r="L145" s="147"/>
      <c r="M145" s="152"/>
      <c r="N145" s="153"/>
      <c r="O145" s="153"/>
      <c r="P145" s="153"/>
      <c r="Q145" s="153"/>
      <c r="R145" s="153"/>
      <c r="S145" s="153"/>
      <c r="T145" s="154"/>
      <c r="AT145" s="149" t="s">
        <v>128</v>
      </c>
      <c r="AU145" s="149" t="s">
        <v>77</v>
      </c>
      <c r="AV145" s="13" t="s">
        <v>79</v>
      </c>
      <c r="AW145" s="13" t="s">
        <v>27</v>
      </c>
      <c r="AX145" s="13" t="s">
        <v>77</v>
      </c>
      <c r="AY145" s="149" t="s">
        <v>120</v>
      </c>
    </row>
    <row r="146" spans="1:65" s="2" customFormat="1" ht="14.45" customHeight="1">
      <c r="A146" s="29"/>
      <c r="B146" s="134"/>
      <c r="C146" s="135" t="s">
        <v>151</v>
      </c>
      <c r="D146" s="135" t="s">
        <v>121</v>
      </c>
      <c r="E146" s="136" t="s">
        <v>152</v>
      </c>
      <c r="F146" s="137" t="s">
        <v>153</v>
      </c>
      <c r="G146" s="138" t="s">
        <v>154</v>
      </c>
      <c r="H146" s="139">
        <v>42</v>
      </c>
      <c r="I146" s="140">
        <v>0</v>
      </c>
      <c r="J146" s="140">
        <f>ROUND(I146*H146,2)</f>
        <v>0</v>
      </c>
      <c r="K146" s="137" t="s">
        <v>125</v>
      </c>
      <c r="L146" s="30"/>
      <c r="M146" s="141" t="s">
        <v>1</v>
      </c>
      <c r="N146" s="142" t="s">
        <v>35</v>
      </c>
      <c r="O146" s="143">
        <v>9.7000000000000003E-2</v>
      </c>
      <c r="P146" s="143">
        <f>O146*H146</f>
        <v>4.0739999999999998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5" t="s">
        <v>126</v>
      </c>
      <c r="AT146" s="145" t="s">
        <v>121</v>
      </c>
      <c r="AU146" s="145" t="s">
        <v>77</v>
      </c>
      <c r="AY146" s="17" t="s">
        <v>120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7" t="s">
        <v>77</v>
      </c>
      <c r="BK146" s="146">
        <f>ROUND(I146*H146,2)</f>
        <v>0</v>
      </c>
      <c r="BL146" s="17" t="s">
        <v>126</v>
      </c>
      <c r="BM146" s="145" t="s">
        <v>155</v>
      </c>
    </row>
    <row r="147" spans="1:65" s="13" customFormat="1" ht="11.25">
      <c r="B147" s="147"/>
      <c r="D147" s="148" t="s">
        <v>128</v>
      </c>
      <c r="E147" s="149" t="s">
        <v>1</v>
      </c>
      <c r="F147" s="150" t="s">
        <v>156</v>
      </c>
      <c r="H147" s="151">
        <v>42</v>
      </c>
      <c r="L147" s="147"/>
      <c r="M147" s="152"/>
      <c r="N147" s="153"/>
      <c r="O147" s="153"/>
      <c r="P147" s="153"/>
      <c r="Q147" s="153"/>
      <c r="R147" s="153"/>
      <c r="S147" s="153"/>
      <c r="T147" s="154"/>
      <c r="AT147" s="149" t="s">
        <v>128</v>
      </c>
      <c r="AU147" s="149" t="s">
        <v>77</v>
      </c>
      <c r="AV147" s="13" t="s">
        <v>79</v>
      </c>
      <c r="AW147" s="13" t="s">
        <v>27</v>
      </c>
      <c r="AX147" s="13" t="s">
        <v>77</v>
      </c>
      <c r="AY147" s="149" t="s">
        <v>120</v>
      </c>
    </row>
    <row r="148" spans="1:65" s="2" customFormat="1" ht="24.2" customHeight="1">
      <c r="A148" s="29"/>
      <c r="B148" s="134"/>
      <c r="C148" s="135" t="s">
        <v>157</v>
      </c>
      <c r="D148" s="135" t="s">
        <v>121</v>
      </c>
      <c r="E148" s="136" t="s">
        <v>158</v>
      </c>
      <c r="F148" s="137" t="s">
        <v>159</v>
      </c>
      <c r="G148" s="138" t="s">
        <v>154</v>
      </c>
      <c r="H148" s="139">
        <v>25</v>
      </c>
      <c r="I148" s="140">
        <v>0</v>
      </c>
      <c r="J148" s="140">
        <f>ROUND(I148*H148,2)</f>
        <v>0</v>
      </c>
      <c r="K148" s="137" t="s">
        <v>125</v>
      </c>
      <c r="L148" s="30"/>
      <c r="M148" s="141" t="s">
        <v>1</v>
      </c>
      <c r="N148" s="142" t="s">
        <v>35</v>
      </c>
      <c r="O148" s="143">
        <v>0.74</v>
      </c>
      <c r="P148" s="143">
        <f>O148*H148</f>
        <v>18.5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45" t="s">
        <v>126</v>
      </c>
      <c r="AT148" s="145" t="s">
        <v>121</v>
      </c>
      <c r="AU148" s="145" t="s">
        <v>77</v>
      </c>
      <c r="AY148" s="17" t="s">
        <v>120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7" t="s">
        <v>77</v>
      </c>
      <c r="BK148" s="146">
        <f>ROUND(I148*H148,2)</f>
        <v>0</v>
      </c>
      <c r="BL148" s="17" t="s">
        <v>126</v>
      </c>
      <c r="BM148" s="145" t="s">
        <v>160</v>
      </c>
    </row>
    <row r="149" spans="1:65" s="14" customFormat="1" ht="22.5">
      <c r="B149" s="155"/>
      <c r="D149" s="148" t="s">
        <v>128</v>
      </c>
      <c r="E149" s="156" t="s">
        <v>1</v>
      </c>
      <c r="F149" s="157" t="s">
        <v>161</v>
      </c>
      <c r="H149" s="156" t="s">
        <v>1</v>
      </c>
      <c r="L149" s="155"/>
      <c r="M149" s="158"/>
      <c r="N149" s="159"/>
      <c r="O149" s="159"/>
      <c r="P149" s="159"/>
      <c r="Q149" s="159"/>
      <c r="R149" s="159"/>
      <c r="S149" s="159"/>
      <c r="T149" s="160"/>
      <c r="AT149" s="156" t="s">
        <v>128</v>
      </c>
      <c r="AU149" s="156" t="s">
        <v>77</v>
      </c>
      <c r="AV149" s="14" t="s">
        <v>77</v>
      </c>
      <c r="AW149" s="14" t="s">
        <v>27</v>
      </c>
      <c r="AX149" s="14" t="s">
        <v>70</v>
      </c>
      <c r="AY149" s="156" t="s">
        <v>120</v>
      </c>
    </row>
    <row r="150" spans="1:65" s="13" customFormat="1" ht="11.25">
      <c r="B150" s="147"/>
      <c r="D150" s="148" t="s">
        <v>128</v>
      </c>
      <c r="E150" s="149" t="s">
        <v>1</v>
      </c>
      <c r="F150" s="150" t="s">
        <v>162</v>
      </c>
      <c r="H150" s="151">
        <v>25</v>
      </c>
      <c r="L150" s="147"/>
      <c r="M150" s="152"/>
      <c r="N150" s="153"/>
      <c r="O150" s="153"/>
      <c r="P150" s="153"/>
      <c r="Q150" s="153"/>
      <c r="R150" s="153"/>
      <c r="S150" s="153"/>
      <c r="T150" s="154"/>
      <c r="AT150" s="149" t="s">
        <v>128</v>
      </c>
      <c r="AU150" s="149" t="s">
        <v>77</v>
      </c>
      <c r="AV150" s="13" t="s">
        <v>79</v>
      </c>
      <c r="AW150" s="13" t="s">
        <v>27</v>
      </c>
      <c r="AX150" s="13" t="s">
        <v>77</v>
      </c>
      <c r="AY150" s="149" t="s">
        <v>120</v>
      </c>
    </row>
    <row r="151" spans="1:65" s="2" customFormat="1" ht="24.2" customHeight="1">
      <c r="A151" s="29"/>
      <c r="B151" s="134"/>
      <c r="C151" s="135" t="s">
        <v>163</v>
      </c>
      <c r="D151" s="135" t="s">
        <v>121</v>
      </c>
      <c r="E151" s="136" t="s">
        <v>164</v>
      </c>
      <c r="F151" s="137" t="s">
        <v>165</v>
      </c>
      <c r="G151" s="138" t="s">
        <v>154</v>
      </c>
      <c r="H151" s="139">
        <v>211.024</v>
      </c>
      <c r="I151" s="140">
        <v>0</v>
      </c>
      <c r="J151" s="140">
        <f>ROUND(I151*H151,2)</f>
        <v>0</v>
      </c>
      <c r="K151" s="137" t="s">
        <v>125</v>
      </c>
      <c r="L151" s="30"/>
      <c r="M151" s="141" t="s">
        <v>1</v>
      </c>
      <c r="N151" s="142" t="s">
        <v>35</v>
      </c>
      <c r="O151" s="143">
        <v>0.46700000000000003</v>
      </c>
      <c r="P151" s="143">
        <f>O151*H151</f>
        <v>98.548208000000002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45" t="s">
        <v>126</v>
      </c>
      <c r="AT151" s="145" t="s">
        <v>121</v>
      </c>
      <c r="AU151" s="145" t="s">
        <v>77</v>
      </c>
      <c r="AY151" s="17" t="s">
        <v>120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7" t="s">
        <v>77</v>
      </c>
      <c r="BK151" s="146">
        <f>ROUND(I151*H151,2)</f>
        <v>0</v>
      </c>
      <c r="BL151" s="17" t="s">
        <v>126</v>
      </c>
      <c r="BM151" s="145" t="s">
        <v>166</v>
      </c>
    </row>
    <row r="152" spans="1:65" s="13" customFormat="1" ht="11.25">
      <c r="B152" s="147"/>
      <c r="D152" s="148" t="s">
        <v>128</v>
      </c>
      <c r="E152" s="149" t="s">
        <v>1</v>
      </c>
      <c r="F152" s="150" t="s">
        <v>167</v>
      </c>
      <c r="H152" s="151">
        <v>52.957000000000001</v>
      </c>
      <c r="L152" s="147"/>
      <c r="M152" s="152"/>
      <c r="N152" s="153"/>
      <c r="O152" s="153"/>
      <c r="P152" s="153"/>
      <c r="Q152" s="153"/>
      <c r="R152" s="153"/>
      <c r="S152" s="153"/>
      <c r="T152" s="154"/>
      <c r="AT152" s="149" t="s">
        <v>128</v>
      </c>
      <c r="AU152" s="149" t="s">
        <v>77</v>
      </c>
      <c r="AV152" s="13" t="s">
        <v>79</v>
      </c>
      <c r="AW152" s="13" t="s">
        <v>27</v>
      </c>
      <c r="AX152" s="13" t="s">
        <v>70</v>
      </c>
      <c r="AY152" s="149" t="s">
        <v>120</v>
      </c>
    </row>
    <row r="153" spans="1:65" s="13" customFormat="1" ht="11.25">
      <c r="B153" s="147"/>
      <c r="D153" s="148" t="s">
        <v>128</v>
      </c>
      <c r="E153" s="149" t="s">
        <v>1</v>
      </c>
      <c r="F153" s="150" t="s">
        <v>168</v>
      </c>
      <c r="H153" s="151">
        <v>15.82</v>
      </c>
      <c r="L153" s="147"/>
      <c r="M153" s="152"/>
      <c r="N153" s="153"/>
      <c r="O153" s="153"/>
      <c r="P153" s="153"/>
      <c r="Q153" s="153"/>
      <c r="R153" s="153"/>
      <c r="S153" s="153"/>
      <c r="T153" s="154"/>
      <c r="AT153" s="149" t="s">
        <v>128</v>
      </c>
      <c r="AU153" s="149" t="s">
        <v>77</v>
      </c>
      <c r="AV153" s="13" t="s">
        <v>79</v>
      </c>
      <c r="AW153" s="13" t="s">
        <v>27</v>
      </c>
      <c r="AX153" s="13" t="s">
        <v>70</v>
      </c>
      <c r="AY153" s="149" t="s">
        <v>120</v>
      </c>
    </row>
    <row r="154" spans="1:65" s="13" customFormat="1" ht="33.75">
      <c r="B154" s="147"/>
      <c r="D154" s="148" t="s">
        <v>128</v>
      </c>
      <c r="E154" s="149" t="s">
        <v>1</v>
      </c>
      <c r="F154" s="150" t="s">
        <v>169</v>
      </c>
      <c r="H154" s="151">
        <v>26.446999999999999</v>
      </c>
      <c r="L154" s="147"/>
      <c r="M154" s="152"/>
      <c r="N154" s="153"/>
      <c r="O154" s="153"/>
      <c r="P154" s="153"/>
      <c r="Q154" s="153"/>
      <c r="R154" s="153"/>
      <c r="S154" s="153"/>
      <c r="T154" s="154"/>
      <c r="AT154" s="149" t="s">
        <v>128</v>
      </c>
      <c r="AU154" s="149" t="s">
        <v>77</v>
      </c>
      <c r="AV154" s="13" t="s">
        <v>79</v>
      </c>
      <c r="AW154" s="13" t="s">
        <v>27</v>
      </c>
      <c r="AX154" s="13" t="s">
        <v>70</v>
      </c>
      <c r="AY154" s="149" t="s">
        <v>120</v>
      </c>
    </row>
    <row r="155" spans="1:65" s="13" customFormat="1" ht="22.5">
      <c r="B155" s="147"/>
      <c r="D155" s="148" t="s">
        <v>128</v>
      </c>
      <c r="E155" s="149" t="s">
        <v>1</v>
      </c>
      <c r="F155" s="150" t="s">
        <v>170</v>
      </c>
      <c r="H155" s="151">
        <v>115.8</v>
      </c>
      <c r="L155" s="147"/>
      <c r="M155" s="152"/>
      <c r="N155" s="153"/>
      <c r="O155" s="153"/>
      <c r="P155" s="153"/>
      <c r="Q155" s="153"/>
      <c r="R155" s="153"/>
      <c r="S155" s="153"/>
      <c r="T155" s="154"/>
      <c r="AT155" s="149" t="s">
        <v>128</v>
      </c>
      <c r="AU155" s="149" t="s">
        <v>77</v>
      </c>
      <c r="AV155" s="13" t="s">
        <v>79</v>
      </c>
      <c r="AW155" s="13" t="s">
        <v>27</v>
      </c>
      <c r="AX155" s="13" t="s">
        <v>70</v>
      </c>
      <c r="AY155" s="149" t="s">
        <v>120</v>
      </c>
    </row>
    <row r="156" spans="1:65" s="15" customFormat="1" ht="11.25">
      <c r="B156" s="161"/>
      <c r="D156" s="148" t="s">
        <v>128</v>
      </c>
      <c r="E156" s="162" t="s">
        <v>1</v>
      </c>
      <c r="F156" s="163" t="s">
        <v>171</v>
      </c>
      <c r="H156" s="164">
        <v>211.024</v>
      </c>
      <c r="L156" s="161"/>
      <c r="M156" s="165"/>
      <c r="N156" s="166"/>
      <c r="O156" s="166"/>
      <c r="P156" s="166"/>
      <c r="Q156" s="166"/>
      <c r="R156" s="166"/>
      <c r="S156" s="166"/>
      <c r="T156" s="167"/>
      <c r="AT156" s="162" t="s">
        <v>128</v>
      </c>
      <c r="AU156" s="162" t="s">
        <v>77</v>
      </c>
      <c r="AV156" s="15" t="s">
        <v>126</v>
      </c>
      <c r="AW156" s="15" t="s">
        <v>27</v>
      </c>
      <c r="AX156" s="15" t="s">
        <v>77</v>
      </c>
      <c r="AY156" s="162" t="s">
        <v>120</v>
      </c>
    </row>
    <row r="157" spans="1:65" s="2" customFormat="1" ht="14.45" customHeight="1">
      <c r="A157" s="29"/>
      <c r="B157" s="134"/>
      <c r="C157" s="135" t="s">
        <v>172</v>
      </c>
      <c r="D157" s="135" t="s">
        <v>121</v>
      </c>
      <c r="E157" s="136" t="s">
        <v>173</v>
      </c>
      <c r="F157" s="137" t="s">
        <v>174</v>
      </c>
      <c r="G157" s="138" t="s">
        <v>154</v>
      </c>
      <c r="H157" s="139">
        <v>16.8</v>
      </c>
      <c r="I157" s="140">
        <v>0</v>
      </c>
      <c r="J157" s="140">
        <f>ROUND(I157*H157,2)</f>
        <v>0</v>
      </c>
      <c r="K157" s="137" t="s">
        <v>125</v>
      </c>
      <c r="L157" s="30"/>
      <c r="M157" s="141" t="s">
        <v>1</v>
      </c>
      <c r="N157" s="142" t="s">
        <v>35</v>
      </c>
      <c r="O157" s="143">
        <v>2.2109999999999999</v>
      </c>
      <c r="P157" s="143">
        <f>O157*H157</f>
        <v>37.144799999999996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45" t="s">
        <v>126</v>
      </c>
      <c r="AT157" s="145" t="s">
        <v>121</v>
      </c>
      <c r="AU157" s="145" t="s">
        <v>77</v>
      </c>
      <c r="AY157" s="17" t="s">
        <v>120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7" t="s">
        <v>77</v>
      </c>
      <c r="BK157" s="146">
        <f>ROUND(I157*H157,2)</f>
        <v>0</v>
      </c>
      <c r="BL157" s="17" t="s">
        <v>126</v>
      </c>
      <c r="BM157" s="145" t="s">
        <v>175</v>
      </c>
    </row>
    <row r="158" spans="1:65" s="2" customFormat="1" ht="19.5">
      <c r="A158" s="29"/>
      <c r="B158" s="30"/>
      <c r="C158" s="29"/>
      <c r="D158" s="148" t="s">
        <v>176</v>
      </c>
      <c r="E158" s="29"/>
      <c r="F158" s="168" t="s">
        <v>177</v>
      </c>
      <c r="G158" s="29"/>
      <c r="H158" s="29"/>
      <c r="I158" s="29"/>
      <c r="J158" s="29"/>
      <c r="K158" s="29"/>
      <c r="L158" s="30"/>
      <c r="M158" s="169"/>
      <c r="N158" s="170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7" t="s">
        <v>176</v>
      </c>
      <c r="AU158" s="17" t="s">
        <v>77</v>
      </c>
    </row>
    <row r="159" spans="1:65" s="13" customFormat="1" ht="11.25">
      <c r="B159" s="147"/>
      <c r="D159" s="148" t="s">
        <v>128</v>
      </c>
      <c r="E159" s="149" t="s">
        <v>1</v>
      </c>
      <c r="F159" s="150" t="s">
        <v>178</v>
      </c>
      <c r="H159" s="151">
        <v>16.8</v>
      </c>
      <c r="L159" s="147"/>
      <c r="M159" s="152"/>
      <c r="N159" s="153"/>
      <c r="O159" s="153"/>
      <c r="P159" s="153"/>
      <c r="Q159" s="153"/>
      <c r="R159" s="153"/>
      <c r="S159" s="153"/>
      <c r="T159" s="154"/>
      <c r="AT159" s="149" t="s">
        <v>128</v>
      </c>
      <c r="AU159" s="149" t="s">
        <v>77</v>
      </c>
      <c r="AV159" s="13" t="s">
        <v>79</v>
      </c>
      <c r="AW159" s="13" t="s">
        <v>27</v>
      </c>
      <c r="AX159" s="13" t="s">
        <v>77</v>
      </c>
      <c r="AY159" s="149" t="s">
        <v>120</v>
      </c>
    </row>
    <row r="160" spans="1:65" s="2" customFormat="1" ht="14.45" customHeight="1">
      <c r="A160" s="29"/>
      <c r="B160" s="134"/>
      <c r="C160" s="171" t="s">
        <v>179</v>
      </c>
      <c r="D160" s="171" t="s">
        <v>180</v>
      </c>
      <c r="E160" s="172" t="s">
        <v>181</v>
      </c>
      <c r="F160" s="173" t="s">
        <v>182</v>
      </c>
      <c r="G160" s="174" t="s">
        <v>183</v>
      </c>
      <c r="H160" s="175">
        <v>3.8</v>
      </c>
      <c r="I160" s="176">
        <v>0</v>
      </c>
      <c r="J160" s="176">
        <f>ROUND(I160*H160,2)</f>
        <v>0</v>
      </c>
      <c r="K160" s="173" t="s">
        <v>125</v>
      </c>
      <c r="L160" s="177"/>
      <c r="M160" s="178" t="s">
        <v>1</v>
      </c>
      <c r="N160" s="179" t="s">
        <v>35</v>
      </c>
      <c r="O160" s="143">
        <v>0</v>
      </c>
      <c r="P160" s="143">
        <f>O160*H160</f>
        <v>0</v>
      </c>
      <c r="Q160" s="143">
        <v>1</v>
      </c>
      <c r="R160" s="143">
        <f>Q160*H160</f>
        <v>3.8</v>
      </c>
      <c r="S160" s="143">
        <v>0</v>
      </c>
      <c r="T160" s="144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45" t="s">
        <v>163</v>
      </c>
      <c r="AT160" s="145" t="s">
        <v>180</v>
      </c>
      <c r="AU160" s="145" t="s">
        <v>77</v>
      </c>
      <c r="AY160" s="17" t="s">
        <v>120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7" t="s">
        <v>77</v>
      </c>
      <c r="BK160" s="146">
        <f>ROUND(I160*H160,2)</f>
        <v>0</v>
      </c>
      <c r="BL160" s="17" t="s">
        <v>126</v>
      </c>
      <c r="BM160" s="145" t="s">
        <v>184</v>
      </c>
    </row>
    <row r="161" spans="1:65" s="2" customFormat="1" ht="24.2" customHeight="1">
      <c r="A161" s="29"/>
      <c r="B161" s="134"/>
      <c r="C161" s="135" t="s">
        <v>185</v>
      </c>
      <c r="D161" s="135" t="s">
        <v>121</v>
      </c>
      <c r="E161" s="136" t="s">
        <v>186</v>
      </c>
      <c r="F161" s="137" t="s">
        <v>187</v>
      </c>
      <c r="G161" s="138" t="s">
        <v>154</v>
      </c>
      <c r="H161" s="139">
        <v>16.8</v>
      </c>
      <c r="I161" s="140">
        <v>0</v>
      </c>
      <c r="J161" s="140">
        <f>ROUND(I161*H161,2)</f>
        <v>0</v>
      </c>
      <c r="K161" s="137" t="s">
        <v>125</v>
      </c>
      <c r="L161" s="30"/>
      <c r="M161" s="141" t="s">
        <v>1</v>
      </c>
      <c r="N161" s="142" t="s">
        <v>35</v>
      </c>
      <c r="O161" s="143">
        <v>1.4790000000000001</v>
      </c>
      <c r="P161" s="143">
        <f>O161*H161</f>
        <v>24.847200000000001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45" t="s">
        <v>126</v>
      </c>
      <c r="AT161" s="145" t="s">
        <v>121</v>
      </c>
      <c r="AU161" s="145" t="s">
        <v>77</v>
      </c>
      <c r="AY161" s="17" t="s">
        <v>120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7" t="s">
        <v>77</v>
      </c>
      <c r="BK161" s="146">
        <f>ROUND(I161*H161,2)</f>
        <v>0</v>
      </c>
      <c r="BL161" s="17" t="s">
        <v>126</v>
      </c>
      <c r="BM161" s="145" t="s">
        <v>188</v>
      </c>
    </row>
    <row r="162" spans="1:65" s="13" customFormat="1" ht="11.25">
      <c r="B162" s="147"/>
      <c r="D162" s="148" t="s">
        <v>128</v>
      </c>
      <c r="E162" s="149" t="s">
        <v>1</v>
      </c>
      <c r="F162" s="150" t="s">
        <v>189</v>
      </c>
      <c r="H162" s="151">
        <v>16.8</v>
      </c>
      <c r="L162" s="147"/>
      <c r="M162" s="152"/>
      <c r="N162" s="153"/>
      <c r="O162" s="153"/>
      <c r="P162" s="153"/>
      <c r="Q162" s="153"/>
      <c r="R162" s="153"/>
      <c r="S162" s="153"/>
      <c r="T162" s="154"/>
      <c r="AT162" s="149" t="s">
        <v>128</v>
      </c>
      <c r="AU162" s="149" t="s">
        <v>77</v>
      </c>
      <c r="AV162" s="13" t="s">
        <v>79</v>
      </c>
      <c r="AW162" s="13" t="s">
        <v>27</v>
      </c>
      <c r="AX162" s="13" t="s">
        <v>77</v>
      </c>
      <c r="AY162" s="149" t="s">
        <v>120</v>
      </c>
    </row>
    <row r="163" spans="1:65" s="2" customFormat="1" ht="24.2" customHeight="1">
      <c r="A163" s="29"/>
      <c r="B163" s="134"/>
      <c r="C163" s="135" t="s">
        <v>190</v>
      </c>
      <c r="D163" s="135" t="s">
        <v>121</v>
      </c>
      <c r="E163" s="136" t="s">
        <v>191</v>
      </c>
      <c r="F163" s="137" t="s">
        <v>192</v>
      </c>
      <c r="G163" s="138" t="s">
        <v>154</v>
      </c>
      <c r="H163" s="139">
        <v>211.024</v>
      </c>
      <c r="I163" s="140">
        <v>0</v>
      </c>
      <c r="J163" s="140">
        <f>ROUND(I163*H163,2)</f>
        <v>0</v>
      </c>
      <c r="K163" s="137" t="s">
        <v>125</v>
      </c>
      <c r="L163" s="30"/>
      <c r="M163" s="141" t="s">
        <v>1</v>
      </c>
      <c r="N163" s="142" t="s">
        <v>35</v>
      </c>
      <c r="O163" s="143">
        <v>0.34499999999999997</v>
      </c>
      <c r="P163" s="143">
        <f>O163*H163</f>
        <v>72.803280000000001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45" t="s">
        <v>126</v>
      </c>
      <c r="AT163" s="145" t="s">
        <v>121</v>
      </c>
      <c r="AU163" s="145" t="s">
        <v>77</v>
      </c>
      <c r="AY163" s="17" t="s">
        <v>120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7" t="s">
        <v>77</v>
      </c>
      <c r="BK163" s="146">
        <f>ROUND(I163*H163,2)</f>
        <v>0</v>
      </c>
      <c r="BL163" s="17" t="s">
        <v>126</v>
      </c>
      <c r="BM163" s="145" t="s">
        <v>193</v>
      </c>
    </row>
    <row r="164" spans="1:65" s="13" customFormat="1" ht="11.25">
      <c r="B164" s="147"/>
      <c r="D164" s="148" t="s">
        <v>128</v>
      </c>
      <c r="E164" s="149" t="s">
        <v>1</v>
      </c>
      <c r="F164" s="150" t="s">
        <v>194</v>
      </c>
      <c r="H164" s="151">
        <v>211.024</v>
      </c>
      <c r="L164" s="147"/>
      <c r="M164" s="152"/>
      <c r="N164" s="153"/>
      <c r="O164" s="153"/>
      <c r="P164" s="153"/>
      <c r="Q164" s="153"/>
      <c r="R164" s="153"/>
      <c r="S164" s="153"/>
      <c r="T164" s="154"/>
      <c r="AT164" s="149" t="s">
        <v>128</v>
      </c>
      <c r="AU164" s="149" t="s">
        <v>77</v>
      </c>
      <c r="AV164" s="13" t="s">
        <v>79</v>
      </c>
      <c r="AW164" s="13" t="s">
        <v>27</v>
      </c>
      <c r="AX164" s="13" t="s">
        <v>77</v>
      </c>
      <c r="AY164" s="149" t="s">
        <v>120</v>
      </c>
    </row>
    <row r="165" spans="1:65" s="2" customFormat="1" ht="24.2" customHeight="1">
      <c r="A165" s="29"/>
      <c r="B165" s="134"/>
      <c r="C165" s="135" t="s">
        <v>195</v>
      </c>
      <c r="D165" s="135" t="s">
        <v>121</v>
      </c>
      <c r="E165" s="136" t="s">
        <v>196</v>
      </c>
      <c r="F165" s="137" t="s">
        <v>197</v>
      </c>
      <c r="G165" s="138" t="s">
        <v>154</v>
      </c>
      <c r="H165" s="139">
        <v>211.024</v>
      </c>
      <c r="I165" s="140">
        <v>0</v>
      </c>
      <c r="J165" s="140">
        <f>ROUND(I165*H165,2)</f>
        <v>0</v>
      </c>
      <c r="K165" s="137" t="s">
        <v>125</v>
      </c>
      <c r="L165" s="30"/>
      <c r="M165" s="141" t="s">
        <v>1</v>
      </c>
      <c r="N165" s="142" t="s">
        <v>35</v>
      </c>
      <c r="O165" s="143">
        <v>8.3000000000000004E-2</v>
      </c>
      <c r="P165" s="143">
        <f>O165*H165</f>
        <v>17.514991999999999</v>
      </c>
      <c r="Q165" s="143">
        <v>0</v>
      </c>
      <c r="R165" s="143">
        <f>Q165*H165</f>
        <v>0</v>
      </c>
      <c r="S165" s="143">
        <v>0</v>
      </c>
      <c r="T165" s="14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45" t="s">
        <v>126</v>
      </c>
      <c r="AT165" s="145" t="s">
        <v>121</v>
      </c>
      <c r="AU165" s="145" t="s">
        <v>77</v>
      </c>
      <c r="AY165" s="17" t="s">
        <v>120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7" t="s">
        <v>77</v>
      </c>
      <c r="BK165" s="146">
        <f>ROUND(I165*H165,2)</f>
        <v>0</v>
      </c>
      <c r="BL165" s="17" t="s">
        <v>126</v>
      </c>
      <c r="BM165" s="145" t="s">
        <v>198</v>
      </c>
    </row>
    <row r="166" spans="1:65" s="13" customFormat="1" ht="11.25">
      <c r="B166" s="147"/>
      <c r="D166" s="148" t="s">
        <v>128</v>
      </c>
      <c r="E166" s="149" t="s">
        <v>1</v>
      </c>
      <c r="F166" s="150" t="s">
        <v>199</v>
      </c>
      <c r="H166" s="151">
        <v>211.024</v>
      </c>
      <c r="L166" s="147"/>
      <c r="M166" s="152"/>
      <c r="N166" s="153"/>
      <c r="O166" s="153"/>
      <c r="P166" s="153"/>
      <c r="Q166" s="153"/>
      <c r="R166" s="153"/>
      <c r="S166" s="153"/>
      <c r="T166" s="154"/>
      <c r="AT166" s="149" t="s">
        <v>128</v>
      </c>
      <c r="AU166" s="149" t="s">
        <v>77</v>
      </c>
      <c r="AV166" s="13" t="s">
        <v>79</v>
      </c>
      <c r="AW166" s="13" t="s">
        <v>27</v>
      </c>
      <c r="AX166" s="13" t="s">
        <v>77</v>
      </c>
      <c r="AY166" s="149" t="s">
        <v>120</v>
      </c>
    </row>
    <row r="167" spans="1:65" s="2" customFormat="1" ht="24.2" customHeight="1">
      <c r="A167" s="29"/>
      <c r="B167" s="134"/>
      <c r="C167" s="135" t="s">
        <v>200</v>
      </c>
      <c r="D167" s="135" t="s">
        <v>121</v>
      </c>
      <c r="E167" s="136" t="s">
        <v>201</v>
      </c>
      <c r="F167" s="137" t="s">
        <v>202</v>
      </c>
      <c r="G167" s="138" t="s">
        <v>154</v>
      </c>
      <c r="H167" s="139">
        <v>5275.6</v>
      </c>
      <c r="I167" s="140">
        <v>0</v>
      </c>
      <c r="J167" s="140">
        <f>ROUND(I167*H167,2)</f>
        <v>0</v>
      </c>
      <c r="K167" s="137" t="s">
        <v>125</v>
      </c>
      <c r="L167" s="30"/>
      <c r="M167" s="141" t="s">
        <v>1</v>
      </c>
      <c r="N167" s="142" t="s">
        <v>35</v>
      </c>
      <c r="O167" s="143">
        <v>4.0000000000000001E-3</v>
      </c>
      <c r="P167" s="143">
        <f>O167*H167</f>
        <v>21.102400000000003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45" t="s">
        <v>126</v>
      </c>
      <c r="AT167" s="145" t="s">
        <v>121</v>
      </c>
      <c r="AU167" s="145" t="s">
        <v>77</v>
      </c>
      <c r="AY167" s="17" t="s">
        <v>120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7" t="s">
        <v>77</v>
      </c>
      <c r="BK167" s="146">
        <f>ROUND(I167*H167,2)</f>
        <v>0</v>
      </c>
      <c r="BL167" s="17" t="s">
        <v>126</v>
      </c>
      <c r="BM167" s="145" t="s">
        <v>203</v>
      </c>
    </row>
    <row r="168" spans="1:65" s="14" customFormat="1" ht="11.25">
      <c r="B168" s="155"/>
      <c r="D168" s="148" t="s">
        <v>128</v>
      </c>
      <c r="E168" s="156" t="s">
        <v>1</v>
      </c>
      <c r="F168" s="157" t="s">
        <v>204</v>
      </c>
      <c r="H168" s="156" t="s">
        <v>1</v>
      </c>
      <c r="L168" s="155"/>
      <c r="M168" s="158"/>
      <c r="N168" s="159"/>
      <c r="O168" s="159"/>
      <c r="P168" s="159"/>
      <c r="Q168" s="159"/>
      <c r="R168" s="159"/>
      <c r="S168" s="159"/>
      <c r="T168" s="160"/>
      <c r="AT168" s="156" t="s">
        <v>128</v>
      </c>
      <c r="AU168" s="156" t="s">
        <v>77</v>
      </c>
      <c r="AV168" s="14" t="s">
        <v>77</v>
      </c>
      <c r="AW168" s="14" t="s">
        <v>27</v>
      </c>
      <c r="AX168" s="14" t="s">
        <v>70</v>
      </c>
      <c r="AY168" s="156" t="s">
        <v>120</v>
      </c>
    </row>
    <row r="169" spans="1:65" s="13" customFormat="1" ht="11.25">
      <c r="B169" s="147"/>
      <c r="D169" s="148" t="s">
        <v>128</v>
      </c>
      <c r="E169" s="149" t="s">
        <v>1</v>
      </c>
      <c r="F169" s="150" t="s">
        <v>205</v>
      </c>
      <c r="H169" s="151">
        <v>5275.6</v>
      </c>
      <c r="L169" s="147"/>
      <c r="M169" s="152"/>
      <c r="N169" s="153"/>
      <c r="O169" s="153"/>
      <c r="P169" s="153"/>
      <c r="Q169" s="153"/>
      <c r="R169" s="153"/>
      <c r="S169" s="153"/>
      <c r="T169" s="154"/>
      <c r="AT169" s="149" t="s">
        <v>128</v>
      </c>
      <c r="AU169" s="149" t="s">
        <v>77</v>
      </c>
      <c r="AV169" s="13" t="s">
        <v>79</v>
      </c>
      <c r="AW169" s="13" t="s">
        <v>27</v>
      </c>
      <c r="AX169" s="13" t="s">
        <v>77</v>
      </c>
      <c r="AY169" s="149" t="s">
        <v>120</v>
      </c>
    </row>
    <row r="170" spans="1:65" s="2" customFormat="1" ht="24.2" customHeight="1">
      <c r="A170" s="29"/>
      <c r="B170" s="134"/>
      <c r="C170" s="135" t="s">
        <v>8</v>
      </c>
      <c r="D170" s="135" t="s">
        <v>121</v>
      </c>
      <c r="E170" s="136" t="s">
        <v>206</v>
      </c>
      <c r="F170" s="137" t="s">
        <v>207</v>
      </c>
      <c r="G170" s="138" t="s">
        <v>154</v>
      </c>
      <c r="H170" s="139">
        <v>26.4</v>
      </c>
      <c r="I170" s="140">
        <v>0</v>
      </c>
      <c r="J170" s="140">
        <f>ROUND(I170*H170,2)</f>
        <v>0</v>
      </c>
      <c r="K170" s="137" t="s">
        <v>125</v>
      </c>
      <c r="L170" s="30"/>
      <c r="M170" s="141" t="s">
        <v>1</v>
      </c>
      <c r="N170" s="142" t="s">
        <v>35</v>
      </c>
      <c r="O170" s="143">
        <v>0.31</v>
      </c>
      <c r="P170" s="143">
        <f>O170*H170</f>
        <v>8.1839999999999993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5" t="s">
        <v>126</v>
      </c>
      <c r="AT170" s="145" t="s">
        <v>121</v>
      </c>
      <c r="AU170" s="145" t="s">
        <v>77</v>
      </c>
      <c r="AY170" s="17" t="s">
        <v>120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7" t="s">
        <v>77</v>
      </c>
      <c r="BK170" s="146">
        <f>ROUND(I170*H170,2)</f>
        <v>0</v>
      </c>
      <c r="BL170" s="17" t="s">
        <v>126</v>
      </c>
      <c r="BM170" s="145" t="s">
        <v>208</v>
      </c>
    </row>
    <row r="171" spans="1:65" s="13" customFormat="1" ht="11.25">
      <c r="B171" s="147"/>
      <c r="D171" s="148" t="s">
        <v>128</v>
      </c>
      <c r="E171" s="149" t="s">
        <v>1</v>
      </c>
      <c r="F171" s="150" t="s">
        <v>209</v>
      </c>
      <c r="H171" s="151">
        <v>26.4</v>
      </c>
      <c r="L171" s="147"/>
      <c r="M171" s="152"/>
      <c r="N171" s="153"/>
      <c r="O171" s="153"/>
      <c r="P171" s="153"/>
      <c r="Q171" s="153"/>
      <c r="R171" s="153"/>
      <c r="S171" s="153"/>
      <c r="T171" s="154"/>
      <c r="AT171" s="149" t="s">
        <v>128</v>
      </c>
      <c r="AU171" s="149" t="s">
        <v>77</v>
      </c>
      <c r="AV171" s="13" t="s">
        <v>79</v>
      </c>
      <c r="AW171" s="13" t="s">
        <v>27</v>
      </c>
      <c r="AX171" s="13" t="s">
        <v>77</v>
      </c>
      <c r="AY171" s="149" t="s">
        <v>120</v>
      </c>
    </row>
    <row r="172" spans="1:65" s="2" customFormat="1" ht="14.45" customHeight="1">
      <c r="A172" s="29"/>
      <c r="B172" s="134"/>
      <c r="C172" s="171" t="s">
        <v>210</v>
      </c>
      <c r="D172" s="171" t="s">
        <v>180</v>
      </c>
      <c r="E172" s="172" t="s">
        <v>211</v>
      </c>
      <c r="F172" s="173" t="s">
        <v>212</v>
      </c>
      <c r="G172" s="174" t="s">
        <v>183</v>
      </c>
      <c r="H172" s="175">
        <v>47.52</v>
      </c>
      <c r="I172" s="176">
        <v>0</v>
      </c>
      <c r="J172" s="176">
        <f>ROUND(I172*H172,2)</f>
        <v>0</v>
      </c>
      <c r="K172" s="173" t="s">
        <v>125</v>
      </c>
      <c r="L172" s="177"/>
      <c r="M172" s="178" t="s">
        <v>1</v>
      </c>
      <c r="N172" s="179" t="s">
        <v>35</v>
      </c>
      <c r="O172" s="143">
        <v>0</v>
      </c>
      <c r="P172" s="143">
        <f>O172*H172</f>
        <v>0</v>
      </c>
      <c r="Q172" s="143">
        <v>1</v>
      </c>
      <c r="R172" s="143">
        <f>Q172*H172</f>
        <v>47.52</v>
      </c>
      <c r="S172" s="143">
        <v>0</v>
      </c>
      <c r="T172" s="144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45" t="s">
        <v>163</v>
      </c>
      <c r="AT172" s="145" t="s">
        <v>180</v>
      </c>
      <c r="AU172" s="145" t="s">
        <v>77</v>
      </c>
      <c r="AY172" s="17" t="s">
        <v>120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7" t="s">
        <v>77</v>
      </c>
      <c r="BK172" s="146">
        <f>ROUND(I172*H172,2)</f>
        <v>0</v>
      </c>
      <c r="BL172" s="17" t="s">
        <v>126</v>
      </c>
      <c r="BM172" s="145" t="s">
        <v>213</v>
      </c>
    </row>
    <row r="173" spans="1:65" s="14" customFormat="1" ht="11.25">
      <c r="B173" s="155"/>
      <c r="D173" s="148" t="s">
        <v>128</v>
      </c>
      <c r="E173" s="156" t="s">
        <v>1</v>
      </c>
      <c r="F173" s="157" t="s">
        <v>214</v>
      </c>
      <c r="H173" s="156" t="s">
        <v>1</v>
      </c>
      <c r="L173" s="155"/>
      <c r="M173" s="158"/>
      <c r="N173" s="159"/>
      <c r="O173" s="159"/>
      <c r="P173" s="159"/>
      <c r="Q173" s="159"/>
      <c r="R173" s="159"/>
      <c r="S173" s="159"/>
      <c r="T173" s="160"/>
      <c r="AT173" s="156" t="s">
        <v>128</v>
      </c>
      <c r="AU173" s="156" t="s">
        <v>77</v>
      </c>
      <c r="AV173" s="14" t="s">
        <v>77</v>
      </c>
      <c r="AW173" s="14" t="s">
        <v>27</v>
      </c>
      <c r="AX173" s="14" t="s">
        <v>70</v>
      </c>
      <c r="AY173" s="156" t="s">
        <v>120</v>
      </c>
    </row>
    <row r="174" spans="1:65" s="13" customFormat="1" ht="11.25">
      <c r="B174" s="147"/>
      <c r="D174" s="148" t="s">
        <v>128</v>
      </c>
      <c r="E174" s="149" t="s">
        <v>1</v>
      </c>
      <c r="F174" s="150" t="s">
        <v>215</v>
      </c>
      <c r="H174" s="151">
        <v>47.52</v>
      </c>
      <c r="L174" s="147"/>
      <c r="M174" s="152"/>
      <c r="N174" s="153"/>
      <c r="O174" s="153"/>
      <c r="P174" s="153"/>
      <c r="Q174" s="153"/>
      <c r="R174" s="153"/>
      <c r="S174" s="153"/>
      <c r="T174" s="154"/>
      <c r="AT174" s="149" t="s">
        <v>128</v>
      </c>
      <c r="AU174" s="149" t="s">
        <v>77</v>
      </c>
      <c r="AV174" s="13" t="s">
        <v>79</v>
      </c>
      <c r="AW174" s="13" t="s">
        <v>27</v>
      </c>
      <c r="AX174" s="13" t="s">
        <v>77</v>
      </c>
      <c r="AY174" s="149" t="s">
        <v>120</v>
      </c>
    </row>
    <row r="175" spans="1:65" s="2" customFormat="1" ht="14.45" customHeight="1">
      <c r="A175" s="29"/>
      <c r="B175" s="134"/>
      <c r="C175" s="171" t="s">
        <v>216</v>
      </c>
      <c r="D175" s="171" t="s">
        <v>180</v>
      </c>
      <c r="E175" s="172" t="s">
        <v>217</v>
      </c>
      <c r="F175" s="173" t="s">
        <v>218</v>
      </c>
      <c r="G175" s="174" t="s">
        <v>183</v>
      </c>
      <c r="H175" s="175">
        <v>4.68</v>
      </c>
      <c r="I175" s="176">
        <v>0</v>
      </c>
      <c r="J175" s="176">
        <f>ROUND(I175*H175,2)</f>
        <v>0</v>
      </c>
      <c r="K175" s="173" t="s">
        <v>125</v>
      </c>
      <c r="L175" s="177"/>
      <c r="M175" s="178" t="s">
        <v>1</v>
      </c>
      <c r="N175" s="179" t="s">
        <v>35</v>
      </c>
      <c r="O175" s="143">
        <v>0</v>
      </c>
      <c r="P175" s="143">
        <f>O175*H175</f>
        <v>0</v>
      </c>
      <c r="Q175" s="143">
        <v>1</v>
      </c>
      <c r="R175" s="143">
        <f>Q175*H175</f>
        <v>4.68</v>
      </c>
      <c r="S175" s="143">
        <v>0</v>
      </c>
      <c r="T175" s="144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45" t="s">
        <v>163</v>
      </c>
      <c r="AT175" s="145" t="s">
        <v>180</v>
      </c>
      <c r="AU175" s="145" t="s">
        <v>77</v>
      </c>
      <c r="AY175" s="17" t="s">
        <v>120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7" t="s">
        <v>77</v>
      </c>
      <c r="BK175" s="146">
        <f>ROUND(I175*H175,2)</f>
        <v>0</v>
      </c>
      <c r="BL175" s="17" t="s">
        <v>126</v>
      </c>
      <c r="BM175" s="145" t="s">
        <v>219</v>
      </c>
    </row>
    <row r="176" spans="1:65" s="14" customFormat="1" ht="11.25">
      <c r="B176" s="155"/>
      <c r="D176" s="148" t="s">
        <v>128</v>
      </c>
      <c r="E176" s="156" t="s">
        <v>1</v>
      </c>
      <c r="F176" s="157" t="s">
        <v>220</v>
      </c>
      <c r="H176" s="156" t="s">
        <v>1</v>
      </c>
      <c r="L176" s="155"/>
      <c r="M176" s="158"/>
      <c r="N176" s="159"/>
      <c r="O176" s="159"/>
      <c r="P176" s="159"/>
      <c r="Q176" s="159"/>
      <c r="R176" s="159"/>
      <c r="S176" s="159"/>
      <c r="T176" s="160"/>
      <c r="AT176" s="156" t="s">
        <v>128</v>
      </c>
      <c r="AU176" s="156" t="s">
        <v>77</v>
      </c>
      <c r="AV176" s="14" t="s">
        <v>77</v>
      </c>
      <c r="AW176" s="14" t="s">
        <v>27</v>
      </c>
      <c r="AX176" s="14" t="s">
        <v>70</v>
      </c>
      <c r="AY176" s="156" t="s">
        <v>120</v>
      </c>
    </row>
    <row r="177" spans="1:65" s="13" customFormat="1" ht="11.25">
      <c r="B177" s="147"/>
      <c r="D177" s="148" t="s">
        <v>128</v>
      </c>
      <c r="E177" s="149" t="s">
        <v>1</v>
      </c>
      <c r="F177" s="150" t="s">
        <v>221</v>
      </c>
      <c r="H177" s="151">
        <v>4.68</v>
      </c>
      <c r="L177" s="147"/>
      <c r="M177" s="152"/>
      <c r="N177" s="153"/>
      <c r="O177" s="153"/>
      <c r="P177" s="153"/>
      <c r="Q177" s="153"/>
      <c r="R177" s="153"/>
      <c r="S177" s="153"/>
      <c r="T177" s="154"/>
      <c r="AT177" s="149" t="s">
        <v>128</v>
      </c>
      <c r="AU177" s="149" t="s">
        <v>77</v>
      </c>
      <c r="AV177" s="13" t="s">
        <v>79</v>
      </c>
      <c r="AW177" s="13" t="s">
        <v>27</v>
      </c>
      <c r="AX177" s="13" t="s">
        <v>77</v>
      </c>
      <c r="AY177" s="149" t="s">
        <v>120</v>
      </c>
    </row>
    <row r="178" spans="1:65" s="2" customFormat="1" ht="24.2" customHeight="1">
      <c r="A178" s="29"/>
      <c r="B178" s="134"/>
      <c r="C178" s="135" t="s">
        <v>222</v>
      </c>
      <c r="D178" s="135" t="s">
        <v>121</v>
      </c>
      <c r="E178" s="136" t="s">
        <v>223</v>
      </c>
      <c r="F178" s="137" t="s">
        <v>224</v>
      </c>
      <c r="G178" s="138" t="s">
        <v>183</v>
      </c>
      <c r="H178" s="139">
        <v>379.84300000000002</v>
      </c>
      <c r="I178" s="140">
        <v>0</v>
      </c>
      <c r="J178" s="140">
        <f>ROUND(I178*H178,2)</f>
        <v>0</v>
      </c>
      <c r="K178" s="137" t="s">
        <v>125</v>
      </c>
      <c r="L178" s="30"/>
      <c r="M178" s="141" t="s">
        <v>1</v>
      </c>
      <c r="N178" s="142" t="s">
        <v>35</v>
      </c>
      <c r="O178" s="143">
        <v>0</v>
      </c>
      <c r="P178" s="143">
        <f>O178*H178</f>
        <v>0</v>
      </c>
      <c r="Q178" s="143">
        <v>0</v>
      </c>
      <c r="R178" s="143">
        <f>Q178*H178</f>
        <v>0</v>
      </c>
      <c r="S178" s="143">
        <v>0</v>
      </c>
      <c r="T178" s="144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45" t="s">
        <v>126</v>
      </c>
      <c r="AT178" s="145" t="s">
        <v>121</v>
      </c>
      <c r="AU178" s="145" t="s">
        <v>77</v>
      </c>
      <c r="AY178" s="17" t="s">
        <v>120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7" t="s">
        <v>77</v>
      </c>
      <c r="BK178" s="146">
        <f>ROUND(I178*H178,2)</f>
        <v>0</v>
      </c>
      <c r="BL178" s="17" t="s">
        <v>126</v>
      </c>
      <c r="BM178" s="145" t="s">
        <v>225</v>
      </c>
    </row>
    <row r="179" spans="1:65" s="13" customFormat="1" ht="11.25">
      <c r="B179" s="147"/>
      <c r="D179" s="148" t="s">
        <v>128</v>
      </c>
      <c r="E179" s="149" t="s">
        <v>1</v>
      </c>
      <c r="F179" s="150" t="s">
        <v>226</v>
      </c>
      <c r="H179" s="151">
        <v>379.84300000000002</v>
      </c>
      <c r="L179" s="147"/>
      <c r="M179" s="152"/>
      <c r="N179" s="153"/>
      <c r="O179" s="153"/>
      <c r="P179" s="153"/>
      <c r="Q179" s="153"/>
      <c r="R179" s="153"/>
      <c r="S179" s="153"/>
      <c r="T179" s="154"/>
      <c r="AT179" s="149" t="s">
        <v>128</v>
      </c>
      <c r="AU179" s="149" t="s">
        <v>77</v>
      </c>
      <c r="AV179" s="13" t="s">
        <v>79</v>
      </c>
      <c r="AW179" s="13" t="s">
        <v>27</v>
      </c>
      <c r="AX179" s="13" t="s">
        <v>70</v>
      </c>
      <c r="AY179" s="149" t="s">
        <v>120</v>
      </c>
    </row>
    <row r="180" spans="1:65" s="2" customFormat="1" ht="24.2" customHeight="1">
      <c r="A180" s="29"/>
      <c r="B180" s="134"/>
      <c r="C180" s="135" t="s">
        <v>227</v>
      </c>
      <c r="D180" s="135" t="s">
        <v>121</v>
      </c>
      <c r="E180" s="136" t="s">
        <v>228</v>
      </c>
      <c r="F180" s="137" t="s">
        <v>229</v>
      </c>
      <c r="G180" s="138" t="s">
        <v>154</v>
      </c>
      <c r="H180" s="139">
        <v>2.6</v>
      </c>
      <c r="I180" s="140">
        <v>0</v>
      </c>
      <c r="J180" s="140">
        <f>ROUND(I180*H180,2)</f>
        <v>0</v>
      </c>
      <c r="K180" s="137" t="s">
        <v>125</v>
      </c>
      <c r="L180" s="30"/>
      <c r="M180" s="141" t="s">
        <v>1</v>
      </c>
      <c r="N180" s="142" t="s">
        <v>35</v>
      </c>
      <c r="O180" s="143">
        <v>1.5</v>
      </c>
      <c r="P180" s="143">
        <f>O180*H180</f>
        <v>3.9000000000000004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45" t="s">
        <v>126</v>
      </c>
      <c r="AT180" s="145" t="s">
        <v>121</v>
      </c>
      <c r="AU180" s="145" t="s">
        <v>77</v>
      </c>
      <c r="AY180" s="17" t="s">
        <v>120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7" t="s">
        <v>77</v>
      </c>
      <c r="BK180" s="146">
        <f>ROUND(I180*H180,2)</f>
        <v>0</v>
      </c>
      <c r="BL180" s="17" t="s">
        <v>126</v>
      </c>
      <c r="BM180" s="145" t="s">
        <v>230</v>
      </c>
    </row>
    <row r="181" spans="1:65" s="14" customFormat="1" ht="11.25">
      <c r="B181" s="155"/>
      <c r="D181" s="148" t="s">
        <v>128</v>
      </c>
      <c r="E181" s="156" t="s">
        <v>1</v>
      </c>
      <c r="F181" s="157" t="s">
        <v>220</v>
      </c>
      <c r="H181" s="156" t="s">
        <v>1</v>
      </c>
      <c r="L181" s="155"/>
      <c r="M181" s="158"/>
      <c r="N181" s="159"/>
      <c r="O181" s="159"/>
      <c r="P181" s="159"/>
      <c r="Q181" s="159"/>
      <c r="R181" s="159"/>
      <c r="S181" s="159"/>
      <c r="T181" s="160"/>
      <c r="AT181" s="156" t="s">
        <v>128</v>
      </c>
      <c r="AU181" s="156" t="s">
        <v>77</v>
      </c>
      <c r="AV181" s="14" t="s">
        <v>77</v>
      </c>
      <c r="AW181" s="14" t="s">
        <v>27</v>
      </c>
      <c r="AX181" s="14" t="s">
        <v>70</v>
      </c>
      <c r="AY181" s="156" t="s">
        <v>120</v>
      </c>
    </row>
    <row r="182" spans="1:65" s="13" customFormat="1" ht="11.25">
      <c r="B182" s="147"/>
      <c r="D182" s="148" t="s">
        <v>128</v>
      </c>
      <c r="E182" s="149" t="s">
        <v>1</v>
      </c>
      <c r="F182" s="150" t="s">
        <v>231</v>
      </c>
      <c r="H182" s="151">
        <v>2.6</v>
      </c>
      <c r="L182" s="147"/>
      <c r="M182" s="152"/>
      <c r="N182" s="153"/>
      <c r="O182" s="153"/>
      <c r="P182" s="153"/>
      <c r="Q182" s="153"/>
      <c r="R182" s="153"/>
      <c r="S182" s="153"/>
      <c r="T182" s="154"/>
      <c r="AT182" s="149" t="s">
        <v>128</v>
      </c>
      <c r="AU182" s="149" t="s">
        <v>77</v>
      </c>
      <c r="AV182" s="13" t="s">
        <v>79</v>
      </c>
      <c r="AW182" s="13" t="s">
        <v>27</v>
      </c>
      <c r="AX182" s="13" t="s">
        <v>77</v>
      </c>
      <c r="AY182" s="149" t="s">
        <v>120</v>
      </c>
    </row>
    <row r="183" spans="1:65" s="2" customFormat="1" ht="14.45" customHeight="1">
      <c r="A183" s="29"/>
      <c r="B183" s="134"/>
      <c r="C183" s="135" t="s">
        <v>232</v>
      </c>
      <c r="D183" s="135" t="s">
        <v>121</v>
      </c>
      <c r="E183" s="136" t="s">
        <v>233</v>
      </c>
      <c r="F183" s="137" t="s">
        <v>234</v>
      </c>
      <c r="G183" s="138" t="s">
        <v>124</v>
      </c>
      <c r="H183" s="139">
        <v>90.72</v>
      </c>
      <c r="I183" s="140">
        <v>0</v>
      </c>
      <c r="J183" s="140">
        <f>ROUND(I183*H183,2)</f>
        <v>0</v>
      </c>
      <c r="K183" s="137" t="s">
        <v>125</v>
      </c>
      <c r="L183" s="30"/>
      <c r="M183" s="141" t="s">
        <v>1</v>
      </c>
      <c r="N183" s="142" t="s">
        <v>35</v>
      </c>
      <c r="O183" s="143">
        <v>3.5000000000000003E-2</v>
      </c>
      <c r="P183" s="143">
        <f>O183*H183</f>
        <v>3.1752000000000002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45" t="s">
        <v>126</v>
      </c>
      <c r="AT183" s="145" t="s">
        <v>121</v>
      </c>
      <c r="AU183" s="145" t="s">
        <v>77</v>
      </c>
      <c r="AY183" s="17" t="s">
        <v>120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7" t="s">
        <v>77</v>
      </c>
      <c r="BK183" s="146">
        <f>ROUND(I183*H183,2)</f>
        <v>0</v>
      </c>
      <c r="BL183" s="17" t="s">
        <v>126</v>
      </c>
      <c r="BM183" s="145" t="s">
        <v>235</v>
      </c>
    </row>
    <row r="184" spans="1:65" s="13" customFormat="1" ht="11.25">
      <c r="B184" s="147"/>
      <c r="D184" s="148" t="s">
        <v>128</v>
      </c>
      <c r="E184" s="149" t="s">
        <v>1</v>
      </c>
      <c r="F184" s="150" t="s">
        <v>236</v>
      </c>
      <c r="H184" s="151">
        <v>90.72</v>
      </c>
      <c r="L184" s="147"/>
      <c r="M184" s="152"/>
      <c r="N184" s="153"/>
      <c r="O184" s="153"/>
      <c r="P184" s="153"/>
      <c r="Q184" s="153"/>
      <c r="R184" s="153"/>
      <c r="S184" s="153"/>
      <c r="T184" s="154"/>
      <c r="AT184" s="149" t="s">
        <v>128</v>
      </c>
      <c r="AU184" s="149" t="s">
        <v>77</v>
      </c>
      <c r="AV184" s="13" t="s">
        <v>79</v>
      </c>
      <c r="AW184" s="13" t="s">
        <v>27</v>
      </c>
      <c r="AX184" s="13" t="s">
        <v>77</v>
      </c>
      <c r="AY184" s="149" t="s">
        <v>120</v>
      </c>
    </row>
    <row r="185" spans="1:65" s="2" customFormat="1" ht="14.45" customHeight="1">
      <c r="A185" s="29"/>
      <c r="B185" s="134"/>
      <c r="C185" s="135" t="s">
        <v>7</v>
      </c>
      <c r="D185" s="135" t="s">
        <v>121</v>
      </c>
      <c r="E185" s="136" t="s">
        <v>237</v>
      </c>
      <c r="F185" s="137" t="s">
        <v>238</v>
      </c>
      <c r="G185" s="138" t="s">
        <v>124</v>
      </c>
      <c r="H185" s="139">
        <v>600</v>
      </c>
      <c r="I185" s="140">
        <v>0</v>
      </c>
      <c r="J185" s="140">
        <f>ROUND(I185*H185,2)</f>
        <v>0</v>
      </c>
      <c r="K185" s="137" t="s">
        <v>125</v>
      </c>
      <c r="L185" s="30"/>
      <c r="M185" s="141" t="s">
        <v>1</v>
      </c>
      <c r="N185" s="142" t="s">
        <v>35</v>
      </c>
      <c r="O185" s="143">
        <v>0.107</v>
      </c>
      <c r="P185" s="143">
        <f>O185*H185</f>
        <v>64.2</v>
      </c>
      <c r="Q185" s="143">
        <v>0</v>
      </c>
      <c r="R185" s="143">
        <f>Q185*H185</f>
        <v>0</v>
      </c>
      <c r="S185" s="143">
        <v>0</v>
      </c>
      <c r="T185" s="144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45" t="s">
        <v>126</v>
      </c>
      <c r="AT185" s="145" t="s">
        <v>121</v>
      </c>
      <c r="AU185" s="145" t="s">
        <v>77</v>
      </c>
      <c r="AY185" s="17" t="s">
        <v>120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7" t="s">
        <v>77</v>
      </c>
      <c r="BK185" s="146">
        <f>ROUND(I185*H185,2)</f>
        <v>0</v>
      </c>
      <c r="BL185" s="17" t="s">
        <v>126</v>
      </c>
      <c r="BM185" s="145" t="s">
        <v>239</v>
      </c>
    </row>
    <row r="186" spans="1:65" s="13" customFormat="1" ht="11.25">
      <c r="B186" s="147"/>
      <c r="D186" s="148" t="s">
        <v>128</v>
      </c>
      <c r="E186" s="149" t="s">
        <v>1</v>
      </c>
      <c r="F186" s="150" t="s">
        <v>240</v>
      </c>
      <c r="H186" s="151">
        <v>600</v>
      </c>
      <c r="L186" s="147"/>
      <c r="M186" s="152"/>
      <c r="N186" s="153"/>
      <c r="O186" s="153"/>
      <c r="P186" s="153"/>
      <c r="Q186" s="153"/>
      <c r="R186" s="153"/>
      <c r="S186" s="153"/>
      <c r="T186" s="154"/>
      <c r="AT186" s="149" t="s">
        <v>128</v>
      </c>
      <c r="AU186" s="149" t="s">
        <v>77</v>
      </c>
      <c r="AV186" s="13" t="s">
        <v>79</v>
      </c>
      <c r="AW186" s="13" t="s">
        <v>27</v>
      </c>
      <c r="AX186" s="13" t="s">
        <v>77</v>
      </c>
      <c r="AY186" s="149" t="s">
        <v>120</v>
      </c>
    </row>
    <row r="187" spans="1:65" s="2" customFormat="1" ht="24.2" customHeight="1">
      <c r="A187" s="29"/>
      <c r="B187" s="134"/>
      <c r="C187" s="135" t="s">
        <v>241</v>
      </c>
      <c r="D187" s="135" t="s">
        <v>121</v>
      </c>
      <c r="E187" s="136" t="s">
        <v>242</v>
      </c>
      <c r="F187" s="137" t="s">
        <v>243</v>
      </c>
      <c r="G187" s="138" t="s">
        <v>124</v>
      </c>
      <c r="H187" s="139">
        <v>280</v>
      </c>
      <c r="I187" s="140">
        <v>0</v>
      </c>
      <c r="J187" s="140">
        <f>ROUND(I187*H187,2)</f>
        <v>0</v>
      </c>
      <c r="K187" s="137" t="s">
        <v>125</v>
      </c>
      <c r="L187" s="30"/>
      <c r="M187" s="141" t="s">
        <v>1</v>
      </c>
      <c r="N187" s="142" t="s">
        <v>35</v>
      </c>
      <c r="O187" s="143">
        <v>0.26300000000000001</v>
      </c>
      <c r="P187" s="143">
        <f>O187*H187</f>
        <v>73.64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45" t="s">
        <v>126</v>
      </c>
      <c r="AT187" s="145" t="s">
        <v>121</v>
      </c>
      <c r="AU187" s="145" t="s">
        <v>77</v>
      </c>
      <c r="AY187" s="17" t="s">
        <v>120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7" t="s">
        <v>77</v>
      </c>
      <c r="BK187" s="146">
        <f>ROUND(I187*H187,2)</f>
        <v>0</v>
      </c>
      <c r="BL187" s="17" t="s">
        <v>126</v>
      </c>
      <c r="BM187" s="145" t="s">
        <v>244</v>
      </c>
    </row>
    <row r="188" spans="1:65" s="13" customFormat="1" ht="11.25">
      <c r="B188" s="147"/>
      <c r="D188" s="148" t="s">
        <v>128</v>
      </c>
      <c r="E188" s="149" t="s">
        <v>1</v>
      </c>
      <c r="F188" s="150" t="s">
        <v>245</v>
      </c>
      <c r="H188" s="151">
        <v>280</v>
      </c>
      <c r="L188" s="147"/>
      <c r="M188" s="152"/>
      <c r="N188" s="153"/>
      <c r="O188" s="153"/>
      <c r="P188" s="153"/>
      <c r="Q188" s="153"/>
      <c r="R188" s="153"/>
      <c r="S188" s="153"/>
      <c r="T188" s="154"/>
      <c r="AT188" s="149" t="s">
        <v>128</v>
      </c>
      <c r="AU188" s="149" t="s">
        <v>77</v>
      </c>
      <c r="AV188" s="13" t="s">
        <v>79</v>
      </c>
      <c r="AW188" s="13" t="s">
        <v>27</v>
      </c>
      <c r="AX188" s="13" t="s">
        <v>77</v>
      </c>
      <c r="AY188" s="149" t="s">
        <v>120</v>
      </c>
    </row>
    <row r="189" spans="1:65" s="2" customFormat="1" ht="14.45" customHeight="1">
      <c r="A189" s="29"/>
      <c r="B189" s="134"/>
      <c r="C189" s="135" t="s">
        <v>246</v>
      </c>
      <c r="D189" s="135" t="s">
        <v>121</v>
      </c>
      <c r="E189" s="136" t="s">
        <v>247</v>
      </c>
      <c r="F189" s="137" t="s">
        <v>248</v>
      </c>
      <c r="G189" s="138" t="s">
        <v>124</v>
      </c>
      <c r="H189" s="139">
        <v>500</v>
      </c>
      <c r="I189" s="140">
        <v>0</v>
      </c>
      <c r="J189" s="140">
        <f>ROUND(I189*H189,2)</f>
        <v>0</v>
      </c>
      <c r="K189" s="137" t="s">
        <v>125</v>
      </c>
      <c r="L189" s="30"/>
      <c r="M189" s="141" t="s">
        <v>1</v>
      </c>
      <c r="N189" s="142" t="s">
        <v>35</v>
      </c>
      <c r="O189" s="143">
        <v>1.6E-2</v>
      </c>
      <c r="P189" s="143">
        <f>O189*H189</f>
        <v>8</v>
      </c>
      <c r="Q189" s="143">
        <v>3.9712000000000003E-3</v>
      </c>
      <c r="R189" s="143">
        <f>Q189*H189</f>
        <v>1.9856</v>
      </c>
      <c r="S189" s="143">
        <v>0</v>
      </c>
      <c r="T189" s="144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45" t="s">
        <v>126</v>
      </c>
      <c r="AT189" s="145" t="s">
        <v>121</v>
      </c>
      <c r="AU189" s="145" t="s">
        <v>77</v>
      </c>
      <c r="AY189" s="17" t="s">
        <v>120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7" t="s">
        <v>77</v>
      </c>
      <c r="BK189" s="146">
        <f>ROUND(I189*H189,2)</f>
        <v>0</v>
      </c>
      <c r="BL189" s="17" t="s">
        <v>126</v>
      </c>
      <c r="BM189" s="145" t="s">
        <v>249</v>
      </c>
    </row>
    <row r="190" spans="1:65" s="2" customFormat="1" ht="14.45" customHeight="1">
      <c r="A190" s="29"/>
      <c r="B190" s="134"/>
      <c r="C190" s="171" t="s">
        <v>250</v>
      </c>
      <c r="D190" s="171" t="s">
        <v>180</v>
      </c>
      <c r="E190" s="172" t="s">
        <v>251</v>
      </c>
      <c r="F190" s="173" t="s">
        <v>252</v>
      </c>
      <c r="G190" s="174" t="s">
        <v>253</v>
      </c>
      <c r="H190" s="175">
        <v>12.5</v>
      </c>
      <c r="I190" s="176">
        <v>0</v>
      </c>
      <c r="J190" s="176">
        <f>ROUND(I190*H190,2)</f>
        <v>0</v>
      </c>
      <c r="K190" s="173" t="s">
        <v>125</v>
      </c>
      <c r="L190" s="177"/>
      <c r="M190" s="178" t="s">
        <v>1</v>
      </c>
      <c r="N190" s="179" t="s">
        <v>35</v>
      </c>
      <c r="O190" s="143">
        <v>0</v>
      </c>
      <c r="P190" s="143">
        <f>O190*H190</f>
        <v>0</v>
      </c>
      <c r="Q190" s="143">
        <v>1E-3</v>
      </c>
      <c r="R190" s="143">
        <f>Q190*H190</f>
        <v>1.2500000000000001E-2</v>
      </c>
      <c r="S190" s="143">
        <v>0</v>
      </c>
      <c r="T190" s="144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45" t="s">
        <v>163</v>
      </c>
      <c r="AT190" s="145" t="s">
        <v>180</v>
      </c>
      <c r="AU190" s="145" t="s">
        <v>77</v>
      </c>
      <c r="AY190" s="17" t="s">
        <v>120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7" t="s">
        <v>77</v>
      </c>
      <c r="BK190" s="146">
        <f>ROUND(I190*H190,2)</f>
        <v>0</v>
      </c>
      <c r="BL190" s="17" t="s">
        <v>126</v>
      </c>
      <c r="BM190" s="145" t="s">
        <v>254</v>
      </c>
    </row>
    <row r="191" spans="1:65" s="13" customFormat="1" ht="11.25">
      <c r="B191" s="147"/>
      <c r="D191" s="148" t="s">
        <v>128</v>
      </c>
      <c r="F191" s="150" t="s">
        <v>255</v>
      </c>
      <c r="H191" s="151">
        <v>12.5</v>
      </c>
      <c r="L191" s="147"/>
      <c r="M191" s="152"/>
      <c r="N191" s="153"/>
      <c r="O191" s="153"/>
      <c r="P191" s="153"/>
      <c r="Q191" s="153"/>
      <c r="R191" s="153"/>
      <c r="S191" s="153"/>
      <c r="T191" s="154"/>
      <c r="AT191" s="149" t="s">
        <v>128</v>
      </c>
      <c r="AU191" s="149" t="s">
        <v>77</v>
      </c>
      <c r="AV191" s="13" t="s">
        <v>79</v>
      </c>
      <c r="AW191" s="13" t="s">
        <v>3</v>
      </c>
      <c r="AX191" s="13" t="s">
        <v>77</v>
      </c>
      <c r="AY191" s="149" t="s">
        <v>120</v>
      </c>
    </row>
    <row r="192" spans="1:65" s="12" customFormat="1" ht="25.9" customHeight="1">
      <c r="B192" s="124"/>
      <c r="D192" s="125" t="s">
        <v>69</v>
      </c>
      <c r="E192" s="126" t="s">
        <v>79</v>
      </c>
      <c r="F192" s="126" t="s">
        <v>256</v>
      </c>
      <c r="J192" s="127">
        <f>BK192</f>
        <v>0</v>
      </c>
      <c r="L192" s="124"/>
      <c r="M192" s="128"/>
      <c r="N192" s="129"/>
      <c r="O192" s="129"/>
      <c r="P192" s="130">
        <f>P193+SUM(P194:P236)+P248</f>
        <v>4560.7518840000002</v>
      </c>
      <c r="Q192" s="129"/>
      <c r="R192" s="130">
        <f>R193+SUM(R194:R236)+R248</f>
        <v>639.48541102583999</v>
      </c>
      <c r="S192" s="129"/>
      <c r="T192" s="131">
        <f>T193+SUM(T194:T236)+T248</f>
        <v>0</v>
      </c>
      <c r="AR192" s="125" t="s">
        <v>77</v>
      </c>
      <c r="AT192" s="132" t="s">
        <v>69</v>
      </c>
      <c r="AU192" s="132" t="s">
        <v>70</v>
      </c>
      <c r="AY192" s="125" t="s">
        <v>120</v>
      </c>
      <c r="BK192" s="133">
        <f>BK193+SUM(BK194:BK236)+BK248</f>
        <v>0</v>
      </c>
    </row>
    <row r="193" spans="1:65" s="2" customFormat="1" ht="24.2" customHeight="1">
      <c r="A193" s="29"/>
      <c r="B193" s="134"/>
      <c r="C193" s="135" t="s">
        <v>257</v>
      </c>
      <c r="D193" s="135" t="s">
        <v>121</v>
      </c>
      <c r="E193" s="136" t="s">
        <v>258</v>
      </c>
      <c r="F193" s="137" t="s">
        <v>259</v>
      </c>
      <c r="G193" s="138" t="s">
        <v>137</v>
      </c>
      <c r="H193" s="139">
        <v>14</v>
      </c>
      <c r="I193" s="140">
        <v>0</v>
      </c>
      <c r="J193" s="140">
        <f>ROUND(I193*H193,2)</f>
        <v>0</v>
      </c>
      <c r="K193" s="137" t="s">
        <v>125</v>
      </c>
      <c r="L193" s="30"/>
      <c r="M193" s="141" t="s">
        <v>1</v>
      </c>
      <c r="N193" s="142" t="s">
        <v>35</v>
      </c>
      <c r="O193" s="143">
        <v>6.5000000000000002E-2</v>
      </c>
      <c r="P193" s="143">
        <f>O193*H193</f>
        <v>0.91</v>
      </c>
      <c r="Q193" s="143">
        <v>1.1628000000000001E-3</v>
      </c>
      <c r="R193" s="143">
        <f>Q193*H193</f>
        <v>1.6279200000000001E-2</v>
      </c>
      <c r="S193" s="143">
        <v>0</v>
      </c>
      <c r="T193" s="144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45" t="s">
        <v>126</v>
      </c>
      <c r="AT193" s="145" t="s">
        <v>121</v>
      </c>
      <c r="AU193" s="145" t="s">
        <v>77</v>
      </c>
      <c r="AY193" s="17" t="s">
        <v>120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7" t="s">
        <v>77</v>
      </c>
      <c r="BK193" s="146">
        <f>ROUND(I193*H193,2)</f>
        <v>0</v>
      </c>
      <c r="BL193" s="17" t="s">
        <v>126</v>
      </c>
      <c r="BM193" s="145" t="s">
        <v>260</v>
      </c>
    </row>
    <row r="194" spans="1:65" s="13" customFormat="1" ht="11.25">
      <c r="B194" s="147"/>
      <c r="D194" s="148" t="s">
        <v>128</v>
      </c>
      <c r="E194" s="149" t="s">
        <v>1</v>
      </c>
      <c r="F194" s="150" t="s">
        <v>261</v>
      </c>
      <c r="H194" s="151">
        <v>14</v>
      </c>
      <c r="L194" s="147"/>
      <c r="M194" s="152"/>
      <c r="N194" s="153"/>
      <c r="O194" s="153"/>
      <c r="P194" s="153"/>
      <c r="Q194" s="153"/>
      <c r="R194" s="153"/>
      <c r="S194" s="153"/>
      <c r="T194" s="154"/>
      <c r="AT194" s="149" t="s">
        <v>128</v>
      </c>
      <c r="AU194" s="149" t="s">
        <v>77</v>
      </c>
      <c r="AV194" s="13" t="s">
        <v>79</v>
      </c>
      <c r="AW194" s="13" t="s">
        <v>27</v>
      </c>
      <c r="AX194" s="13" t="s">
        <v>77</v>
      </c>
      <c r="AY194" s="149" t="s">
        <v>120</v>
      </c>
    </row>
    <row r="195" spans="1:65" s="2" customFormat="1" ht="24.2" customHeight="1">
      <c r="A195" s="29"/>
      <c r="B195" s="134"/>
      <c r="C195" s="135" t="s">
        <v>262</v>
      </c>
      <c r="D195" s="135" t="s">
        <v>121</v>
      </c>
      <c r="E195" s="136" t="s">
        <v>263</v>
      </c>
      <c r="F195" s="137" t="s">
        <v>264</v>
      </c>
      <c r="G195" s="138" t="s">
        <v>124</v>
      </c>
      <c r="H195" s="139">
        <v>90.72</v>
      </c>
      <c r="I195" s="140">
        <v>0</v>
      </c>
      <c r="J195" s="140">
        <f>ROUND(I195*H195,2)</f>
        <v>0</v>
      </c>
      <c r="K195" s="137" t="s">
        <v>125</v>
      </c>
      <c r="L195" s="30"/>
      <c r="M195" s="141" t="s">
        <v>1</v>
      </c>
      <c r="N195" s="142" t="s">
        <v>35</v>
      </c>
      <c r="O195" s="143">
        <v>0.06</v>
      </c>
      <c r="P195" s="143">
        <f>O195*H195</f>
        <v>5.4432</v>
      </c>
      <c r="Q195" s="143">
        <v>1.3750000000000001E-4</v>
      </c>
      <c r="R195" s="143">
        <f>Q195*H195</f>
        <v>1.2474000000000001E-2</v>
      </c>
      <c r="S195" s="143">
        <v>0</v>
      </c>
      <c r="T195" s="144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45" t="s">
        <v>126</v>
      </c>
      <c r="AT195" s="145" t="s">
        <v>121</v>
      </c>
      <c r="AU195" s="145" t="s">
        <v>77</v>
      </c>
      <c r="AY195" s="17" t="s">
        <v>120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7" t="s">
        <v>77</v>
      </c>
      <c r="BK195" s="146">
        <f>ROUND(I195*H195,2)</f>
        <v>0</v>
      </c>
      <c r="BL195" s="17" t="s">
        <v>126</v>
      </c>
      <c r="BM195" s="145" t="s">
        <v>265</v>
      </c>
    </row>
    <row r="196" spans="1:65" s="13" customFormat="1" ht="11.25">
      <c r="B196" s="147"/>
      <c r="D196" s="148" t="s">
        <v>128</v>
      </c>
      <c r="E196" s="149" t="s">
        <v>1</v>
      </c>
      <c r="F196" s="150" t="s">
        <v>236</v>
      </c>
      <c r="H196" s="151">
        <v>90.72</v>
      </c>
      <c r="L196" s="147"/>
      <c r="M196" s="152"/>
      <c r="N196" s="153"/>
      <c r="O196" s="153"/>
      <c r="P196" s="153"/>
      <c r="Q196" s="153"/>
      <c r="R196" s="153"/>
      <c r="S196" s="153"/>
      <c r="T196" s="154"/>
      <c r="AT196" s="149" t="s">
        <v>128</v>
      </c>
      <c r="AU196" s="149" t="s">
        <v>77</v>
      </c>
      <c r="AV196" s="13" t="s">
        <v>79</v>
      </c>
      <c r="AW196" s="13" t="s">
        <v>27</v>
      </c>
      <c r="AX196" s="13" t="s">
        <v>70</v>
      </c>
      <c r="AY196" s="149" t="s">
        <v>120</v>
      </c>
    </row>
    <row r="197" spans="1:65" s="15" customFormat="1" ht="11.25">
      <c r="B197" s="161"/>
      <c r="D197" s="148" t="s">
        <v>128</v>
      </c>
      <c r="E197" s="162" t="s">
        <v>1</v>
      </c>
      <c r="F197" s="163" t="s">
        <v>171</v>
      </c>
      <c r="H197" s="164">
        <v>90.72</v>
      </c>
      <c r="L197" s="161"/>
      <c r="M197" s="165"/>
      <c r="N197" s="166"/>
      <c r="O197" s="166"/>
      <c r="P197" s="166"/>
      <c r="Q197" s="166"/>
      <c r="R197" s="166"/>
      <c r="S197" s="166"/>
      <c r="T197" s="167"/>
      <c r="AT197" s="162" t="s">
        <v>128</v>
      </c>
      <c r="AU197" s="162" t="s">
        <v>77</v>
      </c>
      <c r="AV197" s="15" t="s">
        <v>126</v>
      </c>
      <c r="AW197" s="15" t="s">
        <v>27</v>
      </c>
      <c r="AX197" s="15" t="s">
        <v>77</v>
      </c>
      <c r="AY197" s="162" t="s">
        <v>120</v>
      </c>
    </row>
    <row r="198" spans="1:65" s="2" customFormat="1" ht="14.45" customHeight="1">
      <c r="A198" s="29"/>
      <c r="B198" s="134"/>
      <c r="C198" s="135" t="s">
        <v>266</v>
      </c>
      <c r="D198" s="135" t="s">
        <v>121</v>
      </c>
      <c r="E198" s="136" t="s">
        <v>267</v>
      </c>
      <c r="F198" s="137" t="s">
        <v>268</v>
      </c>
      <c r="G198" s="138" t="s">
        <v>124</v>
      </c>
      <c r="H198" s="139">
        <v>36</v>
      </c>
      <c r="I198" s="140">
        <v>0</v>
      </c>
      <c r="J198" s="140">
        <f>ROUND(I198*H198,2)</f>
        <v>0</v>
      </c>
      <c r="K198" s="137" t="s">
        <v>125</v>
      </c>
      <c r="L198" s="30"/>
      <c r="M198" s="141" t="s">
        <v>1</v>
      </c>
      <c r="N198" s="142" t="s">
        <v>35</v>
      </c>
      <c r="O198" s="143">
        <v>0.115</v>
      </c>
      <c r="P198" s="143">
        <f>O198*H198</f>
        <v>4.1400000000000006</v>
      </c>
      <c r="Q198" s="143">
        <v>9.8999999999999994E-5</v>
      </c>
      <c r="R198" s="143">
        <f>Q198*H198</f>
        <v>3.5639999999999999E-3</v>
      </c>
      <c r="S198" s="143">
        <v>0</v>
      </c>
      <c r="T198" s="144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45" t="s">
        <v>126</v>
      </c>
      <c r="AT198" s="145" t="s">
        <v>121</v>
      </c>
      <c r="AU198" s="145" t="s">
        <v>77</v>
      </c>
      <c r="AY198" s="17" t="s">
        <v>120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7" t="s">
        <v>77</v>
      </c>
      <c r="BK198" s="146">
        <f>ROUND(I198*H198,2)</f>
        <v>0</v>
      </c>
      <c r="BL198" s="17" t="s">
        <v>126</v>
      </c>
      <c r="BM198" s="145" t="s">
        <v>269</v>
      </c>
    </row>
    <row r="199" spans="1:65" s="13" customFormat="1" ht="11.25">
      <c r="B199" s="147"/>
      <c r="D199" s="148" t="s">
        <v>128</v>
      </c>
      <c r="E199" s="149" t="s">
        <v>1</v>
      </c>
      <c r="F199" s="150" t="s">
        <v>270</v>
      </c>
      <c r="H199" s="151">
        <v>36</v>
      </c>
      <c r="L199" s="147"/>
      <c r="M199" s="152"/>
      <c r="N199" s="153"/>
      <c r="O199" s="153"/>
      <c r="P199" s="153"/>
      <c r="Q199" s="153"/>
      <c r="R199" s="153"/>
      <c r="S199" s="153"/>
      <c r="T199" s="154"/>
      <c r="AT199" s="149" t="s">
        <v>128</v>
      </c>
      <c r="AU199" s="149" t="s">
        <v>77</v>
      </c>
      <c r="AV199" s="13" t="s">
        <v>79</v>
      </c>
      <c r="AW199" s="13" t="s">
        <v>27</v>
      </c>
      <c r="AX199" s="13" t="s">
        <v>77</v>
      </c>
      <c r="AY199" s="149" t="s">
        <v>120</v>
      </c>
    </row>
    <row r="200" spans="1:65" s="2" customFormat="1" ht="14.45" customHeight="1">
      <c r="A200" s="29"/>
      <c r="B200" s="134"/>
      <c r="C200" s="171" t="s">
        <v>271</v>
      </c>
      <c r="D200" s="171" t="s">
        <v>180</v>
      </c>
      <c r="E200" s="172" t="s">
        <v>272</v>
      </c>
      <c r="F200" s="173" t="s">
        <v>273</v>
      </c>
      <c r="G200" s="174" t="s">
        <v>124</v>
      </c>
      <c r="H200" s="175">
        <v>145.72800000000001</v>
      </c>
      <c r="I200" s="176">
        <v>0</v>
      </c>
      <c r="J200" s="176">
        <f>ROUND(I200*H200,2)</f>
        <v>0</v>
      </c>
      <c r="K200" s="173" t="s">
        <v>125</v>
      </c>
      <c r="L200" s="177"/>
      <c r="M200" s="178" t="s">
        <v>1</v>
      </c>
      <c r="N200" s="179" t="s">
        <v>35</v>
      </c>
      <c r="O200" s="143">
        <v>0</v>
      </c>
      <c r="P200" s="143">
        <f>O200*H200</f>
        <v>0</v>
      </c>
      <c r="Q200" s="143">
        <v>1E-3</v>
      </c>
      <c r="R200" s="143">
        <f>Q200*H200</f>
        <v>0.14572800000000002</v>
      </c>
      <c r="S200" s="143">
        <v>0</v>
      </c>
      <c r="T200" s="144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45" t="s">
        <v>163</v>
      </c>
      <c r="AT200" s="145" t="s">
        <v>180</v>
      </c>
      <c r="AU200" s="145" t="s">
        <v>77</v>
      </c>
      <c r="AY200" s="17" t="s">
        <v>120</v>
      </c>
      <c r="BE200" s="146">
        <f>IF(N200="základní",J200,0)</f>
        <v>0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7" t="s">
        <v>77</v>
      </c>
      <c r="BK200" s="146">
        <f>ROUND(I200*H200,2)</f>
        <v>0</v>
      </c>
      <c r="BL200" s="17" t="s">
        <v>126</v>
      </c>
      <c r="BM200" s="145" t="s">
        <v>274</v>
      </c>
    </row>
    <row r="201" spans="1:65" s="2" customFormat="1" ht="39">
      <c r="A201" s="29"/>
      <c r="B201" s="30"/>
      <c r="C201" s="29"/>
      <c r="D201" s="148" t="s">
        <v>176</v>
      </c>
      <c r="E201" s="29"/>
      <c r="F201" s="168" t="s">
        <v>275</v>
      </c>
      <c r="G201" s="29"/>
      <c r="H201" s="29"/>
      <c r="I201" s="29"/>
      <c r="J201" s="29"/>
      <c r="K201" s="29"/>
      <c r="L201" s="30"/>
      <c r="M201" s="169"/>
      <c r="N201" s="170"/>
      <c r="O201" s="55"/>
      <c r="P201" s="55"/>
      <c r="Q201" s="55"/>
      <c r="R201" s="55"/>
      <c r="S201" s="55"/>
      <c r="T201" s="56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7" t="s">
        <v>176</v>
      </c>
      <c r="AU201" s="17" t="s">
        <v>77</v>
      </c>
    </row>
    <row r="202" spans="1:65" s="13" customFormat="1" ht="11.25">
      <c r="B202" s="147"/>
      <c r="D202" s="148" t="s">
        <v>128</v>
      </c>
      <c r="E202" s="149" t="s">
        <v>1</v>
      </c>
      <c r="F202" s="150" t="s">
        <v>276</v>
      </c>
      <c r="H202" s="151">
        <v>145.72800000000001</v>
      </c>
      <c r="L202" s="147"/>
      <c r="M202" s="152"/>
      <c r="N202" s="153"/>
      <c r="O202" s="153"/>
      <c r="P202" s="153"/>
      <c r="Q202" s="153"/>
      <c r="R202" s="153"/>
      <c r="S202" s="153"/>
      <c r="T202" s="154"/>
      <c r="AT202" s="149" t="s">
        <v>128</v>
      </c>
      <c r="AU202" s="149" t="s">
        <v>77</v>
      </c>
      <c r="AV202" s="13" t="s">
        <v>79</v>
      </c>
      <c r="AW202" s="13" t="s">
        <v>27</v>
      </c>
      <c r="AX202" s="13" t="s">
        <v>77</v>
      </c>
      <c r="AY202" s="149" t="s">
        <v>120</v>
      </c>
    </row>
    <row r="203" spans="1:65" s="2" customFormat="1" ht="24.2" customHeight="1">
      <c r="A203" s="29"/>
      <c r="B203" s="134"/>
      <c r="C203" s="135" t="s">
        <v>277</v>
      </c>
      <c r="D203" s="135" t="s">
        <v>121</v>
      </c>
      <c r="E203" s="136" t="s">
        <v>278</v>
      </c>
      <c r="F203" s="137" t="s">
        <v>279</v>
      </c>
      <c r="G203" s="138" t="s">
        <v>137</v>
      </c>
      <c r="H203" s="139">
        <v>725.3</v>
      </c>
      <c r="I203" s="140">
        <v>0</v>
      </c>
      <c r="J203" s="140">
        <f>ROUND(I203*H203,2)</f>
        <v>0</v>
      </c>
      <c r="K203" s="137" t="s">
        <v>125</v>
      </c>
      <c r="L203" s="30"/>
      <c r="M203" s="141" t="s">
        <v>1</v>
      </c>
      <c r="N203" s="142" t="s">
        <v>35</v>
      </c>
      <c r="O203" s="143">
        <v>1.7110000000000001</v>
      </c>
      <c r="P203" s="143">
        <f>O203*H203</f>
        <v>1240.9883</v>
      </c>
      <c r="Q203" s="143">
        <v>1.8589E-4</v>
      </c>
      <c r="R203" s="143">
        <f>Q203*H203</f>
        <v>0.13482601699999999</v>
      </c>
      <c r="S203" s="143">
        <v>0</v>
      </c>
      <c r="T203" s="144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45" t="s">
        <v>126</v>
      </c>
      <c r="AT203" s="145" t="s">
        <v>121</v>
      </c>
      <c r="AU203" s="145" t="s">
        <v>77</v>
      </c>
      <c r="AY203" s="17" t="s">
        <v>120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7" t="s">
        <v>77</v>
      </c>
      <c r="BK203" s="146">
        <f>ROUND(I203*H203,2)</f>
        <v>0</v>
      </c>
      <c r="BL203" s="17" t="s">
        <v>126</v>
      </c>
      <c r="BM203" s="145" t="s">
        <v>280</v>
      </c>
    </row>
    <row r="204" spans="1:65" s="13" customFormat="1" ht="11.25">
      <c r="B204" s="147"/>
      <c r="D204" s="148" t="s">
        <v>128</v>
      </c>
      <c r="E204" s="149" t="s">
        <v>1</v>
      </c>
      <c r="F204" s="150" t="s">
        <v>281</v>
      </c>
      <c r="H204" s="151">
        <v>398.35</v>
      </c>
      <c r="L204" s="147"/>
      <c r="M204" s="152"/>
      <c r="N204" s="153"/>
      <c r="O204" s="153"/>
      <c r="P204" s="153"/>
      <c r="Q204" s="153"/>
      <c r="R204" s="153"/>
      <c r="S204" s="153"/>
      <c r="T204" s="154"/>
      <c r="AT204" s="149" t="s">
        <v>128</v>
      </c>
      <c r="AU204" s="149" t="s">
        <v>77</v>
      </c>
      <c r="AV204" s="13" t="s">
        <v>79</v>
      </c>
      <c r="AW204" s="13" t="s">
        <v>27</v>
      </c>
      <c r="AX204" s="13" t="s">
        <v>70</v>
      </c>
      <c r="AY204" s="149" t="s">
        <v>120</v>
      </c>
    </row>
    <row r="205" spans="1:65" s="13" customFormat="1" ht="11.25">
      <c r="B205" s="147"/>
      <c r="D205" s="148" t="s">
        <v>128</v>
      </c>
      <c r="E205" s="149" t="s">
        <v>1</v>
      </c>
      <c r="F205" s="150" t="s">
        <v>282</v>
      </c>
      <c r="H205" s="151">
        <v>326.95</v>
      </c>
      <c r="L205" s="147"/>
      <c r="M205" s="152"/>
      <c r="N205" s="153"/>
      <c r="O205" s="153"/>
      <c r="P205" s="153"/>
      <c r="Q205" s="153"/>
      <c r="R205" s="153"/>
      <c r="S205" s="153"/>
      <c r="T205" s="154"/>
      <c r="AT205" s="149" t="s">
        <v>128</v>
      </c>
      <c r="AU205" s="149" t="s">
        <v>77</v>
      </c>
      <c r="AV205" s="13" t="s">
        <v>79</v>
      </c>
      <c r="AW205" s="13" t="s">
        <v>27</v>
      </c>
      <c r="AX205" s="13" t="s">
        <v>70</v>
      </c>
      <c r="AY205" s="149" t="s">
        <v>120</v>
      </c>
    </row>
    <row r="206" spans="1:65" s="2" customFormat="1" ht="24.2" customHeight="1">
      <c r="A206" s="29"/>
      <c r="B206" s="134"/>
      <c r="C206" s="135" t="s">
        <v>283</v>
      </c>
      <c r="D206" s="135" t="s">
        <v>121</v>
      </c>
      <c r="E206" s="136" t="s">
        <v>284</v>
      </c>
      <c r="F206" s="137" t="s">
        <v>285</v>
      </c>
      <c r="G206" s="138" t="s">
        <v>154</v>
      </c>
      <c r="H206" s="139">
        <v>18.36</v>
      </c>
      <c r="I206" s="140">
        <v>0</v>
      </c>
      <c r="J206" s="140">
        <f>ROUND(I206*H206,2)</f>
        <v>0</v>
      </c>
      <c r="K206" s="137" t="s">
        <v>125</v>
      </c>
      <c r="L206" s="30"/>
      <c r="M206" s="141" t="s">
        <v>1</v>
      </c>
      <c r="N206" s="142" t="s">
        <v>35</v>
      </c>
      <c r="O206" s="143">
        <v>0.629</v>
      </c>
      <c r="P206" s="143">
        <f>O206*H206</f>
        <v>11.548439999999999</v>
      </c>
      <c r="Q206" s="143">
        <v>2.4532922039999998</v>
      </c>
      <c r="R206" s="143">
        <f>Q206*H206</f>
        <v>45.042444865439997</v>
      </c>
      <c r="S206" s="143">
        <v>0</v>
      </c>
      <c r="T206" s="144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45" t="s">
        <v>126</v>
      </c>
      <c r="AT206" s="145" t="s">
        <v>121</v>
      </c>
      <c r="AU206" s="145" t="s">
        <v>77</v>
      </c>
      <c r="AY206" s="17" t="s">
        <v>120</v>
      </c>
      <c r="BE206" s="146">
        <f>IF(N206="základní",J206,0)</f>
        <v>0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7" t="s">
        <v>77</v>
      </c>
      <c r="BK206" s="146">
        <f>ROUND(I206*H206,2)</f>
        <v>0</v>
      </c>
      <c r="BL206" s="17" t="s">
        <v>126</v>
      </c>
      <c r="BM206" s="145" t="s">
        <v>286</v>
      </c>
    </row>
    <row r="207" spans="1:65" s="14" customFormat="1" ht="22.5">
      <c r="B207" s="155"/>
      <c r="D207" s="148" t="s">
        <v>128</v>
      </c>
      <c r="E207" s="156" t="s">
        <v>1</v>
      </c>
      <c r="F207" s="157" t="s">
        <v>287</v>
      </c>
      <c r="H207" s="156" t="s">
        <v>1</v>
      </c>
      <c r="L207" s="155"/>
      <c r="M207" s="158"/>
      <c r="N207" s="159"/>
      <c r="O207" s="159"/>
      <c r="P207" s="159"/>
      <c r="Q207" s="159"/>
      <c r="R207" s="159"/>
      <c r="S207" s="159"/>
      <c r="T207" s="160"/>
      <c r="AT207" s="156" t="s">
        <v>128</v>
      </c>
      <c r="AU207" s="156" t="s">
        <v>77</v>
      </c>
      <c r="AV207" s="14" t="s">
        <v>77</v>
      </c>
      <c r="AW207" s="14" t="s">
        <v>27</v>
      </c>
      <c r="AX207" s="14" t="s">
        <v>70</v>
      </c>
      <c r="AY207" s="156" t="s">
        <v>120</v>
      </c>
    </row>
    <row r="208" spans="1:65" s="13" customFormat="1" ht="11.25">
      <c r="B208" s="147"/>
      <c r="D208" s="148" t="s">
        <v>128</v>
      </c>
      <c r="E208" s="149" t="s">
        <v>1</v>
      </c>
      <c r="F208" s="150" t="s">
        <v>288</v>
      </c>
      <c r="H208" s="151">
        <v>18.36</v>
      </c>
      <c r="L208" s="147"/>
      <c r="M208" s="152"/>
      <c r="N208" s="153"/>
      <c r="O208" s="153"/>
      <c r="P208" s="153"/>
      <c r="Q208" s="153"/>
      <c r="R208" s="153"/>
      <c r="S208" s="153"/>
      <c r="T208" s="154"/>
      <c r="AT208" s="149" t="s">
        <v>128</v>
      </c>
      <c r="AU208" s="149" t="s">
        <v>77</v>
      </c>
      <c r="AV208" s="13" t="s">
        <v>79</v>
      </c>
      <c r="AW208" s="13" t="s">
        <v>27</v>
      </c>
      <c r="AX208" s="13" t="s">
        <v>77</v>
      </c>
      <c r="AY208" s="149" t="s">
        <v>120</v>
      </c>
    </row>
    <row r="209" spans="1:65" s="2" customFormat="1" ht="14.45" customHeight="1">
      <c r="A209" s="29"/>
      <c r="B209" s="134"/>
      <c r="C209" s="135" t="s">
        <v>289</v>
      </c>
      <c r="D209" s="135" t="s">
        <v>121</v>
      </c>
      <c r="E209" s="136" t="s">
        <v>290</v>
      </c>
      <c r="F209" s="137" t="s">
        <v>291</v>
      </c>
      <c r="G209" s="138" t="s">
        <v>124</v>
      </c>
      <c r="H209" s="139">
        <v>7.2</v>
      </c>
      <c r="I209" s="140">
        <v>0</v>
      </c>
      <c r="J209" s="140">
        <f>ROUND(I209*H209,2)</f>
        <v>0</v>
      </c>
      <c r="K209" s="137" t="s">
        <v>125</v>
      </c>
      <c r="L209" s="30"/>
      <c r="M209" s="141" t="s">
        <v>1</v>
      </c>
      <c r="N209" s="142" t="s">
        <v>35</v>
      </c>
      <c r="O209" s="143">
        <v>0.39700000000000002</v>
      </c>
      <c r="P209" s="143">
        <f>O209*H209</f>
        <v>2.8584000000000001</v>
      </c>
      <c r="Q209" s="143">
        <v>1.4357E-3</v>
      </c>
      <c r="R209" s="143">
        <f>Q209*H209</f>
        <v>1.033704E-2</v>
      </c>
      <c r="S209" s="143">
        <v>0</v>
      </c>
      <c r="T209" s="144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45" t="s">
        <v>126</v>
      </c>
      <c r="AT209" s="145" t="s">
        <v>121</v>
      </c>
      <c r="AU209" s="145" t="s">
        <v>77</v>
      </c>
      <c r="AY209" s="17" t="s">
        <v>120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7" t="s">
        <v>77</v>
      </c>
      <c r="BK209" s="146">
        <f>ROUND(I209*H209,2)</f>
        <v>0</v>
      </c>
      <c r="BL209" s="17" t="s">
        <v>126</v>
      </c>
      <c r="BM209" s="145" t="s">
        <v>292</v>
      </c>
    </row>
    <row r="210" spans="1:65" s="13" customFormat="1" ht="11.25">
      <c r="B210" s="147"/>
      <c r="D210" s="148" t="s">
        <v>128</v>
      </c>
      <c r="E210" s="149" t="s">
        <v>1</v>
      </c>
      <c r="F210" s="150" t="s">
        <v>293</v>
      </c>
      <c r="H210" s="151">
        <v>7.2</v>
      </c>
      <c r="L210" s="147"/>
      <c r="M210" s="152"/>
      <c r="N210" s="153"/>
      <c r="O210" s="153"/>
      <c r="P210" s="153"/>
      <c r="Q210" s="153"/>
      <c r="R210" s="153"/>
      <c r="S210" s="153"/>
      <c r="T210" s="154"/>
      <c r="AT210" s="149" t="s">
        <v>128</v>
      </c>
      <c r="AU210" s="149" t="s">
        <v>77</v>
      </c>
      <c r="AV210" s="13" t="s">
        <v>79</v>
      </c>
      <c r="AW210" s="13" t="s">
        <v>27</v>
      </c>
      <c r="AX210" s="13" t="s">
        <v>77</v>
      </c>
      <c r="AY210" s="149" t="s">
        <v>120</v>
      </c>
    </row>
    <row r="211" spans="1:65" s="2" customFormat="1" ht="14.45" customHeight="1">
      <c r="A211" s="29"/>
      <c r="B211" s="134"/>
      <c r="C211" s="135" t="s">
        <v>294</v>
      </c>
      <c r="D211" s="135" t="s">
        <v>121</v>
      </c>
      <c r="E211" s="136" t="s">
        <v>295</v>
      </c>
      <c r="F211" s="137" t="s">
        <v>296</v>
      </c>
      <c r="G211" s="138" t="s">
        <v>124</v>
      </c>
      <c r="H211" s="139">
        <v>7.2</v>
      </c>
      <c r="I211" s="140">
        <v>0</v>
      </c>
      <c r="J211" s="140">
        <f>ROUND(I211*H211,2)</f>
        <v>0</v>
      </c>
      <c r="K211" s="137" t="s">
        <v>125</v>
      </c>
      <c r="L211" s="30"/>
      <c r="M211" s="141" t="s">
        <v>1</v>
      </c>
      <c r="N211" s="142" t="s">
        <v>35</v>
      </c>
      <c r="O211" s="143">
        <v>0.14399999999999999</v>
      </c>
      <c r="P211" s="143">
        <f>O211*H211</f>
        <v>1.0367999999999999</v>
      </c>
      <c r="Q211" s="143">
        <v>3.6000000000000001E-5</v>
      </c>
      <c r="R211" s="143">
        <f>Q211*H211</f>
        <v>2.5920000000000001E-4</v>
      </c>
      <c r="S211" s="143">
        <v>0</v>
      </c>
      <c r="T211" s="144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45" t="s">
        <v>126</v>
      </c>
      <c r="AT211" s="145" t="s">
        <v>121</v>
      </c>
      <c r="AU211" s="145" t="s">
        <v>77</v>
      </c>
      <c r="AY211" s="17" t="s">
        <v>120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7" t="s">
        <v>77</v>
      </c>
      <c r="BK211" s="146">
        <f>ROUND(I211*H211,2)</f>
        <v>0</v>
      </c>
      <c r="BL211" s="17" t="s">
        <v>126</v>
      </c>
      <c r="BM211" s="145" t="s">
        <v>297</v>
      </c>
    </row>
    <row r="212" spans="1:65" s="13" customFormat="1" ht="11.25">
      <c r="B212" s="147"/>
      <c r="D212" s="148" t="s">
        <v>128</v>
      </c>
      <c r="E212" s="149" t="s">
        <v>1</v>
      </c>
      <c r="F212" s="150" t="s">
        <v>293</v>
      </c>
      <c r="H212" s="151">
        <v>7.2</v>
      </c>
      <c r="L212" s="147"/>
      <c r="M212" s="152"/>
      <c r="N212" s="153"/>
      <c r="O212" s="153"/>
      <c r="P212" s="153"/>
      <c r="Q212" s="153"/>
      <c r="R212" s="153"/>
      <c r="S212" s="153"/>
      <c r="T212" s="154"/>
      <c r="AT212" s="149" t="s">
        <v>128</v>
      </c>
      <c r="AU212" s="149" t="s">
        <v>77</v>
      </c>
      <c r="AV212" s="13" t="s">
        <v>79</v>
      </c>
      <c r="AW212" s="13" t="s">
        <v>27</v>
      </c>
      <c r="AX212" s="13" t="s">
        <v>77</v>
      </c>
      <c r="AY212" s="149" t="s">
        <v>120</v>
      </c>
    </row>
    <row r="213" spans="1:65" s="2" customFormat="1" ht="24.2" customHeight="1">
      <c r="A213" s="29"/>
      <c r="B213" s="134"/>
      <c r="C213" s="135" t="s">
        <v>298</v>
      </c>
      <c r="D213" s="135" t="s">
        <v>121</v>
      </c>
      <c r="E213" s="136" t="s">
        <v>299</v>
      </c>
      <c r="F213" s="137" t="s">
        <v>300</v>
      </c>
      <c r="G213" s="138" t="s">
        <v>154</v>
      </c>
      <c r="H213" s="139">
        <v>1.89</v>
      </c>
      <c r="I213" s="140">
        <v>0</v>
      </c>
      <c r="J213" s="140">
        <f>ROUND(I213*H213,2)</f>
        <v>0</v>
      </c>
      <c r="K213" s="137" t="s">
        <v>125</v>
      </c>
      <c r="L213" s="30"/>
      <c r="M213" s="141" t="s">
        <v>1</v>
      </c>
      <c r="N213" s="142" t="s">
        <v>35</v>
      </c>
      <c r="O213" s="143">
        <v>0.69599999999999995</v>
      </c>
      <c r="P213" s="143">
        <f>O213*H213</f>
        <v>1.3154399999999999</v>
      </c>
      <c r="Q213" s="143">
        <v>0</v>
      </c>
      <c r="R213" s="143">
        <f>Q213*H213</f>
        <v>0</v>
      </c>
      <c r="S213" s="143">
        <v>0</v>
      </c>
      <c r="T213" s="144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45" t="s">
        <v>126</v>
      </c>
      <c r="AT213" s="145" t="s">
        <v>121</v>
      </c>
      <c r="AU213" s="145" t="s">
        <v>77</v>
      </c>
      <c r="AY213" s="17" t="s">
        <v>120</v>
      </c>
      <c r="BE213" s="146">
        <f>IF(N213="základní",J213,0)</f>
        <v>0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7" t="s">
        <v>77</v>
      </c>
      <c r="BK213" s="146">
        <f>ROUND(I213*H213,2)</f>
        <v>0</v>
      </c>
      <c r="BL213" s="17" t="s">
        <v>126</v>
      </c>
      <c r="BM213" s="145" t="s">
        <v>301</v>
      </c>
    </row>
    <row r="214" spans="1:65" s="13" customFormat="1" ht="11.25">
      <c r="B214" s="147"/>
      <c r="D214" s="148" t="s">
        <v>128</v>
      </c>
      <c r="E214" s="149" t="s">
        <v>1</v>
      </c>
      <c r="F214" s="150" t="s">
        <v>302</v>
      </c>
      <c r="H214" s="151">
        <v>1.89</v>
      </c>
      <c r="L214" s="147"/>
      <c r="M214" s="152"/>
      <c r="N214" s="153"/>
      <c r="O214" s="153"/>
      <c r="P214" s="153"/>
      <c r="Q214" s="153"/>
      <c r="R214" s="153"/>
      <c r="S214" s="153"/>
      <c r="T214" s="154"/>
      <c r="AT214" s="149" t="s">
        <v>128</v>
      </c>
      <c r="AU214" s="149" t="s">
        <v>77</v>
      </c>
      <c r="AV214" s="13" t="s">
        <v>79</v>
      </c>
      <c r="AW214" s="13" t="s">
        <v>27</v>
      </c>
      <c r="AX214" s="13" t="s">
        <v>77</v>
      </c>
      <c r="AY214" s="149" t="s">
        <v>120</v>
      </c>
    </row>
    <row r="215" spans="1:65" s="2" customFormat="1" ht="14.45" customHeight="1">
      <c r="A215" s="29"/>
      <c r="B215" s="134"/>
      <c r="C215" s="135" t="s">
        <v>303</v>
      </c>
      <c r="D215" s="135" t="s">
        <v>121</v>
      </c>
      <c r="E215" s="136" t="s">
        <v>304</v>
      </c>
      <c r="F215" s="137" t="s">
        <v>305</v>
      </c>
      <c r="G215" s="138" t="s">
        <v>154</v>
      </c>
      <c r="H215" s="139">
        <v>24.128</v>
      </c>
      <c r="I215" s="140">
        <v>0</v>
      </c>
      <c r="J215" s="140">
        <f>ROUND(I215*H215,2)</f>
        <v>0</v>
      </c>
      <c r="K215" s="137" t="s">
        <v>125</v>
      </c>
      <c r="L215" s="30"/>
      <c r="M215" s="141" t="s">
        <v>1</v>
      </c>
      <c r="N215" s="142" t="s">
        <v>35</v>
      </c>
      <c r="O215" s="143">
        <v>0.69599999999999995</v>
      </c>
      <c r="P215" s="143">
        <f>O215*H215</f>
        <v>16.793087999999997</v>
      </c>
      <c r="Q215" s="143">
        <v>0</v>
      </c>
      <c r="R215" s="143">
        <f>Q215*H215</f>
        <v>0</v>
      </c>
      <c r="S215" s="143">
        <v>0</v>
      </c>
      <c r="T215" s="144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45" t="s">
        <v>126</v>
      </c>
      <c r="AT215" s="145" t="s">
        <v>121</v>
      </c>
      <c r="AU215" s="145" t="s">
        <v>77</v>
      </c>
      <c r="AY215" s="17" t="s">
        <v>120</v>
      </c>
      <c r="BE215" s="146">
        <f>IF(N215="základní",J215,0)</f>
        <v>0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7" t="s">
        <v>77</v>
      </c>
      <c r="BK215" s="146">
        <f>ROUND(I215*H215,2)</f>
        <v>0</v>
      </c>
      <c r="BL215" s="17" t="s">
        <v>126</v>
      </c>
      <c r="BM215" s="145" t="s">
        <v>306</v>
      </c>
    </row>
    <row r="216" spans="1:65" s="13" customFormat="1" ht="11.25">
      <c r="B216" s="147"/>
      <c r="D216" s="148" t="s">
        <v>128</v>
      </c>
      <c r="E216" s="149" t="s">
        <v>1</v>
      </c>
      <c r="F216" s="150" t="s">
        <v>307</v>
      </c>
      <c r="H216" s="151">
        <v>24.128</v>
      </c>
      <c r="L216" s="147"/>
      <c r="M216" s="152"/>
      <c r="N216" s="153"/>
      <c r="O216" s="153"/>
      <c r="P216" s="153"/>
      <c r="Q216" s="153"/>
      <c r="R216" s="153"/>
      <c r="S216" s="153"/>
      <c r="T216" s="154"/>
      <c r="AT216" s="149" t="s">
        <v>128</v>
      </c>
      <c r="AU216" s="149" t="s">
        <v>77</v>
      </c>
      <c r="AV216" s="13" t="s">
        <v>79</v>
      </c>
      <c r="AW216" s="13" t="s">
        <v>27</v>
      </c>
      <c r="AX216" s="13" t="s">
        <v>77</v>
      </c>
      <c r="AY216" s="149" t="s">
        <v>120</v>
      </c>
    </row>
    <row r="217" spans="1:65" s="2" customFormat="1" ht="24.2" customHeight="1">
      <c r="A217" s="29"/>
      <c r="B217" s="134"/>
      <c r="C217" s="135" t="s">
        <v>308</v>
      </c>
      <c r="D217" s="135" t="s">
        <v>121</v>
      </c>
      <c r="E217" s="136" t="s">
        <v>309</v>
      </c>
      <c r="F217" s="137" t="s">
        <v>310</v>
      </c>
      <c r="G217" s="138" t="s">
        <v>142</v>
      </c>
      <c r="H217" s="139">
        <v>240</v>
      </c>
      <c r="I217" s="140">
        <v>0</v>
      </c>
      <c r="J217" s="140">
        <f>ROUND(I217*H217,2)</f>
        <v>0</v>
      </c>
      <c r="K217" s="137" t="s">
        <v>125</v>
      </c>
      <c r="L217" s="30"/>
      <c r="M217" s="141" t="s">
        <v>1</v>
      </c>
      <c r="N217" s="142" t="s">
        <v>35</v>
      </c>
      <c r="O217" s="143">
        <v>3.3530000000000002</v>
      </c>
      <c r="P217" s="143">
        <f>O217*H217</f>
        <v>804.72</v>
      </c>
      <c r="Q217" s="143">
        <v>6.1295699999999997E-5</v>
      </c>
      <c r="R217" s="143">
        <f>Q217*H217</f>
        <v>1.4710968E-2</v>
      </c>
      <c r="S217" s="143">
        <v>0</v>
      </c>
      <c r="T217" s="144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45" t="s">
        <v>126</v>
      </c>
      <c r="AT217" s="145" t="s">
        <v>121</v>
      </c>
      <c r="AU217" s="145" t="s">
        <v>77</v>
      </c>
      <c r="AY217" s="17" t="s">
        <v>120</v>
      </c>
      <c r="BE217" s="146">
        <f>IF(N217="základní",J217,0)</f>
        <v>0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7" t="s">
        <v>77</v>
      </c>
      <c r="BK217" s="146">
        <f>ROUND(I217*H217,2)</f>
        <v>0</v>
      </c>
      <c r="BL217" s="17" t="s">
        <v>126</v>
      </c>
      <c r="BM217" s="145" t="s">
        <v>311</v>
      </c>
    </row>
    <row r="218" spans="1:65" s="2" customFormat="1" ht="14.45" customHeight="1">
      <c r="A218" s="29"/>
      <c r="B218" s="134"/>
      <c r="C218" s="171" t="s">
        <v>312</v>
      </c>
      <c r="D218" s="171" t="s">
        <v>180</v>
      </c>
      <c r="E218" s="172" t="s">
        <v>313</v>
      </c>
      <c r="F218" s="173" t="s">
        <v>314</v>
      </c>
      <c r="G218" s="174" t="s">
        <v>183</v>
      </c>
      <c r="H218" s="175">
        <v>58.695</v>
      </c>
      <c r="I218" s="176">
        <v>0</v>
      </c>
      <c r="J218" s="176">
        <f>ROUND(I218*H218,2)</f>
        <v>0</v>
      </c>
      <c r="K218" s="173" t="s">
        <v>125</v>
      </c>
      <c r="L218" s="177"/>
      <c r="M218" s="178" t="s">
        <v>1</v>
      </c>
      <c r="N218" s="179" t="s">
        <v>35</v>
      </c>
      <c r="O218" s="143">
        <v>0</v>
      </c>
      <c r="P218" s="143">
        <f>O218*H218</f>
        <v>0</v>
      </c>
      <c r="Q218" s="143">
        <v>1</v>
      </c>
      <c r="R218" s="143">
        <f>Q218*H218</f>
        <v>58.695</v>
      </c>
      <c r="S218" s="143">
        <v>0</v>
      </c>
      <c r="T218" s="144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45" t="s">
        <v>163</v>
      </c>
      <c r="AT218" s="145" t="s">
        <v>180</v>
      </c>
      <c r="AU218" s="145" t="s">
        <v>77</v>
      </c>
      <c r="AY218" s="17" t="s">
        <v>120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7" t="s">
        <v>77</v>
      </c>
      <c r="BK218" s="146">
        <f>ROUND(I218*H218,2)</f>
        <v>0</v>
      </c>
      <c r="BL218" s="17" t="s">
        <v>126</v>
      </c>
      <c r="BM218" s="145" t="s">
        <v>315</v>
      </c>
    </row>
    <row r="219" spans="1:65" s="2" customFormat="1" ht="19.5">
      <c r="A219" s="29"/>
      <c r="B219" s="30"/>
      <c r="C219" s="29"/>
      <c r="D219" s="148" t="s">
        <v>176</v>
      </c>
      <c r="E219" s="29"/>
      <c r="F219" s="168" t="s">
        <v>316</v>
      </c>
      <c r="G219" s="29"/>
      <c r="H219" s="29"/>
      <c r="I219" s="29"/>
      <c r="J219" s="29"/>
      <c r="K219" s="29"/>
      <c r="L219" s="30"/>
      <c r="M219" s="169"/>
      <c r="N219" s="170"/>
      <c r="O219" s="55"/>
      <c r="P219" s="55"/>
      <c r="Q219" s="55"/>
      <c r="R219" s="55"/>
      <c r="S219" s="55"/>
      <c r="T219" s="56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7" t="s">
        <v>176</v>
      </c>
      <c r="AU219" s="17" t="s">
        <v>77</v>
      </c>
    </row>
    <row r="220" spans="1:65" s="14" customFormat="1" ht="11.25">
      <c r="B220" s="155"/>
      <c r="D220" s="148" t="s">
        <v>128</v>
      </c>
      <c r="E220" s="156" t="s">
        <v>1</v>
      </c>
      <c r="F220" s="157" t="s">
        <v>317</v>
      </c>
      <c r="H220" s="156" t="s">
        <v>1</v>
      </c>
      <c r="L220" s="155"/>
      <c r="M220" s="158"/>
      <c r="N220" s="159"/>
      <c r="O220" s="159"/>
      <c r="P220" s="159"/>
      <c r="Q220" s="159"/>
      <c r="R220" s="159"/>
      <c r="S220" s="159"/>
      <c r="T220" s="160"/>
      <c r="AT220" s="156" t="s">
        <v>128</v>
      </c>
      <c r="AU220" s="156" t="s">
        <v>77</v>
      </c>
      <c r="AV220" s="14" t="s">
        <v>77</v>
      </c>
      <c r="AW220" s="14" t="s">
        <v>27</v>
      </c>
      <c r="AX220" s="14" t="s">
        <v>70</v>
      </c>
      <c r="AY220" s="156" t="s">
        <v>120</v>
      </c>
    </row>
    <row r="221" spans="1:65" s="13" customFormat="1" ht="11.25">
      <c r="B221" s="147"/>
      <c r="D221" s="148" t="s">
        <v>128</v>
      </c>
      <c r="E221" s="149" t="s">
        <v>1</v>
      </c>
      <c r="F221" s="150" t="s">
        <v>318</v>
      </c>
      <c r="H221" s="151">
        <v>29.152999999999999</v>
      </c>
      <c r="L221" s="147"/>
      <c r="M221" s="152"/>
      <c r="N221" s="153"/>
      <c r="O221" s="153"/>
      <c r="P221" s="153"/>
      <c r="Q221" s="153"/>
      <c r="R221" s="153"/>
      <c r="S221" s="153"/>
      <c r="T221" s="154"/>
      <c r="AT221" s="149" t="s">
        <v>128</v>
      </c>
      <c r="AU221" s="149" t="s">
        <v>77</v>
      </c>
      <c r="AV221" s="13" t="s">
        <v>79</v>
      </c>
      <c r="AW221" s="13" t="s">
        <v>27</v>
      </c>
      <c r="AX221" s="13" t="s">
        <v>70</v>
      </c>
      <c r="AY221" s="149" t="s">
        <v>120</v>
      </c>
    </row>
    <row r="222" spans="1:65" s="13" customFormat="1" ht="11.25">
      <c r="B222" s="147"/>
      <c r="D222" s="148" t="s">
        <v>128</v>
      </c>
      <c r="E222" s="149" t="s">
        <v>1</v>
      </c>
      <c r="F222" s="150" t="s">
        <v>319</v>
      </c>
      <c r="H222" s="151">
        <v>29.542000000000002</v>
      </c>
      <c r="L222" s="147"/>
      <c r="M222" s="152"/>
      <c r="N222" s="153"/>
      <c r="O222" s="153"/>
      <c r="P222" s="153"/>
      <c r="Q222" s="153"/>
      <c r="R222" s="153"/>
      <c r="S222" s="153"/>
      <c r="T222" s="154"/>
      <c r="AT222" s="149" t="s">
        <v>128</v>
      </c>
      <c r="AU222" s="149" t="s">
        <v>77</v>
      </c>
      <c r="AV222" s="13" t="s">
        <v>79</v>
      </c>
      <c r="AW222" s="13" t="s">
        <v>27</v>
      </c>
      <c r="AX222" s="13" t="s">
        <v>70</v>
      </c>
      <c r="AY222" s="149" t="s">
        <v>120</v>
      </c>
    </row>
    <row r="223" spans="1:65" s="2" customFormat="1" ht="24.2" customHeight="1">
      <c r="A223" s="29"/>
      <c r="B223" s="134"/>
      <c r="C223" s="171" t="s">
        <v>320</v>
      </c>
      <c r="D223" s="171" t="s">
        <v>180</v>
      </c>
      <c r="E223" s="172" t="s">
        <v>321</v>
      </c>
      <c r="F223" s="173" t="s">
        <v>322</v>
      </c>
      <c r="G223" s="174" t="s">
        <v>323</v>
      </c>
      <c r="H223" s="175">
        <v>586.95000000000005</v>
      </c>
      <c r="I223" s="176">
        <v>0</v>
      </c>
      <c r="J223" s="176">
        <f>ROUND(I223*H223,2)</f>
        <v>0</v>
      </c>
      <c r="K223" s="173" t="s">
        <v>125</v>
      </c>
      <c r="L223" s="177"/>
      <c r="M223" s="178" t="s">
        <v>1</v>
      </c>
      <c r="N223" s="179" t="s">
        <v>35</v>
      </c>
      <c r="O223" s="143">
        <v>0</v>
      </c>
      <c r="P223" s="143">
        <f>O223*H223</f>
        <v>0</v>
      </c>
      <c r="Q223" s="143">
        <v>1E-3</v>
      </c>
      <c r="R223" s="143">
        <f>Q223*H223</f>
        <v>0.58695000000000008</v>
      </c>
      <c r="S223" s="143">
        <v>0</v>
      </c>
      <c r="T223" s="144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45" t="s">
        <v>163</v>
      </c>
      <c r="AT223" s="145" t="s">
        <v>180</v>
      </c>
      <c r="AU223" s="145" t="s">
        <v>77</v>
      </c>
      <c r="AY223" s="17" t="s">
        <v>120</v>
      </c>
      <c r="BE223" s="146">
        <f>IF(N223="základní",J223,0)</f>
        <v>0</v>
      </c>
      <c r="BF223" s="146">
        <f>IF(N223="snížená",J223,0)</f>
        <v>0</v>
      </c>
      <c r="BG223" s="146">
        <f>IF(N223="zákl. přenesená",J223,0)</f>
        <v>0</v>
      </c>
      <c r="BH223" s="146">
        <f>IF(N223="sníž. přenesená",J223,0)</f>
        <v>0</v>
      </c>
      <c r="BI223" s="146">
        <f>IF(N223="nulová",J223,0)</f>
        <v>0</v>
      </c>
      <c r="BJ223" s="17" t="s">
        <v>77</v>
      </c>
      <c r="BK223" s="146">
        <f>ROUND(I223*H223,2)</f>
        <v>0</v>
      </c>
      <c r="BL223" s="17" t="s">
        <v>126</v>
      </c>
      <c r="BM223" s="145" t="s">
        <v>324</v>
      </c>
    </row>
    <row r="224" spans="1:65" s="2" customFormat="1" ht="19.5">
      <c r="A224" s="29"/>
      <c r="B224" s="30"/>
      <c r="C224" s="29"/>
      <c r="D224" s="148" t="s">
        <v>176</v>
      </c>
      <c r="E224" s="29"/>
      <c r="F224" s="168" t="s">
        <v>325</v>
      </c>
      <c r="G224" s="29"/>
      <c r="H224" s="29"/>
      <c r="I224" s="29"/>
      <c r="J224" s="29"/>
      <c r="K224" s="29"/>
      <c r="L224" s="30"/>
      <c r="M224" s="169"/>
      <c r="N224" s="170"/>
      <c r="O224" s="55"/>
      <c r="P224" s="55"/>
      <c r="Q224" s="55"/>
      <c r="R224" s="55"/>
      <c r="S224" s="55"/>
      <c r="T224" s="56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7" t="s">
        <v>176</v>
      </c>
      <c r="AU224" s="17" t="s">
        <v>77</v>
      </c>
    </row>
    <row r="225" spans="1:65" s="13" customFormat="1" ht="11.25">
      <c r="B225" s="147"/>
      <c r="D225" s="148" t="s">
        <v>128</v>
      </c>
      <c r="E225" s="149" t="s">
        <v>1</v>
      </c>
      <c r="F225" s="150" t="s">
        <v>326</v>
      </c>
      <c r="H225" s="151">
        <v>586.95000000000005</v>
      </c>
      <c r="L225" s="147"/>
      <c r="M225" s="152"/>
      <c r="N225" s="153"/>
      <c r="O225" s="153"/>
      <c r="P225" s="153"/>
      <c r="Q225" s="153"/>
      <c r="R225" s="153"/>
      <c r="S225" s="153"/>
      <c r="T225" s="154"/>
      <c r="AT225" s="149" t="s">
        <v>128</v>
      </c>
      <c r="AU225" s="149" t="s">
        <v>77</v>
      </c>
      <c r="AV225" s="13" t="s">
        <v>79</v>
      </c>
      <c r="AW225" s="13" t="s">
        <v>27</v>
      </c>
      <c r="AX225" s="13" t="s">
        <v>70</v>
      </c>
      <c r="AY225" s="149" t="s">
        <v>120</v>
      </c>
    </row>
    <row r="226" spans="1:65" s="2" customFormat="1" ht="14.45" customHeight="1">
      <c r="A226" s="29"/>
      <c r="B226" s="134"/>
      <c r="C226" s="171" t="s">
        <v>327</v>
      </c>
      <c r="D226" s="171" t="s">
        <v>180</v>
      </c>
      <c r="E226" s="172" t="s">
        <v>328</v>
      </c>
      <c r="F226" s="173" t="s">
        <v>329</v>
      </c>
      <c r="G226" s="174" t="s">
        <v>183</v>
      </c>
      <c r="H226" s="175">
        <v>158.58199999999999</v>
      </c>
      <c r="I226" s="176">
        <v>0</v>
      </c>
      <c r="J226" s="176">
        <f>ROUND(I226*H226,2)</f>
        <v>0</v>
      </c>
      <c r="K226" s="173" t="s">
        <v>125</v>
      </c>
      <c r="L226" s="177"/>
      <c r="M226" s="178" t="s">
        <v>1</v>
      </c>
      <c r="N226" s="179" t="s">
        <v>35</v>
      </c>
      <c r="O226" s="143">
        <v>0</v>
      </c>
      <c r="P226" s="143">
        <f>O226*H226</f>
        <v>0</v>
      </c>
      <c r="Q226" s="143">
        <v>1</v>
      </c>
      <c r="R226" s="143">
        <f>Q226*H226</f>
        <v>158.58199999999999</v>
      </c>
      <c r="S226" s="143">
        <v>0</v>
      </c>
      <c r="T226" s="144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45" t="s">
        <v>163</v>
      </c>
      <c r="AT226" s="145" t="s">
        <v>180</v>
      </c>
      <c r="AU226" s="145" t="s">
        <v>77</v>
      </c>
      <c r="AY226" s="17" t="s">
        <v>120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7" t="s">
        <v>77</v>
      </c>
      <c r="BK226" s="146">
        <f>ROUND(I226*H226,2)</f>
        <v>0</v>
      </c>
      <c r="BL226" s="17" t="s">
        <v>126</v>
      </c>
      <c r="BM226" s="145" t="s">
        <v>330</v>
      </c>
    </row>
    <row r="227" spans="1:65" s="14" customFormat="1" ht="22.5">
      <c r="B227" s="155"/>
      <c r="D227" s="148" t="s">
        <v>128</v>
      </c>
      <c r="E227" s="156" t="s">
        <v>1</v>
      </c>
      <c r="F227" s="157" t="s">
        <v>331</v>
      </c>
      <c r="H227" s="156" t="s">
        <v>1</v>
      </c>
      <c r="L227" s="155"/>
      <c r="M227" s="158"/>
      <c r="N227" s="159"/>
      <c r="O227" s="159"/>
      <c r="P227" s="159"/>
      <c r="Q227" s="159"/>
      <c r="R227" s="159"/>
      <c r="S227" s="159"/>
      <c r="T227" s="160"/>
      <c r="AT227" s="156" t="s">
        <v>128</v>
      </c>
      <c r="AU227" s="156" t="s">
        <v>77</v>
      </c>
      <c r="AV227" s="14" t="s">
        <v>77</v>
      </c>
      <c r="AW227" s="14" t="s">
        <v>27</v>
      </c>
      <c r="AX227" s="14" t="s">
        <v>70</v>
      </c>
      <c r="AY227" s="156" t="s">
        <v>120</v>
      </c>
    </row>
    <row r="228" spans="1:65" s="13" customFormat="1" ht="22.5">
      <c r="B228" s="147"/>
      <c r="D228" s="148" t="s">
        <v>128</v>
      </c>
      <c r="E228" s="149" t="s">
        <v>1</v>
      </c>
      <c r="F228" s="150" t="s">
        <v>332</v>
      </c>
      <c r="H228" s="151">
        <v>78.766000000000005</v>
      </c>
      <c r="L228" s="147"/>
      <c r="M228" s="152"/>
      <c r="N228" s="153"/>
      <c r="O228" s="153"/>
      <c r="P228" s="153"/>
      <c r="Q228" s="153"/>
      <c r="R228" s="153"/>
      <c r="S228" s="153"/>
      <c r="T228" s="154"/>
      <c r="AT228" s="149" t="s">
        <v>128</v>
      </c>
      <c r="AU228" s="149" t="s">
        <v>77</v>
      </c>
      <c r="AV228" s="13" t="s">
        <v>79</v>
      </c>
      <c r="AW228" s="13" t="s">
        <v>27</v>
      </c>
      <c r="AX228" s="13" t="s">
        <v>70</v>
      </c>
      <c r="AY228" s="149" t="s">
        <v>120</v>
      </c>
    </row>
    <row r="229" spans="1:65" s="13" customFormat="1" ht="11.25">
      <c r="B229" s="147"/>
      <c r="D229" s="148" t="s">
        <v>128</v>
      </c>
      <c r="E229" s="149" t="s">
        <v>1</v>
      </c>
      <c r="F229" s="150" t="s">
        <v>333</v>
      </c>
      <c r="H229" s="151">
        <v>79.816000000000003</v>
      </c>
      <c r="L229" s="147"/>
      <c r="M229" s="152"/>
      <c r="N229" s="153"/>
      <c r="O229" s="153"/>
      <c r="P229" s="153"/>
      <c r="Q229" s="153"/>
      <c r="R229" s="153"/>
      <c r="S229" s="153"/>
      <c r="T229" s="154"/>
      <c r="AT229" s="149" t="s">
        <v>128</v>
      </c>
      <c r="AU229" s="149" t="s">
        <v>77</v>
      </c>
      <c r="AV229" s="13" t="s">
        <v>79</v>
      </c>
      <c r="AW229" s="13" t="s">
        <v>27</v>
      </c>
      <c r="AX229" s="13" t="s">
        <v>70</v>
      </c>
      <c r="AY229" s="149" t="s">
        <v>120</v>
      </c>
    </row>
    <row r="230" spans="1:65" s="15" customFormat="1" ht="11.25">
      <c r="B230" s="161"/>
      <c r="D230" s="148" t="s">
        <v>128</v>
      </c>
      <c r="E230" s="162" t="s">
        <v>1</v>
      </c>
      <c r="F230" s="163" t="s">
        <v>171</v>
      </c>
      <c r="H230" s="164">
        <v>158.58199999999999</v>
      </c>
      <c r="L230" s="161"/>
      <c r="M230" s="165"/>
      <c r="N230" s="166"/>
      <c r="O230" s="166"/>
      <c r="P230" s="166"/>
      <c r="Q230" s="166"/>
      <c r="R230" s="166"/>
      <c r="S230" s="166"/>
      <c r="T230" s="167"/>
      <c r="AT230" s="162" t="s">
        <v>128</v>
      </c>
      <c r="AU230" s="162" t="s">
        <v>77</v>
      </c>
      <c r="AV230" s="15" t="s">
        <v>126</v>
      </c>
      <c r="AW230" s="15" t="s">
        <v>27</v>
      </c>
      <c r="AX230" s="15" t="s">
        <v>77</v>
      </c>
      <c r="AY230" s="162" t="s">
        <v>120</v>
      </c>
    </row>
    <row r="231" spans="1:65" s="2" customFormat="1" ht="24.2" customHeight="1">
      <c r="A231" s="29"/>
      <c r="B231" s="134"/>
      <c r="C231" s="171" t="s">
        <v>334</v>
      </c>
      <c r="D231" s="171" t="s">
        <v>180</v>
      </c>
      <c r="E231" s="172" t="s">
        <v>335</v>
      </c>
      <c r="F231" s="173" t="s">
        <v>336</v>
      </c>
      <c r="G231" s="174" t="s">
        <v>183</v>
      </c>
      <c r="H231" s="175">
        <v>1.617</v>
      </c>
      <c r="I231" s="176">
        <v>0</v>
      </c>
      <c r="J231" s="176">
        <f>ROUND(I231*H231,2)</f>
        <v>0</v>
      </c>
      <c r="K231" s="173" t="s">
        <v>125</v>
      </c>
      <c r="L231" s="177"/>
      <c r="M231" s="178" t="s">
        <v>1</v>
      </c>
      <c r="N231" s="179" t="s">
        <v>35</v>
      </c>
      <c r="O231" s="143">
        <v>0</v>
      </c>
      <c r="P231" s="143">
        <f>O231*H231</f>
        <v>0</v>
      </c>
      <c r="Q231" s="143">
        <v>1</v>
      </c>
      <c r="R231" s="143">
        <f>Q231*H231</f>
        <v>1.617</v>
      </c>
      <c r="S231" s="143">
        <v>0</v>
      </c>
      <c r="T231" s="144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45" t="s">
        <v>163</v>
      </c>
      <c r="AT231" s="145" t="s">
        <v>180</v>
      </c>
      <c r="AU231" s="145" t="s">
        <v>77</v>
      </c>
      <c r="AY231" s="17" t="s">
        <v>120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7" t="s">
        <v>77</v>
      </c>
      <c r="BK231" s="146">
        <f>ROUND(I231*H231,2)</f>
        <v>0</v>
      </c>
      <c r="BL231" s="17" t="s">
        <v>126</v>
      </c>
      <c r="BM231" s="145" t="s">
        <v>337</v>
      </c>
    </row>
    <row r="232" spans="1:65" s="14" customFormat="1" ht="11.25">
      <c r="B232" s="155"/>
      <c r="D232" s="148" t="s">
        <v>128</v>
      </c>
      <c r="E232" s="156" t="s">
        <v>1</v>
      </c>
      <c r="F232" s="157" t="s">
        <v>338</v>
      </c>
      <c r="H232" s="156" t="s">
        <v>1</v>
      </c>
      <c r="L232" s="155"/>
      <c r="M232" s="158"/>
      <c r="N232" s="159"/>
      <c r="O232" s="159"/>
      <c r="P232" s="159"/>
      <c r="Q232" s="159"/>
      <c r="R232" s="159"/>
      <c r="S232" s="159"/>
      <c r="T232" s="160"/>
      <c r="AT232" s="156" t="s">
        <v>128</v>
      </c>
      <c r="AU232" s="156" t="s">
        <v>77</v>
      </c>
      <c r="AV232" s="14" t="s">
        <v>77</v>
      </c>
      <c r="AW232" s="14" t="s">
        <v>27</v>
      </c>
      <c r="AX232" s="14" t="s">
        <v>70</v>
      </c>
      <c r="AY232" s="156" t="s">
        <v>120</v>
      </c>
    </row>
    <row r="233" spans="1:65" s="13" customFormat="1" ht="22.5">
      <c r="B233" s="147"/>
      <c r="D233" s="148" t="s">
        <v>128</v>
      </c>
      <c r="E233" s="149" t="s">
        <v>1</v>
      </c>
      <c r="F233" s="150" t="s">
        <v>339</v>
      </c>
      <c r="H233" s="151">
        <v>0.80300000000000005</v>
      </c>
      <c r="L233" s="147"/>
      <c r="M233" s="152"/>
      <c r="N233" s="153"/>
      <c r="O233" s="153"/>
      <c r="P233" s="153"/>
      <c r="Q233" s="153"/>
      <c r="R233" s="153"/>
      <c r="S233" s="153"/>
      <c r="T233" s="154"/>
      <c r="AT233" s="149" t="s">
        <v>128</v>
      </c>
      <c r="AU233" s="149" t="s">
        <v>77</v>
      </c>
      <c r="AV233" s="13" t="s">
        <v>79</v>
      </c>
      <c r="AW233" s="13" t="s">
        <v>27</v>
      </c>
      <c r="AX233" s="13" t="s">
        <v>70</v>
      </c>
      <c r="AY233" s="149" t="s">
        <v>120</v>
      </c>
    </row>
    <row r="234" spans="1:65" s="13" customFormat="1" ht="11.25">
      <c r="B234" s="147"/>
      <c r="D234" s="148" t="s">
        <v>128</v>
      </c>
      <c r="E234" s="149" t="s">
        <v>1</v>
      </c>
      <c r="F234" s="150" t="s">
        <v>340</v>
      </c>
      <c r="H234" s="151">
        <v>0.81399999999999995</v>
      </c>
      <c r="L234" s="147"/>
      <c r="M234" s="152"/>
      <c r="N234" s="153"/>
      <c r="O234" s="153"/>
      <c r="P234" s="153"/>
      <c r="Q234" s="153"/>
      <c r="R234" s="153"/>
      <c r="S234" s="153"/>
      <c r="T234" s="154"/>
      <c r="AT234" s="149" t="s">
        <v>128</v>
      </c>
      <c r="AU234" s="149" t="s">
        <v>77</v>
      </c>
      <c r="AV234" s="13" t="s">
        <v>79</v>
      </c>
      <c r="AW234" s="13" t="s">
        <v>27</v>
      </c>
      <c r="AX234" s="13" t="s">
        <v>70</v>
      </c>
      <c r="AY234" s="149" t="s">
        <v>120</v>
      </c>
    </row>
    <row r="235" spans="1:65" s="15" customFormat="1" ht="11.25">
      <c r="B235" s="161"/>
      <c r="D235" s="148" t="s">
        <v>128</v>
      </c>
      <c r="E235" s="162" t="s">
        <v>1</v>
      </c>
      <c r="F235" s="163" t="s">
        <v>171</v>
      </c>
      <c r="H235" s="164">
        <v>1.617</v>
      </c>
      <c r="L235" s="161"/>
      <c r="M235" s="165"/>
      <c r="N235" s="166"/>
      <c r="O235" s="166"/>
      <c r="P235" s="166"/>
      <c r="Q235" s="166"/>
      <c r="R235" s="166"/>
      <c r="S235" s="166"/>
      <c r="T235" s="167"/>
      <c r="AT235" s="162" t="s">
        <v>128</v>
      </c>
      <c r="AU235" s="162" t="s">
        <v>77</v>
      </c>
      <c r="AV235" s="15" t="s">
        <v>126</v>
      </c>
      <c r="AW235" s="15" t="s">
        <v>27</v>
      </c>
      <c r="AX235" s="15" t="s">
        <v>77</v>
      </c>
      <c r="AY235" s="162" t="s">
        <v>120</v>
      </c>
    </row>
    <row r="236" spans="1:65" s="12" customFormat="1" ht="22.9" customHeight="1">
      <c r="B236" s="124"/>
      <c r="D236" s="125" t="s">
        <v>69</v>
      </c>
      <c r="E236" s="180" t="s">
        <v>134</v>
      </c>
      <c r="F236" s="180" t="s">
        <v>341</v>
      </c>
      <c r="J236" s="181">
        <f>BK236</f>
        <v>0</v>
      </c>
      <c r="L236" s="124"/>
      <c r="M236" s="128"/>
      <c r="N236" s="129"/>
      <c r="O236" s="129"/>
      <c r="P236" s="130">
        <f>SUM(P237:P247)</f>
        <v>425.18099999999998</v>
      </c>
      <c r="Q236" s="129"/>
      <c r="R236" s="130">
        <f>SUM(R237:R247)</f>
        <v>4.2171998735999994</v>
      </c>
      <c r="S236" s="129"/>
      <c r="T236" s="131">
        <f>SUM(T237:T247)</f>
        <v>0</v>
      </c>
      <c r="AR236" s="125" t="s">
        <v>77</v>
      </c>
      <c r="AT236" s="132" t="s">
        <v>69</v>
      </c>
      <c r="AU236" s="132" t="s">
        <v>77</v>
      </c>
      <c r="AY236" s="125" t="s">
        <v>120</v>
      </c>
      <c r="BK236" s="133">
        <f>SUM(BK237:BK247)</f>
        <v>0</v>
      </c>
    </row>
    <row r="237" spans="1:65" s="2" customFormat="1" ht="14.45" customHeight="1">
      <c r="A237" s="29"/>
      <c r="B237" s="134"/>
      <c r="C237" s="135" t="s">
        <v>150</v>
      </c>
      <c r="D237" s="135" t="s">
        <v>121</v>
      </c>
      <c r="E237" s="136" t="s">
        <v>342</v>
      </c>
      <c r="F237" s="137" t="s">
        <v>343</v>
      </c>
      <c r="G237" s="138" t="s">
        <v>154</v>
      </c>
      <c r="H237" s="139">
        <v>19.2</v>
      </c>
      <c r="I237" s="140">
        <v>0</v>
      </c>
      <c r="J237" s="140">
        <f>ROUND(I237*H237,2)</f>
        <v>0</v>
      </c>
      <c r="K237" s="137" t="s">
        <v>125</v>
      </c>
      <c r="L237" s="30"/>
      <c r="M237" s="141" t="s">
        <v>1</v>
      </c>
      <c r="N237" s="142" t="s">
        <v>35</v>
      </c>
      <c r="O237" s="143">
        <v>2.9790000000000001</v>
      </c>
      <c r="P237" s="143">
        <f>O237*H237</f>
        <v>57.196800000000003</v>
      </c>
      <c r="Q237" s="143">
        <v>0</v>
      </c>
      <c r="R237" s="143">
        <f>Q237*H237</f>
        <v>0</v>
      </c>
      <c r="S237" s="143">
        <v>0</v>
      </c>
      <c r="T237" s="144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45" t="s">
        <v>126</v>
      </c>
      <c r="AT237" s="145" t="s">
        <v>121</v>
      </c>
      <c r="AU237" s="145" t="s">
        <v>79</v>
      </c>
      <c r="AY237" s="17" t="s">
        <v>120</v>
      </c>
      <c r="BE237" s="146">
        <f>IF(N237="základní",J237,0)</f>
        <v>0</v>
      </c>
      <c r="BF237" s="146">
        <f>IF(N237="snížená",J237,0)</f>
        <v>0</v>
      </c>
      <c r="BG237" s="146">
        <f>IF(N237="zákl. přenesená",J237,0)</f>
        <v>0</v>
      </c>
      <c r="BH237" s="146">
        <f>IF(N237="sníž. přenesená",J237,0)</f>
        <v>0</v>
      </c>
      <c r="BI237" s="146">
        <f>IF(N237="nulová",J237,0)</f>
        <v>0</v>
      </c>
      <c r="BJ237" s="17" t="s">
        <v>77</v>
      </c>
      <c r="BK237" s="146">
        <f>ROUND(I237*H237,2)</f>
        <v>0</v>
      </c>
      <c r="BL237" s="17" t="s">
        <v>126</v>
      </c>
      <c r="BM237" s="145" t="s">
        <v>344</v>
      </c>
    </row>
    <row r="238" spans="1:65" s="13" customFormat="1" ht="11.25">
      <c r="B238" s="147"/>
      <c r="D238" s="148" t="s">
        <v>128</v>
      </c>
      <c r="E238" s="149" t="s">
        <v>1</v>
      </c>
      <c r="F238" s="150" t="s">
        <v>345</v>
      </c>
      <c r="H238" s="151">
        <v>19.2</v>
      </c>
      <c r="L238" s="147"/>
      <c r="M238" s="152"/>
      <c r="N238" s="153"/>
      <c r="O238" s="153"/>
      <c r="P238" s="153"/>
      <c r="Q238" s="153"/>
      <c r="R238" s="153"/>
      <c r="S238" s="153"/>
      <c r="T238" s="154"/>
      <c r="AT238" s="149" t="s">
        <v>128</v>
      </c>
      <c r="AU238" s="149" t="s">
        <v>79</v>
      </c>
      <c r="AV238" s="13" t="s">
        <v>79</v>
      </c>
      <c r="AW238" s="13" t="s">
        <v>27</v>
      </c>
      <c r="AX238" s="13" t="s">
        <v>70</v>
      </c>
      <c r="AY238" s="149" t="s">
        <v>120</v>
      </c>
    </row>
    <row r="239" spans="1:65" s="15" customFormat="1" ht="11.25">
      <c r="B239" s="161"/>
      <c r="D239" s="148" t="s">
        <v>128</v>
      </c>
      <c r="E239" s="162" t="s">
        <v>1</v>
      </c>
      <c r="F239" s="163" t="s">
        <v>171</v>
      </c>
      <c r="H239" s="164">
        <v>19.2</v>
      </c>
      <c r="L239" s="161"/>
      <c r="M239" s="165"/>
      <c r="N239" s="166"/>
      <c r="O239" s="166"/>
      <c r="P239" s="166"/>
      <c r="Q239" s="166"/>
      <c r="R239" s="166"/>
      <c r="S239" s="166"/>
      <c r="T239" s="167"/>
      <c r="AT239" s="162" t="s">
        <v>128</v>
      </c>
      <c r="AU239" s="162" t="s">
        <v>79</v>
      </c>
      <c r="AV239" s="15" t="s">
        <v>126</v>
      </c>
      <c r="AW239" s="15" t="s">
        <v>27</v>
      </c>
      <c r="AX239" s="15" t="s">
        <v>77</v>
      </c>
      <c r="AY239" s="162" t="s">
        <v>120</v>
      </c>
    </row>
    <row r="240" spans="1:65" s="2" customFormat="1" ht="14.45" customHeight="1">
      <c r="A240" s="29"/>
      <c r="B240" s="134"/>
      <c r="C240" s="135" t="s">
        <v>346</v>
      </c>
      <c r="D240" s="135" t="s">
        <v>121</v>
      </c>
      <c r="E240" s="136" t="s">
        <v>347</v>
      </c>
      <c r="F240" s="137" t="s">
        <v>348</v>
      </c>
      <c r="G240" s="138" t="s">
        <v>124</v>
      </c>
      <c r="H240" s="139">
        <v>100.8</v>
      </c>
      <c r="I240" s="140">
        <v>0</v>
      </c>
      <c r="J240" s="140">
        <f>ROUND(I240*H240,2)</f>
        <v>0</v>
      </c>
      <c r="K240" s="137" t="s">
        <v>125</v>
      </c>
      <c r="L240" s="30"/>
      <c r="M240" s="141" t="s">
        <v>1</v>
      </c>
      <c r="N240" s="142" t="s">
        <v>35</v>
      </c>
      <c r="O240" s="143">
        <v>3.14</v>
      </c>
      <c r="P240" s="143">
        <f>O240*H240</f>
        <v>316.512</v>
      </c>
      <c r="Q240" s="143">
        <v>4.1744200000000002E-2</v>
      </c>
      <c r="R240" s="143">
        <f>Q240*H240</f>
        <v>4.2078153599999997</v>
      </c>
      <c r="S240" s="143">
        <v>0</v>
      </c>
      <c r="T240" s="144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45" t="s">
        <v>126</v>
      </c>
      <c r="AT240" s="145" t="s">
        <v>121</v>
      </c>
      <c r="AU240" s="145" t="s">
        <v>79</v>
      </c>
      <c r="AY240" s="17" t="s">
        <v>120</v>
      </c>
      <c r="BE240" s="146">
        <f>IF(N240="základní",J240,0)</f>
        <v>0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7" t="s">
        <v>77</v>
      </c>
      <c r="BK240" s="146">
        <f>ROUND(I240*H240,2)</f>
        <v>0</v>
      </c>
      <c r="BL240" s="17" t="s">
        <v>126</v>
      </c>
      <c r="BM240" s="145" t="s">
        <v>349</v>
      </c>
    </row>
    <row r="241" spans="1:65" s="13" customFormat="1" ht="11.25">
      <c r="B241" s="147"/>
      <c r="D241" s="148" t="s">
        <v>128</v>
      </c>
      <c r="E241" s="149" t="s">
        <v>1</v>
      </c>
      <c r="F241" s="150" t="s">
        <v>350</v>
      </c>
      <c r="H241" s="151">
        <v>100.8</v>
      </c>
      <c r="L241" s="147"/>
      <c r="M241" s="152"/>
      <c r="N241" s="153"/>
      <c r="O241" s="153"/>
      <c r="P241" s="153"/>
      <c r="Q241" s="153"/>
      <c r="R241" s="153"/>
      <c r="S241" s="153"/>
      <c r="T241" s="154"/>
      <c r="AT241" s="149" t="s">
        <v>128</v>
      </c>
      <c r="AU241" s="149" t="s">
        <v>79</v>
      </c>
      <c r="AV241" s="13" t="s">
        <v>79</v>
      </c>
      <c r="AW241" s="13" t="s">
        <v>27</v>
      </c>
      <c r="AX241" s="13" t="s">
        <v>70</v>
      </c>
      <c r="AY241" s="149" t="s">
        <v>120</v>
      </c>
    </row>
    <row r="242" spans="1:65" s="15" customFormat="1" ht="11.25">
      <c r="B242" s="161"/>
      <c r="D242" s="148" t="s">
        <v>128</v>
      </c>
      <c r="E242" s="162" t="s">
        <v>1</v>
      </c>
      <c r="F242" s="163" t="s">
        <v>171</v>
      </c>
      <c r="H242" s="164">
        <v>100.8</v>
      </c>
      <c r="L242" s="161"/>
      <c r="M242" s="165"/>
      <c r="N242" s="166"/>
      <c r="O242" s="166"/>
      <c r="P242" s="166"/>
      <c r="Q242" s="166"/>
      <c r="R242" s="166"/>
      <c r="S242" s="166"/>
      <c r="T242" s="167"/>
      <c r="AT242" s="162" t="s">
        <v>128</v>
      </c>
      <c r="AU242" s="162" t="s">
        <v>79</v>
      </c>
      <c r="AV242" s="15" t="s">
        <v>126</v>
      </c>
      <c r="AW242" s="15" t="s">
        <v>27</v>
      </c>
      <c r="AX242" s="15" t="s">
        <v>77</v>
      </c>
      <c r="AY242" s="162" t="s">
        <v>120</v>
      </c>
    </row>
    <row r="243" spans="1:65" s="2" customFormat="1" ht="14.45" customHeight="1">
      <c r="A243" s="29"/>
      <c r="B243" s="134"/>
      <c r="C243" s="135" t="s">
        <v>351</v>
      </c>
      <c r="D243" s="135" t="s">
        <v>121</v>
      </c>
      <c r="E243" s="136" t="s">
        <v>352</v>
      </c>
      <c r="F243" s="137" t="s">
        <v>353</v>
      </c>
      <c r="G243" s="138" t="s">
        <v>124</v>
      </c>
      <c r="H243" s="139">
        <v>100.8</v>
      </c>
      <c r="I243" s="140">
        <v>0</v>
      </c>
      <c r="J243" s="140">
        <f>ROUND(I243*H243,2)</f>
        <v>0</v>
      </c>
      <c r="K243" s="137" t="s">
        <v>125</v>
      </c>
      <c r="L243" s="30"/>
      <c r="M243" s="141" t="s">
        <v>1</v>
      </c>
      <c r="N243" s="142" t="s">
        <v>35</v>
      </c>
      <c r="O243" s="143">
        <v>0.45</v>
      </c>
      <c r="P243" s="143">
        <f>O243*H243</f>
        <v>45.36</v>
      </c>
      <c r="Q243" s="143">
        <v>1.5E-5</v>
      </c>
      <c r="R243" s="143">
        <f>Q243*H243</f>
        <v>1.5119999999999999E-3</v>
      </c>
      <c r="S243" s="143">
        <v>0</v>
      </c>
      <c r="T243" s="144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45" t="s">
        <v>126</v>
      </c>
      <c r="AT243" s="145" t="s">
        <v>121</v>
      </c>
      <c r="AU243" s="145" t="s">
        <v>79</v>
      </c>
      <c r="AY243" s="17" t="s">
        <v>120</v>
      </c>
      <c r="BE243" s="146">
        <f>IF(N243="základní",J243,0)</f>
        <v>0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7" t="s">
        <v>77</v>
      </c>
      <c r="BK243" s="146">
        <f>ROUND(I243*H243,2)</f>
        <v>0</v>
      </c>
      <c r="BL243" s="17" t="s">
        <v>126</v>
      </c>
      <c r="BM243" s="145" t="s">
        <v>354</v>
      </c>
    </row>
    <row r="244" spans="1:65" s="13" customFormat="1" ht="11.25">
      <c r="B244" s="147"/>
      <c r="D244" s="148" t="s">
        <v>128</v>
      </c>
      <c r="E244" s="149" t="s">
        <v>1</v>
      </c>
      <c r="F244" s="150" t="s">
        <v>350</v>
      </c>
      <c r="H244" s="151">
        <v>100.8</v>
      </c>
      <c r="L244" s="147"/>
      <c r="M244" s="152"/>
      <c r="N244" s="153"/>
      <c r="O244" s="153"/>
      <c r="P244" s="153"/>
      <c r="Q244" s="153"/>
      <c r="R244" s="153"/>
      <c r="S244" s="153"/>
      <c r="T244" s="154"/>
      <c r="AT244" s="149" t="s">
        <v>128</v>
      </c>
      <c r="AU244" s="149" t="s">
        <v>79</v>
      </c>
      <c r="AV244" s="13" t="s">
        <v>79</v>
      </c>
      <c r="AW244" s="13" t="s">
        <v>27</v>
      </c>
      <c r="AX244" s="13" t="s">
        <v>70</v>
      </c>
      <c r="AY244" s="149" t="s">
        <v>120</v>
      </c>
    </row>
    <row r="245" spans="1:65" s="15" customFormat="1" ht="11.25">
      <c r="B245" s="161"/>
      <c r="D245" s="148" t="s">
        <v>128</v>
      </c>
      <c r="E245" s="162" t="s">
        <v>1</v>
      </c>
      <c r="F245" s="163" t="s">
        <v>171</v>
      </c>
      <c r="H245" s="164">
        <v>100.8</v>
      </c>
      <c r="L245" s="161"/>
      <c r="M245" s="165"/>
      <c r="N245" s="166"/>
      <c r="O245" s="166"/>
      <c r="P245" s="166"/>
      <c r="Q245" s="166"/>
      <c r="R245" s="166"/>
      <c r="S245" s="166"/>
      <c r="T245" s="167"/>
      <c r="AT245" s="162" t="s">
        <v>128</v>
      </c>
      <c r="AU245" s="162" t="s">
        <v>79</v>
      </c>
      <c r="AV245" s="15" t="s">
        <v>126</v>
      </c>
      <c r="AW245" s="15" t="s">
        <v>27</v>
      </c>
      <c r="AX245" s="15" t="s">
        <v>77</v>
      </c>
      <c r="AY245" s="162" t="s">
        <v>120</v>
      </c>
    </row>
    <row r="246" spans="1:65" s="2" customFormat="1" ht="24.2" customHeight="1">
      <c r="A246" s="29"/>
      <c r="B246" s="134"/>
      <c r="C246" s="135" t="s">
        <v>355</v>
      </c>
      <c r="D246" s="135" t="s">
        <v>121</v>
      </c>
      <c r="E246" s="136" t="s">
        <v>356</v>
      </c>
      <c r="F246" s="137" t="s">
        <v>357</v>
      </c>
      <c r="G246" s="138" t="s">
        <v>137</v>
      </c>
      <c r="H246" s="139">
        <v>40.747999999999998</v>
      </c>
      <c r="I246" s="140">
        <v>0</v>
      </c>
      <c r="J246" s="140">
        <f>ROUND(I246*H246,2)</f>
        <v>0</v>
      </c>
      <c r="K246" s="137" t="s">
        <v>125</v>
      </c>
      <c r="L246" s="30"/>
      <c r="M246" s="141" t="s">
        <v>1</v>
      </c>
      <c r="N246" s="142" t="s">
        <v>35</v>
      </c>
      <c r="O246" s="143">
        <v>0.15</v>
      </c>
      <c r="P246" s="143">
        <f>O246*H246</f>
        <v>6.1121999999999996</v>
      </c>
      <c r="Q246" s="143">
        <v>1.9320000000000001E-4</v>
      </c>
      <c r="R246" s="143">
        <f>Q246*H246</f>
        <v>7.8725136000000005E-3</v>
      </c>
      <c r="S246" s="143">
        <v>0</v>
      </c>
      <c r="T246" s="144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45" t="s">
        <v>126</v>
      </c>
      <c r="AT246" s="145" t="s">
        <v>121</v>
      </c>
      <c r="AU246" s="145" t="s">
        <v>79</v>
      </c>
      <c r="AY246" s="17" t="s">
        <v>120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7" t="s">
        <v>77</v>
      </c>
      <c r="BK246" s="146">
        <f>ROUND(I246*H246,2)</f>
        <v>0</v>
      </c>
      <c r="BL246" s="17" t="s">
        <v>126</v>
      </c>
      <c r="BM246" s="145" t="s">
        <v>358</v>
      </c>
    </row>
    <row r="247" spans="1:65" s="13" customFormat="1" ht="22.5">
      <c r="B247" s="147"/>
      <c r="D247" s="148" t="s">
        <v>128</v>
      </c>
      <c r="E247" s="149" t="s">
        <v>1</v>
      </c>
      <c r="F247" s="150" t="s">
        <v>359</v>
      </c>
      <c r="H247" s="151">
        <v>40.747999999999998</v>
      </c>
      <c r="L247" s="147"/>
      <c r="M247" s="152"/>
      <c r="N247" s="153"/>
      <c r="O247" s="153"/>
      <c r="P247" s="153"/>
      <c r="Q247" s="153"/>
      <c r="R247" s="153"/>
      <c r="S247" s="153"/>
      <c r="T247" s="154"/>
      <c r="AT247" s="149" t="s">
        <v>128</v>
      </c>
      <c r="AU247" s="149" t="s">
        <v>79</v>
      </c>
      <c r="AV247" s="13" t="s">
        <v>79</v>
      </c>
      <c r="AW247" s="13" t="s">
        <v>27</v>
      </c>
      <c r="AX247" s="13" t="s">
        <v>77</v>
      </c>
      <c r="AY247" s="149" t="s">
        <v>120</v>
      </c>
    </row>
    <row r="248" spans="1:65" s="12" customFormat="1" ht="22.9" customHeight="1">
      <c r="B248" s="124"/>
      <c r="D248" s="125" t="s">
        <v>69</v>
      </c>
      <c r="E248" s="180" t="s">
        <v>126</v>
      </c>
      <c r="F248" s="180" t="s">
        <v>360</v>
      </c>
      <c r="J248" s="181">
        <f>BK248</f>
        <v>0</v>
      </c>
      <c r="L248" s="124"/>
      <c r="M248" s="128"/>
      <c r="N248" s="129"/>
      <c r="O248" s="129"/>
      <c r="P248" s="130">
        <f>SUM(P249:P272)</f>
        <v>2045.8172159999999</v>
      </c>
      <c r="Q248" s="129"/>
      <c r="R248" s="130">
        <f>SUM(R249:R272)</f>
        <v>370.40663786179994</v>
      </c>
      <c r="S248" s="129"/>
      <c r="T248" s="131">
        <f>SUM(T249:T272)</f>
        <v>0</v>
      </c>
      <c r="AR248" s="125" t="s">
        <v>77</v>
      </c>
      <c r="AT248" s="132" t="s">
        <v>69</v>
      </c>
      <c r="AU248" s="132" t="s">
        <v>77</v>
      </c>
      <c r="AY248" s="125" t="s">
        <v>120</v>
      </c>
      <c r="BK248" s="133">
        <f>SUM(BK249:BK272)</f>
        <v>0</v>
      </c>
    </row>
    <row r="249" spans="1:65" s="2" customFormat="1" ht="24.2" customHeight="1">
      <c r="A249" s="29"/>
      <c r="B249" s="134"/>
      <c r="C249" s="135" t="s">
        <v>361</v>
      </c>
      <c r="D249" s="135" t="s">
        <v>121</v>
      </c>
      <c r="E249" s="136" t="s">
        <v>362</v>
      </c>
      <c r="F249" s="137" t="s">
        <v>363</v>
      </c>
      <c r="G249" s="138" t="s">
        <v>154</v>
      </c>
      <c r="H249" s="139">
        <v>62.8</v>
      </c>
      <c r="I249" s="140">
        <v>0</v>
      </c>
      <c r="J249" s="140">
        <f>ROUND(I249*H249,2)</f>
        <v>0</v>
      </c>
      <c r="K249" s="137" t="s">
        <v>125</v>
      </c>
      <c r="L249" s="30"/>
      <c r="M249" s="141" t="s">
        <v>1</v>
      </c>
      <c r="N249" s="142" t="s">
        <v>35</v>
      </c>
      <c r="O249" s="143">
        <v>1.171</v>
      </c>
      <c r="P249" s="143">
        <f>O249*H249</f>
        <v>73.538799999999995</v>
      </c>
      <c r="Q249" s="143">
        <v>0</v>
      </c>
      <c r="R249" s="143">
        <f>Q249*H249</f>
        <v>0</v>
      </c>
      <c r="S249" s="143">
        <v>0</v>
      </c>
      <c r="T249" s="144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45" t="s">
        <v>126</v>
      </c>
      <c r="AT249" s="145" t="s">
        <v>121</v>
      </c>
      <c r="AU249" s="145" t="s">
        <v>79</v>
      </c>
      <c r="AY249" s="17" t="s">
        <v>120</v>
      </c>
      <c r="BE249" s="146">
        <f>IF(N249="základní",J249,0)</f>
        <v>0</v>
      </c>
      <c r="BF249" s="146">
        <f>IF(N249="snížená",J249,0)</f>
        <v>0</v>
      </c>
      <c r="BG249" s="146">
        <f>IF(N249="zákl. přenesená",J249,0)</f>
        <v>0</v>
      </c>
      <c r="BH249" s="146">
        <f>IF(N249="sníž. přenesená",J249,0)</f>
        <v>0</v>
      </c>
      <c r="BI249" s="146">
        <f>IF(N249="nulová",J249,0)</f>
        <v>0</v>
      </c>
      <c r="BJ249" s="17" t="s">
        <v>77</v>
      </c>
      <c r="BK249" s="146">
        <f>ROUND(I249*H249,2)</f>
        <v>0</v>
      </c>
      <c r="BL249" s="17" t="s">
        <v>126</v>
      </c>
      <c r="BM249" s="145" t="s">
        <v>364</v>
      </c>
    </row>
    <row r="250" spans="1:65" s="13" customFormat="1" ht="11.25">
      <c r="B250" s="147"/>
      <c r="D250" s="148" t="s">
        <v>128</v>
      </c>
      <c r="E250" s="149" t="s">
        <v>1</v>
      </c>
      <c r="F250" s="150" t="s">
        <v>365</v>
      </c>
      <c r="H250" s="151">
        <v>14.4</v>
      </c>
      <c r="L250" s="147"/>
      <c r="M250" s="152"/>
      <c r="N250" s="153"/>
      <c r="O250" s="153"/>
      <c r="P250" s="153"/>
      <c r="Q250" s="153"/>
      <c r="R250" s="153"/>
      <c r="S250" s="153"/>
      <c r="T250" s="154"/>
      <c r="AT250" s="149" t="s">
        <v>128</v>
      </c>
      <c r="AU250" s="149" t="s">
        <v>79</v>
      </c>
      <c r="AV250" s="13" t="s">
        <v>79</v>
      </c>
      <c r="AW250" s="13" t="s">
        <v>27</v>
      </c>
      <c r="AX250" s="13" t="s">
        <v>70</v>
      </c>
      <c r="AY250" s="149" t="s">
        <v>120</v>
      </c>
    </row>
    <row r="251" spans="1:65" s="13" customFormat="1" ht="11.25">
      <c r="B251" s="147"/>
      <c r="D251" s="148" t="s">
        <v>128</v>
      </c>
      <c r="E251" s="149" t="s">
        <v>1</v>
      </c>
      <c r="F251" s="150" t="s">
        <v>366</v>
      </c>
      <c r="H251" s="151">
        <v>26.8</v>
      </c>
      <c r="L251" s="147"/>
      <c r="M251" s="152"/>
      <c r="N251" s="153"/>
      <c r="O251" s="153"/>
      <c r="P251" s="153"/>
      <c r="Q251" s="153"/>
      <c r="R251" s="153"/>
      <c r="S251" s="153"/>
      <c r="T251" s="154"/>
      <c r="AT251" s="149" t="s">
        <v>128</v>
      </c>
      <c r="AU251" s="149" t="s">
        <v>79</v>
      </c>
      <c r="AV251" s="13" t="s">
        <v>79</v>
      </c>
      <c r="AW251" s="13" t="s">
        <v>27</v>
      </c>
      <c r="AX251" s="13" t="s">
        <v>70</v>
      </c>
      <c r="AY251" s="149" t="s">
        <v>120</v>
      </c>
    </row>
    <row r="252" spans="1:65" s="13" customFormat="1" ht="11.25">
      <c r="B252" s="147"/>
      <c r="D252" s="148" t="s">
        <v>128</v>
      </c>
      <c r="E252" s="149" t="s">
        <v>1</v>
      </c>
      <c r="F252" s="150" t="s">
        <v>367</v>
      </c>
      <c r="H252" s="151">
        <v>21.6</v>
      </c>
      <c r="L252" s="147"/>
      <c r="M252" s="152"/>
      <c r="N252" s="153"/>
      <c r="O252" s="153"/>
      <c r="P252" s="153"/>
      <c r="Q252" s="153"/>
      <c r="R252" s="153"/>
      <c r="S252" s="153"/>
      <c r="T252" s="154"/>
      <c r="AT252" s="149" t="s">
        <v>128</v>
      </c>
      <c r="AU252" s="149" t="s">
        <v>79</v>
      </c>
      <c r="AV252" s="13" t="s">
        <v>79</v>
      </c>
      <c r="AW252" s="13" t="s">
        <v>27</v>
      </c>
      <c r="AX252" s="13" t="s">
        <v>70</v>
      </c>
      <c r="AY252" s="149" t="s">
        <v>120</v>
      </c>
    </row>
    <row r="253" spans="1:65" s="15" customFormat="1" ht="11.25">
      <c r="B253" s="161"/>
      <c r="D253" s="148" t="s">
        <v>128</v>
      </c>
      <c r="E253" s="162" t="s">
        <v>1</v>
      </c>
      <c r="F253" s="163" t="s">
        <v>171</v>
      </c>
      <c r="H253" s="164">
        <v>62.800000000000004</v>
      </c>
      <c r="L253" s="161"/>
      <c r="M253" s="165"/>
      <c r="N253" s="166"/>
      <c r="O253" s="166"/>
      <c r="P253" s="166"/>
      <c r="Q253" s="166"/>
      <c r="R253" s="166"/>
      <c r="S253" s="166"/>
      <c r="T253" s="167"/>
      <c r="AT253" s="162" t="s">
        <v>128</v>
      </c>
      <c r="AU253" s="162" t="s">
        <v>79</v>
      </c>
      <c r="AV253" s="15" t="s">
        <v>126</v>
      </c>
      <c r="AW253" s="15" t="s">
        <v>27</v>
      </c>
      <c r="AX253" s="15" t="s">
        <v>77</v>
      </c>
      <c r="AY253" s="162" t="s">
        <v>120</v>
      </c>
    </row>
    <row r="254" spans="1:65" s="2" customFormat="1" ht="14.45" customHeight="1">
      <c r="A254" s="29"/>
      <c r="B254" s="134"/>
      <c r="C254" s="135" t="s">
        <v>368</v>
      </c>
      <c r="D254" s="135" t="s">
        <v>121</v>
      </c>
      <c r="E254" s="136" t="s">
        <v>369</v>
      </c>
      <c r="F254" s="137" t="s">
        <v>370</v>
      </c>
      <c r="G254" s="138" t="s">
        <v>124</v>
      </c>
      <c r="H254" s="139">
        <v>75.599999999999994</v>
      </c>
      <c r="I254" s="140">
        <v>0</v>
      </c>
      <c r="J254" s="140">
        <f>ROUND(I254*H254,2)</f>
        <v>0</v>
      </c>
      <c r="K254" s="137" t="s">
        <v>125</v>
      </c>
      <c r="L254" s="30"/>
      <c r="M254" s="141" t="s">
        <v>1</v>
      </c>
      <c r="N254" s="142" t="s">
        <v>35</v>
      </c>
      <c r="O254" s="143">
        <v>1.3140000000000001</v>
      </c>
      <c r="P254" s="143">
        <f>O254*H254</f>
        <v>99.338399999999993</v>
      </c>
      <c r="Q254" s="143">
        <v>1.7870259999999999E-2</v>
      </c>
      <c r="R254" s="143">
        <f>Q254*H254</f>
        <v>1.3509916559999997</v>
      </c>
      <c r="S254" s="143">
        <v>0</v>
      </c>
      <c r="T254" s="144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45" t="s">
        <v>126</v>
      </c>
      <c r="AT254" s="145" t="s">
        <v>121</v>
      </c>
      <c r="AU254" s="145" t="s">
        <v>79</v>
      </c>
      <c r="AY254" s="17" t="s">
        <v>120</v>
      </c>
      <c r="BE254" s="146">
        <f>IF(N254="základní",J254,0)</f>
        <v>0</v>
      </c>
      <c r="BF254" s="146">
        <f>IF(N254="snížená",J254,0)</f>
        <v>0</v>
      </c>
      <c r="BG254" s="146">
        <f>IF(N254="zákl. přenesená",J254,0)</f>
        <v>0</v>
      </c>
      <c r="BH254" s="146">
        <f>IF(N254="sníž. přenesená",J254,0)</f>
        <v>0</v>
      </c>
      <c r="BI254" s="146">
        <f>IF(N254="nulová",J254,0)</f>
        <v>0</v>
      </c>
      <c r="BJ254" s="17" t="s">
        <v>77</v>
      </c>
      <c r="BK254" s="146">
        <f>ROUND(I254*H254,2)</f>
        <v>0</v>
      </c>
      <c r="BL254" s="17" t="s">
        <v>126</v>
      </c>
      <c r="BM254" s="145" t="s">
        <v>371</v>
      </c>
    </row>
    <row r="255" spans="1:65" s="14" customFormat="1" ht="11.25">
      <c r="B255" s="155"/>
      <c r="D255" s="148" t="s">
        <v>128</v>
      </c>
      <c r="E255" s="156" t="s">
        <v>1</v>
      </c>
      <c r="F255" s="157" t="s">
        <v>372</v>
      </c>
      <c r="H255" s="156" t="s">
        <v>1</v>
      </c>
      <c r="L255" s="155"/>
      <c r="M255" s="158"/>
      <c r="N255" s="159"/>
      <c r="O255" s="159"/>
      <c r="P255" s="159"/>
      <c r="Q255" s="159"/>
      <c r="R255" s="159"/>
      <c r="S255" s="159"/>
      <c r="T255" s="160"/>
      <c r="AT255" s="156" t="s">
        <v>128</v>
      </c>
      <c r="AU255" s="156" t="s">
        <v>79</v>
      </c>
      <c r="AV255" s="14" t="s">
        <v>77</v>
      </c>
      <c r="AW255" s="14" t="s">
        <v>27</v>
      </c>
      <c r="AX255" s="14" t="s">
        <v>70</v>
      </c>
      <c r="AY255" s="156" t="s">
        <v>120</v>
      </c>
    </row>
    <row r="256" spans="1:65" s="13" customFormat="1" ht="11.25">
      <c r="B256" s="147"/>
      <c r="D256" s="148" t="s">
        <v>128</v>
      </c>
      <c r="E256" s="149" t="s">
        <v>1</v>
      </c>
      <c r="F256" s="150" t="s">
        <v>373</v>
      </c>
      <c r="H256" s="151">
        <v>75.599999999999994</v>
      </c>
      <c r="L256" s="147"/>
      <c r="M256" s="152"/>
      <c r="N256" s="153"/>
      <c r="O256" s="153"/>
      <c r="P256" s="153"/>
      <c r="Q256" s="153"/>
      <c r="R256" s="153"/>
      <c r="S256" s="153"/>
      <c r="T256" s="154"/>
      <c r="AT256" s="149" t="s">
        <v>128</v>
      </c>
      <c r="AU256" s="149" t="s">
        <v>79</v>
      </c>
      <c r="AV256" s="13" t="s">
        <v>79</v>
      </c>
      <c r="AW256" s="13" t="s">
        <v>27</v>
      </c>
      <c r="AX256" s="13" t="s">
        <v>77</v>
      </c>
      <c r="AY256" s="149" t="s">
        <v>120</v>
      </c>
    </row>
    <row r="257" spans="1:65" s="2" customFormat="1" ht="14.45" customHeight="1">
      <c r="A257" s="29"/>
      <c r="B257" s="134"/>
      <c r="C257" s="135" t="s">
        <v>374</v>
      </c>
      <c r="D257" s="135" t="s">
        <v>121</v>
      </c>
      <c r="E257" s="136" t="s">
        <v>375</v>
      </c>
      <c r="F257" s="137" t="s">
        <v>376</v>
      </c>
      <c r="G257" s="138" t="s">
        <v>124</v>
      </c>
      <c r="H257" s="139">
        <v>4.1909999999999998</v>
      </c>
      <c r="I257" s="140">
        <v>0</v>
      </c>
      <c r="J257" s="140">
        <f>ROUND(I257*H257,2)</f>
        <v>0</v>
      </c>
      <c r="K257" s="137" t="s">
        <v>125</v>
      </c>
      <c r="L257" s="30"/>
      <c r="M257" s="141" t="s">
        <v>1</v>
      </c>
      <c r="N257" s="142" t="s">
        <v>35</v>
      </c>
      <c r="O257" s="143">
        <v>2.41</v>
      </c>
      <c r="P257" s="143">
        <f>O257*H257</f>
        <v>10.10031</v>
      </c>
      <c r="Q257" s="143">
        <v>1.9755000000000002E-2</v>
      </c>
      <c r="R257" s="143">
        <f>Q257*H257</f>
        <v>8.2793205000000009E-2</v>
      </c>
      <c r="S257" s="143">
        <v>0</v>
      </c>
      <c r="T257" s="144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45" t="s">
        <v>126</v>
      </c>
      <c r="AT257" s="145" t="s">
        <v>121</v>
      </c>
      <c r="AU257" s="145" t="s">
        <v>79</v>
      </c>
      <c r="AY257" s="17" t="s">
        <v>120</v>
      </c>
      <c r="BE257" s="146">
        <f>IF(N257="základní",J257,0)</f>
        <v>0</v>
      </c>
      <c r="BF257" s="146">
        <f>IF(N257="snížená",J257,0)</f>
        <v>0</v>
      </c>
      <c r="BG257" s="146">
        <f>IF(N257="zákl. přenesená",J257,0)</f>
        <v>0</v>
      </c>
      <c r="BH257" s="146">
        <f>IF(N257="sníž. přenesená",J257,0)</f>
        <v>0</v>
      </c>
      <c r="BI257" s="146">
        <f>IF(N257="nulová",J257,0)</f>
        <v>0</v>
      </c>
      <c r="BJ257" s="17" t="s">
        <v>77</v>
      </c>
      <c r="BK257" s="146">
        <f>ROUND(I257*H257,2)</f>
        <v>0</v>
      </c>
      <c r="BL257" s="17" t="s">
        <v>126</v>
      </c>
      <c r="BM257" s="145" t="s">
        <v>377</v>
      </c>
    </row>
    <row r="258" spans="1:65" s="14" customFormat="1" ht="11.25">
      <c r="B258" s="155"/>
      <c r="D258" s="148" t="s">
        <v>128</v>
      </c>
      <c r="E258" s="156" t="s">
        <v>1</v>
      </c>
      <c r="F258" s="157" t="s">
        <v>378</v>
      </c>
      <c r="H258" s="156" t="s">
        <v>1</v>
      </c>
      <c r="L258" s="155"/>
      <c r="M258" s="158"/>
      <c r="N258" s="159"/>
      <c r="O258" s="159"/>
      <c r="P258" s="159"/>
      <c r="Q258" s="159"/>
      <c r="R258" s="159"/>
      <c r="S258" s="159"/>
      <c r="T258" s="160"/>
      <c r="AT258" s="156" t="s">
        <v>128</v>
      </c>
      <c r="AU258" s="156" t="s">
        <v>79</v>
      </c>
      <c r="AV258" s="14" t="s">
        <v>77</v>
      </c>
      <c r="AW258" s="14" t="s">
        <v>27</v>
      </c>
      <c r="AX258" s="14" t="s">
        <v>70</v>
      </c>
      <c r="AY258" s="156" t="s">
        <v>120</v>
      </c>
    </row>
    <row r="259" spans="1:65" s="13" customFormat="1" ht="11.25">
      <c r="B259" s="147"/>
      <c r="D259" s="148" t="s">
        <v>128</v>
      </c>
      <c r="E259" s="149" t="s">
        <v>1</v>
      </c>
      <c r="F259" s="150" t="s">
        <v>379</v>
      </c>
      <c r="H259" s="151">
        <v>4.1909999999999998</v>
      </c>
      <c r="L259" s="147"/>
      <c r="M259" s="152"/>
      <c r="N259" s="153"/>
      <c r="O259" s="153"/>
      <c r="P259" s="153"/>
      <c r="Q259" s="153"/>
      <c r="R259" s="153"/>
      <c r="S259" s="153"/>
      <c r="T259" s="154"/>
      <c r="AT259" s="149" t="s">
        <v>128</v>
      </c>
      <c r="AU259" s="149" t="s">
        <v>79</v>
      </c>
      <c r="AV259" s="13" t="s">
        <v>79</v>
      </c>
      <c r="AW259" s="13" t="s">
        <v>27</v>
      </c>
      <c r="AX259" s="13" t="s">
        <v>77</v>
      </c>
      <c r="AY259" s="149" t="s">
        <v>120</v>
      </c>
    </row>
    <row r="260" spans="1:65" s="2" customFormat="1" ht="24.2" customHeight="1">
      <c r="A260" s="29"/>
      <c r="B260" s="134"/>
      <c r="C260" s="135" t="s">
        <v>380</v>
      </c>
      <c r="D260" s="135" t="s">
        <v>121</v>
      </c>
      <c r="E260" s="136" t="s">
        <v>381</v>
      </c>
      <c r="F260" s="137" t="s">
        <v>382</v>
      </c>
      <c r="G260" s="138" t="s">
        <v>124</v>
      </c>
      <c r="H260" s="139">
        <v>4.1909999999999998</v>
      </c>
      <c r="I260" s="140">
        <v>0</v>
      </c>
      <c r="J260" s="140">
        <f>ROUND(I260*H260,2)</f>
        <v>0</v>
      </c>
      <c r="K260" s="137" t="s">
        <v>125</v>
      </c>
      <c r="L260" s="30"/>
      <c r="M260" s="141" t="s">
        <v>1</v>
      </c>
      <c r="N260" s="142" t="s">
        <v>35</v>
      </c>
      <c r="O260" s="143">
        <v>0.51</v>
      </c>
      <c r="P260" s="143">
        <f>O260*H260</f>
        <v>2.13741</v>
      </c>
      <c r="Q260" s="143">
        <v>0</v>
      </c>
      <c r="R260" s="143">
        <f>Q260*H260</f>
        <v>0</v>
      </c>
      <c r="S260" s="143">
        <v>0</v>
      </c>
      <c r="T260" s="144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45" t="s">
        <v>126</v>
      </c>
      <c r="AT260" s="145" t="s">
        <v>121</v>
      </c>
      <c r="AU260" s="145" t="s">
        <v>79</v>
      </c>
      <c r="AY260" s="17" t="s">
        <v>120</v>
      </c>
      <c r="BE260" s="146">
        <f>IF(N260="základní",J260,0)</f>
        <v>0</v>
      </c>
      <c r="BF260" s="146">
        <f>IF(N260="snížená",J260,0)</f>
        <v>0</v>
      </c>
      <c r="BG260" s="146">
        <f>IF(N260="zákl. přenesená",J260,0)</f>
        <v>0</v>
      </c>
      <c r="BH260" s="146">
        <f>IF(N260="sníž. přenesená",J260,0)</f>
        <v>0</v>
      </c>
      <c r="BI260" s="146">
        <f>IF(N260="nulová",J260,0)</f>
        <v>0</v>
      </c>
      <c r="BJ260" s="17" t="s">
        <v>77</v>
      </c>
      <c r="BK260" s="146">
        <f>ROUND(I260*H260,2)</f>
        <v>0</v>
      </c>
      <c r="BL260" s="17" t="s">
        <v>126</v>
      </c>
      <c r="BM260" s="145" t="s">
        <v>383</v>
      </c>
    </row>
    <row r="261" spans="1:65" s="2" customFormat="1" ht="14.45" customHeight="1">
      <c r="A261" s="29"/>
      <c r="B261" s="134"/>
      <c r="C261" s="135" t="s">
        <v>384</v>
      </c>
      <c r="D261" s="135" t="s">
        <v>121</v>
      </c>
      <c r="E261" s="136" t="s">
        <v>385</v>
      </c>
      <c r="F261" s="137" t="s">
        <v>386</v>
      </c>
      <c r="G261" s="138" t="s">
        <v>124</v>
      </c>
      <c r="H261" s="139">
        <v>75.599999999999994</v>
      </c>
      <c r="I261" s="140">
        <v>0</v>
      </c>
      <c r="J261" s="140">
        <f>ROUND(I261*H261,2)</f>
        <v>0</v>
      </c>
      <c r="K261" s="137" t="s">
        <v>125</v>
      </c>
      <c r="L261" s="30"/>
      <c r="M261" s="141" t="s">
        <v>1</v>
      </c>
      <c r="N261" s="142" t="s">
        <v>35</v>
      </c>
      <c r="O261" s="143">
        <v>0.36</v>
      </c>
      <c r="P261" s="143">
        <f>O261*H261</f>
        <v>27.215999999999998</v>
      </c>
      <c r="Q261" s="143">
        <v>0</v>
      </c>
      <c r="R261" s="143">
        <f>Q261*H261</f>
        <v>0</v>
      </c>
      <c r="S261" s="143">
        <v>0</v>
      </c>
      <c r="T261" s="144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45" t="s">
        <v>126</v>
      </c>
      <c r="AT261" s="145" t="s">
        <v>121</v>
      </c>
      <c r="AU261" s="145" t="s">
        <v>79</v>
      </c>
      <c r="AY261" s="17" t="s">
        <v>120</v>
      </c>
      <c r="BE261" s="146">
        <f>IF(N261="základní",J261,0)</f>
        <v>0</v>
      </c>
      <c r="BF261" s="146">
        <f>IF(N261="snížená",J261,0)</f>
        <v>0</v>
      </c>
      <c r="BG261" s="146">
        <f>IF(N261="zákl. přenesená",J261,0)</f>
        <v>0</v>
      </c>
      <c r="BH261" s="146">
        <f>IF(N261="sníž. přenesená",J261,0)</f>
        <v>0</v>
      </c>
      <c r="BI261" s="146">
        <f>IF(N261="nulová",J261,0)</f>
        <v>0</v>
      </c>
      <c r="BJ261" s="17" t="s">
        <v>77</v>
      </c>
      <c r="BK261" s="146">
        <f>ROUND(I261*H261,2)</f>
        <v>0</v>
      </c>
      <c r="BL261" s="17" t="s">
        <v>126</v>
      </c>
      <c r="BM261" s="145" t="s">
        <v>387</v>
      </c>
    </row>
    <row r="262" spans="1:65" s="14" customFormat="1" ht="11.25">
      <c r="B262" s="155"/>
      <c r="D262" s="148" t="s">
        <v>128</v>
      </c>
      <c r="E262" s="156" t="s">
        <v>1</v>
      </c>
      <c r="F262" s="157" t="s">
        <v>372</v>
      </c>
      <c r="H262" s="156" t="s">
        <v>1</v>
      </c>
      <c r="L262" s="155"/>
      <c r="M262" s="158"/>
      <c r="N262" s="159"/>
      <c r="O262" s="159"/>
      <c r="P262" s="159"/>
      <c r="Q262" s="159"/>
      <c r="R262" s="159"/>
      <c r="S262" s="159"/>
      <c r="T262" s="160"/>
      <c r="AT262" s="156" t="s">
        <v>128</v>
      </c>
      <c r="AU262" s="156" t="s">
        <v>79</v>
      </c>
      <c r="AV262" s="14" t="s">
        <v>77</v>
      </c>
      <c r="AW262" s="14" t="s">
        <v>27</v>
      </c>
      <c r="AX262" s="14" t="s">
        <v>70</v>
      </c>
      <c r="AY262" s="156" t="s">
        <v>120</v>
      </c>
    </row>
    <row r="263" spans="1:65" s="13" customFormat="1" ht="11.25">
      <c r="B263" s="147"/>
      <c r="D263" s="148" t="s">
        <v>128</v>
      </c>
      <c r="E263" s="149" t="s">
        <v>1</v>
      </c>
      <c r="F263" s="150" t="s">
        <v>373</v>
      </c>
      <c r="H263" s="151">
        <v>75.599999999999994</v>
      </c>
      <c r="L263" s="147"/>
      <c r="M263" s="152"/>
      <c r="N263" s="153"/>
      <c r="O263" s="153"/>
      <c r="P263" s="153"/>
      <c r="Q263" s="153"/>
      <c r="R263" s="153"/>
      <c r="S263" s="153"/>
      <c r="T263" s="154"/>
      <c r="AT263" s="149" t="s">
        <v>128</v>
      </c>
      <c r="AU263" s="149" t="s">
        <v>79</v>
      </c>
      <c r="AV263" s="13" t="s">
        <v>79</v>
      </c>
      <c r="AW263" s="13" t="s">
        <v>27</v>
      </c>
      <c r="AX263" s="13" t="s">
        <v>77</v>
      </c>
      <c r="AY263" s="149" t="s">
        <v>120</v>
      </c>
    </row>
    <row r="264" spans="1:65" s="2" customFormat="1" ht="14.45" customHeight="1">
      <c r="A264" s="29"/>
      <c r="B264" s="134"/>
      <c r="C264" s="135" t="s">
        <v>388</v>
      </c>
      <c r="D264" s="135" t="s">
        <v>121</v>
      </c>
      <c r="E264" s="136" t="s">
        <v>389</v>
      </c>
      <c r="F264" s="137" t="s">
        <v>390</v>
      </c>
      <c r="G264" s="138" t="s">
        <v>183</v>
      </c>
      <c r="H264" s="139">
        <v>18.436</v>
      </c>
      <c r="I264" s="140">
        <v>0</v>
      </c>
      <c r="J264" s="140">
        <f>ROUND(I264*H264,2)</f>
        <v>0</v>
      </c>
      <c r="K264" s="137" t="s">
        <v>125</v>
      </c>
      <c r="L264" s="30"/>
      <c r="M264" s="141" t="s">
        <v>1</v>
      </c>
      <c r="N264" s="142" t="s">
        <v>35</v>
      </c>
      <c r="O264" s="143">
        <v>60.686</v>
      </c>
      <c r="P264" s="143">
        <f>O264*H264</f>
        <v>1118.807096</v>
      </c>
      <c r="Q264" s="143">
        <v>1.0490858000000001</v>
      </c>
      <c r="R264" s="143">
        <f>Q264*H264</f>
        <v>19.340945808800001</v>
      </c>
      <c r="S264" s="143">
        <v>0</v>
      </c>
      <c r="T264" s="144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45" t="s">
        <v>126</v>
      </c>
      <c r="AT264" s="145" t="s">
        <v>121</v>
      </c>
      <c r="AU264" s="145" t="s">
        <v>79</v>
      </c>
      <c r="AY264" s="17" t="s">
        <v>120</v>
      </c>
      <c r="BE264" s="146">
        <f>IF(N264="základní",J264,0)</f>
        <v>0</v>
      </c>
      <c r="BF264" s="146">
        <f>IF(N264="snížená",J264,0)</f>
        <v>0</v>
      </c>
      <c r="BG264" s="146">
        <f>IF(N264="zákl. přenesená",J264,0)</f>
        <v>0</v>
      </c>
      <c r="BH264" s="146">
        <f>IF(N264="sníž. přenesená",J264,0)</f>
        <v>0</v>
      </c>
      <c r="BI264" s="146">
        <f>IF(N264="nulová",J264,0)</f>
        <v>0</v>
      </c>
      <c r="BJ264" s="17" t="s">
        <v>77</v>
      </c>
      <c r="BK264" s="146">
        <f>ROUND(I264*H264,2)</f>
        <v>0</v>
      </c>
      <c r="BL264" s="17" t="s">
        <v>126</v>
      </c>
      <c r="BM264" s="145" t="s">
        <v>391</v>
      </c>
    </row>
    <row r="265" spans="1:65" s="13" customFormat="1" ht="11.25">
      <c r="B265" s="147"/>
      <c r="D265" s="148" t="s">
        <v>128</v>
      </c>
      <c r="E265" s="149" t="s">
        <v>1</v>
      </c>
      <c r="F265" s="150" t="s">
        <v>392</v>
      </c>
      <c r="H265" s="151">
        <v>18.436</v>
      </c>
      <c r="L265" s="147"/>
      <c r="M265" s="152"/>
      <c r="N265" s="153"/>
      <c r="O265" s="153"/>
      <c r="P265" s="153"/>
      <c r="Q265" s="153"/>
      <c r="R265" s="153"/>
      <c r="S265" s="153"/>
      <c r="T265" s="154"/>
      <c r="AT265" s="149" t="s">
        <v>128</v>
      </c>
      <c r="AU265" s="149" t="s">
        <v>79</v>
      </c>
      <c r="AV265" s="13" t="s">
        <v>79</v>
      </c>
      <c r="AW265" s="13" t="s">
        <v>27</v>
      </c>
      <c r="AX265" s="13" t="s">
        <v>77</v>
      </c>
      <c r="AY265" s="149" t="s">
        <v>120</v>
      </c>
    </row>
    <row r="266" spans="1:65" s="2" customFormat="1" ht="24.2" customHeight="1">
      <c r="A266" s="29"/>
      <c r="B266" s="134"/>
      <c r="C266" s="135" t="s">
        <v>393</v>
      </c>
      <c r="D266" s="135" t="s">
        <v>121</v>
      </c>
      <c r="E266" s="136" t="s">
        <v>394</v>
      </c>
      <c r="F266" s="137" t="s">
        <v>395</v>
      </c>
      <c r="G266" s="138" t="s">
        <v>124</v>
      </c>
      <c r="H266" s="139">
        <v>201.6</v>
      </c>
      <c r="I266" s="140">
        <v>0</v>
      </c>
      <c r="J266" s="140">
        <f>ROUND(I266*H266,2)</f>
        <v>0</v>
      </c>
      <c r="K266" s="137" t="s">
        <v>125</v>
      </c>
      <c r="L266" s="30"/>
      <c r="M266" s="141" t="s">
        <v>1</v>
      </c>
      <c r="N266" s="142" t="s">
        <v>35</v>
      </c>
      <c r="O266" s="143">
        <v>0.56200000000000006</v>
      </c>
      <c r="P266" s="143">
        <f>O266*H266</f>
        <v>113.29920000000001</v>
      </c>
      <c r="Q266" s="143">
        <v>0.15679630750000001</v>
      </c>
      <c r="R266" s="143">
        <f>Q266*H266</f>
        <v>31.610135592000002</v>
      </c>
      <c r="S266" s="143">
        <v>0</v>
      </c>
      <c r="T266" s="144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45" t="s">
        <v>126</v>
      </c>
      <c r="AT266" s="145" t="s">
        <v>121</v>
      </c>
      <c r="AU266" s="145" t="s">
        <v>79</v>
      </c>
      <c r="AY266" s="17" t="s">
        <v>120</v>
      </c>
      <c r="BE266" s="146">
        <f>IF(N266="základní",J266,0)</f>
        <v>0</v>
      </c>
      <c r="BF266" s="146">
        <f>IF(N266="snížená",J266,0)</f>
        <v>0</v>
      </c>
      <c r="BG266" s="146">
        <f>IF(N266="zákl. přenesená",J266,0)</f>
        <v>0</v>
      </c>
      <c r="BH266" s="146">
        <f>IF(N266="sníž. přenesená",J266,0)</f>
        <v>0</v>
      </c>
      <c r="BI266" s="146">
        <f>IF(N266="nulová",J266,0)</f>
        <v>0</v>
      </c>
      <c r="BJ266" s="17" t="s">
        <v>77</v>
      </c>
      <c r="BK266" s="146">
        <f>ROUND(I266*H266,2)</f>
        <v>0</v>
      </c>
      <c r="BL266" s="17" t="s">
        <v>126</v>
      </c>
      <c r="BM266" s="145" t="s">
        <v>396</v>
      </c>
    </row>
    <row r="267" spans="1:65" s="13" customFormat="1" ht="11.25">
      <c r="B267" s="147"/>
      <c r="D267" s="148" t="s">
        <v>128</v>
      </c>
      <c r="E267" s="149" t="s">
        <v>1</v>
      </c>
      <c r="F267" s="150" t="s">
        <v>397</v>
      </c>
      <c r="H267" s="151">
        <v>201.6</v>
      </c>
      <c r="L267" s="147"/>
      <c r="M267" s="152"/>
      <c r="N267" s="153"/>
      <c r="O267" s="153"/>
      <c r="P267" s="153"/>
      <c r="Q267" s="153"/>
      <c r="R267" s="153"/>
      <c r="S267" s="153"/>
      <c r="T267" s="154"/>
      <c r="AT267" s="149" t="s">
        <v>128</v>
      </c>
      <c r="AU267" s="149" t="s">
        <v>79</v>
      </c>
      <c r="AV267" s="13" t="s">
        <v>79</v>
      </c>
      <c r="AW267" s="13" t="s">
        <v>27</v>
      </c>
      <c r="AX267" s="13" t="s">
        <v>77</v>
      </c>
      <c r="AY267" s="149" t="s">
        <v>120</v>
      </c>
    </row>
    <row r="268" spans="1:65" s="2" customFormat="1" ht="24.2" customHeight="1">
      <c r="A268" s="29"/>
      <c r="B268" s="134"/>
      <c r="C268" s="135" t="s">
        <v>398</v>
      </c>
      <c r="D268" s="135" t="s">
        <v>121</v>
      </c>
      <c r="E268" s="136" t="s">
        <v>399</v>
      </c>
      <c r="F268" s="137" t="s">
        <v>400</v>
      </c>
      <c r="G268" s="138" t="s">
        <v>124</v>
      </c>
      <c r="H268" s="139">
        <v>308.39999999999998</v>
      </c>
      <c r="I268" s="140">
        <v>0</v>
      </c>
      <c r="J268" s="140">
        <f>ROUND(I268*H268,2)</f>
        <v>0</v>
      </c>
      <c r="K268" s="137" t="s">
        <v>125</v>
      </c>
      <c r="L268" s="30"/>
      <c r="M268" s="141" t="s">
        <v>1</v>
      </c>
      <c r="N268" s="142" t="s">
        <v>35</v>
      </c>
      <c r="O268" s="143">
        <v>1.95</v>
      </c>
      <c r="P268" s="143">
        <f>O268*H268</f>
        <v>601.38</v>
      </c>
      <c r="Q268" s="143">
        <v>1.031199</v>
      </c>
      <c r="R268" s="143">
        <f>Q268*H268</f>
        <v>318.02177159999997</v>
      </c>
      <c r="S268" s="143">
        <v>0</v>
      </c>
      <c r="T268" s="144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45" t="s">
        <v>126</v>
      </c>
      <c r="AT268" s="145" t="s">
        <v>121</v>
      </c>
      <c r="AU268" s="145" t="s">
        <v>79</v>
      </c>
      <c r="AY268" s="17" t="s">
        <v>120</v>
      </c>
      <c r="BE268" s="146">
        <f>IF(N268="základní",J268,0)</f>
        <v>0</v>
      </c>
      <c r="BF268" s="146">
        <f>IF(N268="snížená",J268,0)</f>
        <v>0</v>
      </c>
      <c r="BG268" s="146">
        <f>IF(N268="zákl. přenesená",J268,0)</f>
        <v>0</v>
      </c>
      <c r="BH268" s="146">
        <f>IF(N268="sníž. přenesená",J268,0)</f>
        <v>0</v>
      </c>
      <c r="BI268" s="146">
        <f>IF(N268="nulová",J268,0)</f>
        <v>0</v>
      </c>
      <c r="BJ268" s="17" t="s">
        <v>77</v>
      </c>
      <c r="BK268" s="146">
        <f>ROUND(I268*H268,2)</f>
        <v>0</v>
      </c>
      <c r="BL268" s="17" t="s">
        <v>126</v>
      </c>
      <c r="BM268" s="145" t="s">
        <v>401</v>
      </c>
    </row>
    <row r="269" spans="1:65" s="13" customFormat="1" ht="11.25">
      <c r="B269" s="147"/>
      <c r="D269" s="148" t="s">
        <v>128</v>
      </c>
      <c r="E269" s="149" t="s">
        <v>1</v>
      </c>
      <c r="F269" s="150" t="s">
        <v>402</v>
      </c>
      <c r="H269" s="151">
        <v>260.39999999999998</v>
      </c>
      <c r="L269" s="147"/>
      <c r="M269" s="152"/>
      <c r="N269" s="153"/>
      <c r="O269" s="153"/>
      <c r="P269" s="153"/>
      <c r="Q269" s="153"/>
      <c r="R269" s="153"/>
      <c r="S269" s="153"/>
      <c r="T269" s="154"/>
      <c r="AT269" s="149" t="s">
        <v>128</v>
      </c>
      <c r="AU269" s="149" t="s">
        <v>79</v>
      </c>
      <c r="AV269" s="13" t="s">
        <v>79</v>
      </c>
      <c r="AW269" s="13" t="s">
        <v>27</v>
      </c>
      <c r="AX269" s="13" t="s">
        <v>70</v>
      </c>
      <c r="AY269" s="149" t="s">
        <v>120</v>
      </c>
    </row>
    <row r="270" spans="1:65" s="13" customFormat="1" ht="11.25">
      <c r="B270" s="147"/>
      <c r="D270" s="148" t="s">
        <v>128</v>
      </c>
      <c r="E270" s="149" t="s">
        <v>1</v>
      </c>
      <c r="F270" s="150" t="s">
        <v>403</v>
      </c>
      <c r="H270" s="151">
        <v>46</v>
      </c>
      <c r="L270" s="147"/>
      <c r="M270" s="152"/>
      <c r="N270" s="153"/>
      <c r="O270" s="153"/>
      <c r="P270" s="153"/>
      <c r="Q270" s="153"/>
      <c r="R270" s="153"/>
      <c r="S270" s="153"/>
      <c r="T270" s="154"/>
      <c r="AT270" s="149" t="s">
        <v>128</v>
      </c>
      <c r="AU270" s="149" t="s">
        <v>79</v>
      </c>
      <c r="AV270" s="13" t="s">
        <v>79</v>
      </c>
      <c r="AW270" s="13" t="s">
        <v>27</v>
      </c>
      <c r="AX270" s="13" t="s">
        <v>70</v>
      </c>
      <c r="AY270" s="149" t="s">
        <v>120</v>
      </c>
    </row>
    <row r="271" spans="1:65" s="13" customFormat="1" ht="11.25">
      <c r="B271" s="147"/>
      <c r="D271" s="148" t="s">
        <v>128</v>
      </c>
      <c r="E271" s="149" t="s">
        <v>1</v>
      </c>
      <c r="F271" s="150" t="s">
        <v>404</v>
      </c>
      <c r="H271" s="151">
        <v>2</v>
      </c>
      <c r="L271" s="147"/>
      <c r="M271" s="152"/>
      <c r="N271" s="153"/>
      <c r="O271" s="153"/>
      <c r="P271" s="153"/>
      <c r="Q271" s="153"/>
      <c r="R271" s="153"/>
      <c r="S271" s="153"/>
      <c r="T271" s="154"/>
      <c r="AT271" s="149" t="s">
        <v>128</v>
      </c>
      <c r="AU271" s="149" t="s">
        <v>79</v>
      </c>
      <c r="AV271" s="13" t="s">
        <v>79</v>
      </c>
      <c r="AW271" s="13" t="s">
        <v>27</v>
      </c>
      <c r="AX271" s="13" t="s">
        <v>70</v>
      </c>
      <c r="AY271" s="149" t="s">
        <v>120</v>
      </c>
    </row>
    <row r="272" spans="1:65" s="15" customFormat="1" ht="11.25">
      <c r="B272" s="161"/>
      <c r="D272" s="148" t="s">
        <v>128</v>
      </c>
      <c r="E272" s="162" t="s">
        <v>1</v>
      </c>
      <c r="F272" s="163" t="s">
        <v>171</v>
      </c>
      <c r="H272" s="164">
        <v>308.39999999999998</v>
      </c>
      <c r="L272" s="161"/>
      <c r="M272" s="165"/>
      <c r="N272" s="166"/>
      <c r="O272" s="166"/>
      <c r="P272" s="166"/>
      <c r="Q272" s="166"/>
      <c r="R272" s="166"/>
      <c r="S272" s="166"/>
      <c r="T272" s="167"/>
      <c r="AT272" s="162" t="s">
        <v>128</v>
      </c>
      <c r="AU272" s="162" t="s">
        <v>79</v>
      </c>
      <c r="AV272" s="15" t="s">
        <v>126</v>
      </c>
      <c r="AW272" s="15" t="s">
        <v>27</v>
      </c>
      <c r="AX272" s="15" t="s">
        <v>77</v>
      </c>
      <c r="AY272" s="162" t="s">
        <v>120</v>
      </c>
    </row>
    <row r="273" spans="1:65" s="12" customFormat="1" ht="25.9" customHeight="1">
      <c r="B273" s="124"/>
      <c r="D273" s="125" t="s">
        <v>69</v>
      </c>
      <c r="E273" s="126" t="s">
        <v>172</v>
      </c>
      <c r="F273" s="126" t="s">
        <v>405</v>
      </c>
      <c r="J273" s="127">
        <f>BK273</f>
        <v>0</v>
      </c>
      <c r="L273" s="124"/>
      <c r="M273" s="128"/>
      <c r="N273" s="129"/>
      <c r="O273" s="129"/>
      <c r="P273" s="130">
        <f>SUM(P274:P364)</f>
        <v>3340.2906220000004</v>
      </c>
      <c r="Q273" s="129"/>
      <c r="R273" s="130">
        <f>SUM(R274:R364)</f>
        <v>29.757533609999996</v>
      </c>
      <c r="S273" s="129"/>
      <c r="T273" s="131">
        <f>SUM(T274:T364)</f>
        <v>110.86878999999999</v>
      </c>
      <c r="AR273" s="125" t="s">
        <v>77</v>
      </c>
      <c r="AT273" s="132" t="s">
        <v>69</v>
      </c>
      <c r="AU273" s="132" t="s">
        <v>70</v>
      </c>
      <c r="AY273" s="125" t="s">
        <v>120</v>
      </c>
      <c r="BK273" s="133">
        <f>SUM(BK274:BK364)</f>
        <v>0</v>
      </c>
    </row>
    <row r="274" spans="1:65" s="2" customFormat="1" ht="14.45" customHeight="1">
      <c r="A274" s="29"/>
      <c r="B274" s="134"/>
      <c r="C274" s="135" t="s">
        <v>406</v>
      </c>
      <c r="D274" s="135" t="s">
        <v>121</v>
      </c>
      <c r="E274" s="136" t="s">
        <v>407</v>
      </c>
      <c r="F274" s="137" t="s">
        <v>408</v>
      </c>
      <c r="G274" s="138" t="s">
        <v>137</v>
      </c>
      <c r="H274" s="139">
        <v>72</v>
      </c>
      <c r="I274" s="140">
        <v>0</v>
      </c>
      <c r="J274" s="140">
        <f>ROUND(I274*H274,2)</f>
        <v>0</v>
      </c>
      <c r="K274" s="137" t="s">
        <v>125</v>
      </c>
      <c r="L274" s="30"/>
      <c r="M274" s="141" t="s">
        <v>1</v>
      </c>
      <c r="N274" s="142" t="s">
        <v>35</v>
      </c>
      <c r="O274" s="143">
        <v>3.2549999999999999</v>
      </c>
      <c r="P274" s="143">
        <f>O274*H274</f>
        <v>234.35999999999999</v>
      </c>
      <c r="Q274" s="143">
        <v>1.17E-3</v>
      </c>
      <c r="R274" s="143">
        <f>Q274*H274</f>
        <v>8.4240000000000009E-2</v>
      </c>
      <c r="S274" s="143">
        <v>0</v>
      </c>
      <c r="T274" s="144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45" t="s">
        <v>126</v>
      </c>
      <c r="AT274" s="145" t="s">
        <v>121</v>
      </c>
      <c r="AU274" s="145" t="s">
        <v>77</v>
      </c>
      <c r="AY274" s="17" t="s">
        <v>120</v>
      </c>
      <c r="BE274" s="146">
        <f>IF(N274="základní",J274,0)</f>
        <v>0</v>
      </c>
      <c r="BF274" s="146">
        <f>IF(N274="snížená",J274,0)</f>
        <v>0</v>
      </c>
      <c r="BG274" s="146">
        <f>IF(N274="zákl. přenesená",J274,0)</f>
        <v>0</v>
      </c>
      <c r="BH274" s="146">
        <f>IF(N274="sníž. přenesená",J274,0)</f>
        <v>0</v>
      </c>
      <c r="BI274" s="146">
        <f>IF(N274="nulová",J274,0)</f>
        <v>0</v>
      </c>
      <c r="BJ274" s="17" t="s">
        <v>77</v>
      </c>
      <c r="BK274" s="146">
        <f>ROUND(I274*H274,2)</f>
        <v>0</v>
      </c>
      <c r="BL274" s="17" t="s">
        <v>126</v>
      </c>
      <c r="BM274" s="145" t="s">
        <v>409</v>
      </c>
    </row>
    <row r="275" spans="1:65" s="13" customFormat="1" ht="11.25">
      <c r="B275" s="147"/>
      <c r="D275" s="148" t="s">
        <v>128</v>
      </c>
      <c r="E275" s="149" t="s">
        <v>1</v>
      </c>
      <c r="F275" s="150" t="s">
        <v>410</v>
      </c>
      <c r="H275" s="151">
        <v>72</v>
      </c>
      <c r="L275" s="147"/>
      <c r="M275" s="152"/>
      <c r="N275" s="153"/>
      <c r="O275" s="153"/>
      <c r="P275" s="153"/>
      <c r="Q275" s="153"/>
      <c r="R275" s="153"/>
      <c r="S275" s="153"/>
      <c r="T275" s="154"/>
      <c r="AT275" s="149" t="s">
        <v>128</v>
      </c>
      <c r="AU275" s="149" t="s">
        <v>77</v>
      </c>
      <c r="AV275" s="13" t="s">
        <v>79</v>
      </c>
      <c r="AW275" s="13" t="s">
        <v>27</v>
      </c>
      <c r="AX275" s="13" t="s">
        <v>77</v>
      </c>
      <c r="AY275" s="149" t="s">
        <v>120</v>
      </c>
    </row>
    <row r="276" spans="1:65" s="2" customFormat="1" ht="14.45" customHeight="1">
      <c r="A276" s="29"/>
      <c r="B276" s="134"/>
      <c r="C276" s="135" t="s">
        <v>411</v>
      </c>
      <c r="D276" s="135" t="s">
        <v>121</v>
      </c>
      <c r="E276" s="136" t="s">
        <v>412</v>
      </c>
      <c r="F276" s="137" t="s">
        <v>413</v>
      </c>
      <c r="G276" s="138" t="s">
        <v>137</v>
      </c>
      <c r="H276" s="139">
        <v>72</v>
      </c>
      <c r="I276" s="140">
        <v>0</v>
      </c>
      <c r="J276" s="140">
        <f>ROUND(I276*H276,2)</f>
        <v>0</v>
      </c>
      <c r="K276" s="137" t="s">
        <v>125</v>
      </c>
      <c r="L276" s="30"/>
      <c r="M276" s="141" t="s">
        <v>1</v>
      </c>
      <c r="N276" s="142" t="s">
        <v>35</v>
      </c>
      <c r="O276" s="143">
        <v>1.327</v>
      </c>
      <c r="P276" s="143">
        <f>O276*H276</f>
        <v>95.543999999999997</v>
      </c>
      <c r="Q276" s="143">
        <v>6.6399999999999999E-4</v>
      </c>
      <c r="R276" s="143">
        <f>Q276*H276</f>
        <v>4.7807999999999996E-2</v>
      </c>
      <c r="S276" s="143">
        <v>0</v>
      </c>
      <c r="T276" s="144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45" t="s">
        <v>126</v>
      </c>
      <c r="AT276" s="145" t="s">
        <v>121</v>
      </c>
      <c r="AU276" s="145" t="s">
        <v>77</v>
      </c>
      <c r="AY276" s="17" t="s">
        <v>120</v>
      </c>
      <c r="BE276" s="146">
        <f>IF(N276="základní",J276,0)</f>
        <v>0</v>
      </c>
      <c r="BF276" s="146">
        <f>IF(N276="snížená",J276,0)</f>
        <v>0</v>
      </c>
      <c r="BG276" s="146">
        <f>IF(N276="zákl. přenesená",J276,0)</f>
        <v>0</v>
      </c>
      <c r="BH276" s="146">
        <f>IF(N276="sníž. přenesená",J276,0)</f>
        <v>0</v>
      </c>
      <c r="BI276" s="146">
        <f>IF(N276="nulová",J276,0)</f>
        <v>0</v>
      </c>
      <c r="BJ276" s="17" t="s">
        <v>77</v>
      </c>
      <c r="BK276" s="146">
        <f>ROUND(I276*H276,2)</f>
        <v>0</v>
      </c>
      <c r="BL276" s="17" t="s">
        <v>126</v>
      </c>
      <c r="BM276" s="145" t="s">
        <v>414</v>
      </c>
    </row>
    <row r="277" spans="1:65" s="13" customFormat="1" ht="11.25">
      <c r="B277" s="147"/>
      <c r="D277" s="148" t="s">
        <v>128</v>
      </c>
      <c r="E277" s="149" t="s">
        <v>1</v>
      </c>
      <c r="F277" s="150" t="s">
        <v>410</v>
      </c>
      <c r="H277" s="151">
        <v>72</v>
      </c>
      <c r="L277" s="147"/>
      <c r="M277" s="152"/>
      <c r="N277" s="153"/>
      <c r="O277" s="153"/>
      <c r="P277" s="153"/>
      <c r="Q277" s="153"/>
      <c r="R277" s="153"/>
      <c r="S277" s="153"/>
      <c r="T277" s="154"/>
      <c r="AT277" s="149" t="s">
        <v>128</v>
      </c>
      <c r="AU277" s="149" t="s">
        <v>77</v>
      </c>
      <c r="AV277" s="13" t="s">
        <v>79</v>
      </c>
      <c r="AW277" s="13" t="s">
        <v>27</v>
      </c>
      <c r="AX277" s="13" t="s">
        <v>77</v>
      </c>
      <c r="AY277" s="149" t="s">
        <v>120</v>
      </c>
    </row>
    <row r="278" spans="1:65" s="2" customFormat="1" ht="24.2" customHeight="1">
      <c r="A278" s="29"/>
      <c r="B278" s="134"/>
      <c r="C278" s="171" t="s">
        <v>415</v>
      </c>
      <c r="D278" s="171" t="s">
        <v>180</v>
      </c>
      <c r="E278" s="172" t="s">
        <v>416</v>
      </c>
      <c r="F278" s="173" t="s">
        <v>417</v>
      </c>
      <c r="G278" s="174" t="s">
        <v>183</v>
      </c>
      <c r="H278" s="175">
        <v>2.327</v>
      </c>
      <c r="I278" s="176">
        <v>0</v>
      </c>
      <c r="J278" s="176">
        <f>ROUND(I278*H278,2)</f>
        <v>0</v>
      </c>
      <c r="K278" s="173" t="s">
        <v>125</v>
      </c>
      <c r="L278" s="177"/>
      <c r="M278" s="178" t="s">
        <v>1</v>
      </c>
      <c r="N278" s="179" t="s">
        <v>35</v>
      </c>
      <c r="O278" s="143">
        <v>0</v>
      </c>
      <c r="P278" s="143">
        <f>O278*H278</f>
        <v>0</v>
      </c>
      <c r="Q278" s="143">
        <v>1</v>
      </c>
      <c r="R278" s="143">
        <f>Q278*H278</f>
        <v>2.327</v>
      </c>
      <c r="S278" s="143">
        <v>0</v>
      </c>
      <c r="T278" s="144">
        <f>S278*H278</f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45" t="s">
        <v>163</v>
      </c>
      <c r="AT278" s="145" t="s">
        <v>180</v>
      </c>
      <c r="AU278" s="145" t="s">
        <v>77</v>
      </c>
      <c r="AY278" s="17" t="s">
        <v>120</v>
      </c>
      <c r="BE278" s="146">
        <f>IF(N278="základní",J278,0)</f>
        <v>0</v>
      </c>
      <c r="BF278" s="146">
        <f>IF(N278="snížená",J278,0)</f>
        <v>0</v>
      </c>
      <c r="BG278" s="146">
        <f>IF(N278="zákl. přenesená",J278,0)</f>
        <v>0</v>
      </c>
      <c r="BH278" s="146">
        <f>IF(N278="sníž. přenesená",J278,0)</f>
        <v>0</v>
      </c>
      <c r="BI278" s="146">
        <f>IF(N278="nulová",J278,0)</f>
        <v>0</v>
      </c>
      <c r="BJ278" s="17" t="s">
        <v>77</v>
      </c>
      <c r="BK278" s="146">
        <f>ROUND(I278*H278,2)</f>
        <v>0</v>
      </c>
      <c r="BL278" s="17" t="s">
        <v>126</v>
      </c>
      <c r="BM278" s="145" t="s">
        <v>418</v>
      </c>
    </row>
    <row r="279" spans="1:65" s="2" customFormat="1" ht="19.5">
      <c r="A279" s="29"/>
      <c r="B279" s="30"/>
      <c r="C279" s="29"/>
      <c r="D279" s="148" t="s">
        <v>176</v>
      </c>
      <c r="E279" s="29"/>
      <c r="F279" s="168" t="s">
        <v>419</v>
      </c>
      <c r="G279" s="29"/>
      <c r="H279" s="29"/>
      <c r="I279" s="29"/>
      <c r="J279" s="29"/>
      <c r="K279" s="29"/>
      <c r="L279" s="30"/>
      <c r="M279" s="169"/>
      <c r="N279" s="170"/>
      <c r="O279" s="55"/>
      <c r="P279" s="55"/>
      <c r="Q279" s="55"/>
      <c r="R279" s="55"/>
      <c r="S279" s="55"/>
      <c r="T279" s="56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T279" s="17" t="s">
        <v>176</v>
      </c>
      <c r="AU279" s="17" t="s">
        <v>77</v>
      </c>
    </row>
    <row r="280" spans="1:65" s="13" customFormat="1" ht="11.25">
      <c r="B280" s="147"/>
      <c r="D280" s="148" t="s">
        <v>128</v>
      </c>
      <c r="E280" s="149" t="s">
        <v>1</v>
      </c>
      <c r="F280" s="150" t="s">
        <v>420</v>
      </c>
      <c r="H280" s="151">
        <v>2.327</v>
      </c>
      <c r="L280" s="147"/>
      <c r="M280" s="152"/>
      <c r="N280" s="153"/>
      <c r="O280" s="153"/>
      <c r="P280" s="153"/>
      <c r="Q280" s="153"/>
      <c r="R280" s="153"/>
      <c r="S280" s="153"/>
      <c r="T280" s="154"/>
      <c r="AT280" s="149" t="s">
        <v>128</v>
      </c>
      <c r="AU280" s="149" t="s">
        <v>77</v>
      </c>
      <c r="AV280" s="13" t="s">
        <v>79</v>
      </c>
      <c r="AW280" s="13" t="s">
        <v>27</v>
      </c>
      <c r="AX280" s="13" t="s">
        <v>77</v>
      </c>
      <c r="AY280" s="149" t="s">
        <v>120</v>
      </c>
    </row>
    <row r="281" spans="1:65" s="2" customFormat="1" ht="24.2" customHeight="1">
      <c r="A281" s="29"/>
      <c r="B281" s="134"/>
      <c r="C281" s="135" t="s">
        <v>421</v>
      </c>
      <c r="D281" s="135" t="s">
        <v>121</v>
      </c>
      <c r="E281" s="136" t="s">
        <v>422</v>
      </c>
      <c r="F281" s="137" t="s">
        <v>423</v>
      </c>
      <c r="G281" s="138" t="s">
        <v>124</v>
      </c>
      <c r="H281" s="139">
        <v>10.477</v>
      </c>
      <c r="I281" s="140">
        <v>0</v>
      </c>
      <c r="J281" s="140">
        <f>ROUND(I281*H281,2)</f>
        <v>0</v>
      </c>
      <c r="K281" s="137" t="s">
        <v>125</v>
      </c>
      <c r="L281" s="30"/>
      <c r="M281" s="141" t="s">
        <v>1</v>
      </c>
      <c r="N281" s="142" t="s">
        <v>35</v>
      </c>
      <c r="O281" s="143">
        <v>0.23</v>
      </c>
      <c r="P281" s="143">
        <f>O281*H281</f>
        <v>2.40971</v>
      </c>
      <c r="Q281" s="143">
        <v>6.3000000000000003E-4</v>
      </c>
      <c r="R281" s="143">
        <f>Q281*H281</f>
        <v>6.6005100000000004E-3</v>
      </c>
      <c r="S281" s="143">
        <v>0</v>
      </c>
      <c r="T281" s="144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45" t="s">
        <v>126</v>
      </c>
      <c r="AT281" s="145" t="s">
        <v>121</v>
      </c>
      <c r="AU281" s="145" t="s">
        <v>77</v>
      </c>
      <c r="AY281" s="17" t="s">
        <v>120</v>
      </c>
      <c r="BE281" s="146">
        <f>IF(N281="základní",J281,0)</f>
        <v>0</v>
      </c>
      <c r="BF281" s="146">
        <f>IF(N281="snížená",J281,0)</f>
        <v>0</v>
      </c>
      <c r="BG281" s="146">
        <f>IF(N281="zákl. přenesená",J281,0)</f>
        <v>0</v>
      </c>
      <c r="BH281" s="146">
        <f>IF(N281="sníž. přenesená",J281,0)</f>
        <v>0</v>
      </c>
      <c r="BI281" s="146">
        <f>IF(N281="nulová",J281,0)</f>
        <v>0</v>
      </c>
      <c r="BJ281" s="17" t="s">
        <v>77</v>
      </c>
      <c r="BK281" s="146">
        <f>ROUND(I281*H281,2)</f>
        <v>0</v>
      </c>
      <c r="BL281" s="17" t="s">
        <v>126</v>
      </c>
      <c r="BM281" s="145" t="s">
        <v>424</v>
      </c>
    </row>
    <row r="282" spans="1:65" s="14" customFormat="1" ht="11.25">
      <c r="B282" s="155"/>
      <c r="D282" s="148" t="s">
        <v>128</v>
      </c>
      <c r="E282" s="156" t="s">
        <v>1</v>
      </c>
      <c r="F282" s="157" t="s">
        <v>425</v>
      </c>
      <c r="H282" s="156" t="s">
        <v>1</v>
      </c>
      <c r="L282" s="155"/>
      <c r="M282" s="158"/>
      <c r="N282" s="159"/>
      <c r="O282" s="159"/>
      <c r="P282" s="159"/>
      <c r="Q282" s="159"/>
      <c r="R282" s="159"/>
      <c r="S282" s="159"/>
      <c r="T282" s="160"/>
      <c r="AT282" s="156" t="s">
        <v>128</v>
      </c>
      <c r="AU282" s="156" t="s">
        <v>77</v>
      </c>
      <c r="AV282" s="14" t="s">
        <v>77</v>
      </c>
      <c r="AW282" s="14" t="s">
        <v>27</v>
      </c>
      <c r="AX282" s="14" t="s">
        <v>70</v>
      </c>
      <c r="AY282" s="156" t="s">
        <v>120</v>
      </c>
    </row>
    <row r="283" spans="1:65" s="13" customFormat="1" ht="11.25">
      <c r="B283" s="147"/>
      <c r="D283" s="148" t="s">
        <v>128</v>
      </c>
      <c r="E283" s="149" t="s">
        <v>1</v>
      </c>
      <c r="F283" s="150" t="s">
        <v>426</v>
      </c>
      <c r="H283" s="151">
        <v>10.477</v>
      </c>
      <c r="L283" s="147"/>
      <c r="M283" s="152"/>
      <c r="N283" s="153"/>
      <c r="O283" s="153"/>
      <c r="P283" s="153"/>
      <c r="Q283" s="153"/>
      <c r="R283" s="153"/>
      <c r="S283" s="153"/>
      <c r="T283" s="154"/>
      <c r="AT283" s="149" t="s">
        <v>128</v>
      </c>
      <c r="AU283" s="149" t="s">
        <v>77</v>
      </c>
      <c r="AV283" s="13" t="s">
        <v>79</v>
      </c>
      <c r="AW283" s="13" t="s">
        <v>27</v>
      </c>
      <c r="AX283" s="13" t="s">
        <v>77</v>
      </c>
      <c r="AY283" s="149" t="s">
        <v>120</v>
      </c>
    </row>
    <row r="284" spans="1:65" s="2" customFormat="1" ht="14.45" customHeight="1">
      <c r="A284" s="29"/>
      <c r="B284" s="134"/>
      <c r="C284" s="135" t="s">
        <v>427</v>
      </c>
      <c r="D284" s="135" t="s">
        <v>121</v>
      </c>
      <c r="E284" s="136" t="s">
        <v>428</v>
      </c>
      <c r="F284" s="137" t="s">
        <v>429</v>
      </c>
      <c r="G284" s="138" t="s">
        <v>137</v>
      </c>
      <c r="H284" s="139">
        <v>30</v>
      </c>
      <c r="I284" s="140">
        <v>0</v>
      </c>
      <c r="J284" s="140">
        <f>ROUND(I284*H284,2)</f>
        <v>0</v>
      </c>
      <c r="K284" s="137" t="s">
        <v>125</v>
      </c>
      <c r="L284" s="30"/>
      <c r="M284" s="141" t="s">
        <v>1</v>
      </c>
      <c r="N284" s="142" t="s">
        <v>35</v>
      </c>
      <c r="O284" s="143">
        <v>0.43</v>
      </c>
      <c r="P284" s="143">
        <f>O284*H284</f>
        <v>12.9</v>
      </c>
      <c r="Q284" s="143">
        <v>2.2000000000000001E-4</v>
      </c>
      <c r="R284" s="143">
        <f>Q284*H284</f>
        <v>6.6E-3</v>
      </c>
      <c r="S284" s="143">
        <v>0</v>
      </c>
      <c r="T284" s="144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45" t="s">
        <v>126</v>
      </c>
      <c r="AT284" s="145" t="s">
        <v>121</v>
      </c>
      <c r="AU284" s="145" t="s">
        <v>77</v>
      </c>
      <c r="AY284" s="17" t="s">
        <v>120</v>
      </c>
      <c r="BE284" s="146">
        <f>IF(N284="základní",J284,0)</f>
        <v>0</v>
      </c>
      <c r="BF284" s="146">
        <f>IF(N284="snížená",J284,0)</f>
        <v>0</v>
      </c>
      <c r="BG284" s="146">
        <f>IF(N284="zákl. přenesená",J284,0)</f>
        <v>0</v>
      </c>
      <c r="BH284" s="146">
        <f>IF(N284="sníž. přenesená",J284,0)</f>
        <v>0</v>
      </c>
      <c r="BI284" s="146">
        <f>IF(N284="nulová",J284,0)</f>
        <v>0</v>
      </c>
      <c r="BJ284" s="17" t="s">
        <v>77</v>
      </c>
      <c r="BK284" s="146">
        <f>ROUND(I284*H284,2)</f>
        <v>0</v>
      </c>
      <c r="BL284" s="17" t="s">
        <v>126</v>
      </c>
      <c r="BM284" s="145" t="s">
        <v>430</v>
      </c>
    </row>
    <row r="285" spans="1:65" s="13" customFormat="1" ht="11.25">
      <c r="B285" s="147"/>
      <c r="D285" s="148" t="s">
        <v>128</v>
      </c>
      <c r="E285" s="149" t="s">
        <v>1</v>
      </c>
      <c r="F285" s="150" t="s">
        <v>431</v>
      </c>
      <c r="H285" s="151">
        <v>30</v>
      </c>
      <c r="L285" s="147"/>
      <c r="M285" s="152"/>
      <c r="N285" s="153"/>
      <c r="O285" s="153"/>
      <c r="P285" s="153"/>
      <c r="Q285" s="153"/>
      <c r="R285" s="153"/>
      <c r="S285" s="153"/>
      <c r="T285" s="154"/>
      <c r="AT285" s="149" t="s">
        <v>128</v>
      </c>
      <c r="AU285" s="149" t="s">
        <v>77</v>
      </c>
      <c r="AV285" s="13" t="s">
        <v>79</v>
      </c>
      <c r="AW285" s="13" t="s">
        <v>27</v>
      </c>
      <c r="AX285" s="13" t="s">
        <v>77</v>
      </c>
      <c r="AY285" s="149" t="s">
        <v>120</v>
      </c>
    </row>
    <row r="286" spans="1:65" s="2" customFormat="1" ht="24.2" customHeight="1">
      <c r="A286" s="29"/>
      <c r="B286" s="134"/>
      <c r="C286" s="135" t="s">
        <v>432</v>
      </c>
      <c r="D286" s="135" t="s">
        <v>121</v>
      </c>
      <c r="E286" s="136" t="s">
        <v>433</v>
      </c>
      <c r="F286" s="137" t="s">
        <v>434</v>
      </c>
      <c r="G286" s="138" t="s">
        <v>137</v>
      </c>
      <c r="H286" s="139">
        <v>36.5</v>
      </c>
      <c r="I286" s="140">
        <v>0</v>
      </c>
      <c r="J286" s="140">
        <f>ROUND(I286*H286,2)</f>
        <v>0</v>
      </c>
      <c r="K286" s="137" t="s">
        <v>125</v>
      </c>
      <c r="L286" s="30"/>
      <c r="M286" s="141" t="s">
        <v>1</v>
      </c>
      <c r="N286" s="142" t="s">
        <v>35</v>
      </c>
      <c r="O286" s="143">
        <v>0.24</v>
      </c>
      <c r="P286" s="143">
        <f>O286*H286</f>
        <v>8.76</v>
      </c>
      <c r="Q286" s="143">
        <v>1.7000000000000001E-4</v>
      </c>
      <c r="R286" s="143">
        <f>Q286*H286</f>
        <v>6.2050000000000004E-3</v>
      </c>
      <c r="S286" s="143">
        <v>0</v>
      </c>
      <c r="T286" s="144">
        <f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45" t="s">
        <v>126</v>
      </c>
      <c r="AT286" s="145" t="s">
        <v>121</v>
      </c>
      <c r="AU286" s="145" t="s">
        <v>77</v>
      </c>
      <c r="AY286" s="17" t="s">
        <v>120</v>
      </c>
      <c r="BE286" s="146">
        <f>IF(N286="základní",J286,0)</f>
        <v>0</v>
      </c>
      <c r="BF286" s="146">
        <f>IF(N286="snížená",J286,0)</f>
        <v>0</v>
      </c>
      <c r="BG286" s="146">
        <f>IF(N286="zákl. přenesená",J286,0)</f>
        <v>0</v>
      </c>
      <c r="BH286" s="146">
        <f>IF(N286="sníž. přenesená",J286,0)</f>
        <v>0</v>
      </c>
      <c r="BI286" s="146">
        <f>IF(N286="nulová",J286,0)</f>
        <v>0</v>
      </c>
      <c r="BJ286" s="17" t="s">
        <v>77</v>
      </c>
      <c r="BK286" s="146">
        <f>ROUND(I286*H286,2)</f>
        <v>0</v>
      </c>
      <c r="BL286" s="17" t="s">
        <v>126</v>
      </c>
      <c r="BM286" s="145" t="s">
        <v>435</v>
      </c>
    </row>
    <row r="287" spans="1:65" s="13" customFormat="1" ht="11.25">
      <c r="B287" s="147"/>
      <c r="D287" s="148" t="s">
        <v>128</v>
      </c>
      <c r="E287" s="149" t="s">
        <v>1</v>
      </c>
      <c r="F287" s="150" t="s">
        <v>436</v>
      </c>
      <c r="H287" s="151">
        <v>36.5</v>
      </c>
      <c r="L287" s="147"/>
      <c r="M287" s="152"/>
      <c r="N287" s="153"/>
      <c r="O287" s="153"/>
      <c r="P287" s="153"/>
      <c r="Q287" s="153"/>
      <c r="R287" s="153"/>
      <c r="S287" s="153"/>
      <c r="T287" s="154"/>
      <c r="AT287" s="149" t="s">
        <v>128</v>
      </c>
      <c r="AU287" s="149" t="s">
        <v>77</v>
      </c>
      <c r="AV287" s="13" t="s">
        <v>79</v>
      </c>
      <c r="AW287" s="13" t="s">
        <v>27</v>
      </c>
      <c r="AX287" s="13" t="s">
        <v>77</v>
      </c>
      <c r="AY287" s="149" t="s">
        <v>120</v>
      </c>
    </row>
    <row r="288" spans="1:65" s="2" customFormat="1" ht="24.2" customHeight="1">
      <c r="A288" s="29"/>
      <c r="B288" s="134"/>
      <c r="C288" s="135" t="s">
        <v>437</v>
      </c>
      <c r="D288" s="135" t="s">
        <v>121</v>
      </c>
      <c r="E288" s="136" t="s">
        <v>438</v>
      </c>
      <c r="F288" s="137" t="s">
        <v>439</v>
      </c>
      <c r="G288" s="138" t="s">
        <v>137</v>
      </c>
      <c r="H288" s="139">
        <v>36.5</v>
      </c>
      <c r="I288" s="140">
        <v>0</v>
      </c>
      <c r="J288" s="140">
        <f>ROUND(I288*H288,2)</f>
        <v>0</v>
      </c>
      <c r="K288" s="137" t="s">
        <v>125</v>
      </c>
      <c r="L288" s="30"/>
      <c r="M288" s="141" t="s">
        <v>1</v>
      </c>
      <c r="N288" s="142" t="s">
        <v>35</v>
      </c>
      <c r="O288" s="143">
        <v>0.11</v>
      </c>
      <c r="P288" s="143">
        <f>O288*H288</f>
        <v>4.0149999999999997</v>
      </c>
      <c r="Q288" s="143">
        <v>1.1E-5</v>
      </c>
      <c r="R288" s="143">
        <f>Q288*H288</f>
        <v>4.015E-4</v>
      </c>
      <c r="S288" s="143">
        <v>0</v>
      </c>
      <c r="T288" s="144">
        <f>S288*H288</f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45" t="s">
        <v>126</v>
      </c>
      <c r="AT288" s="145" t="s">
        <v>121</v>
      </c>
      <c r="AU288" s="145" t="s">
        <v>77</v>
      </c>
      <c r="AY288" s="17" t="s">
        <v>120</v>
      </c>
      <c r="BE288" s="146">
        <f>IF(N288="základní",J288,0)</f>
        <v>0</v>
      </c>
      <c r="BF288" s="146">
        <f>IF(N288="snížená",J288,0)</f>
        <v>0</v>
      </c>
      <c r="BG288" s="146">
        <f>IF(N288="zákl. přenesená",J288,0)</f>
        <v>0</v>
      </c>
      <c r="BH288" s="146">
        <f>IF(N288="sníž. přenesená",J288,0)</f>
        <v>0</v>
      </c>
      <c r="BI288" s="146">
        <f>IF(N288="nulová",J288,0)</f>
        <v>0</v>
      </c>
      <c r="BJ288" s="17" t="s">
        <v>77</v>
      </c>
      <c r="BK288" s="146">
        <f>ROUND(I288*H288,2)</f>
        <v>0</v>
      </c>
      <c r="BL288" s="17" t="s">
        <v>126</v>
      </c>
      <c r="BM288" s="145" t="s">
        <v>440</v>
      </c>
    </row>
    <row r="289" spans="1:65" s="13" customFormat="1" ht="11.25">
      <c r="B289" s="147"/>
      <c r="D289" s="148" t="s">
        <v>128</v>
      </c>
      <c r="E289" s="149" t="s">
        <v>1</v>
      </c>
      <c r="F289" s="150" t="s">
        <v>436</v>
      </c>
      <c r="H289" s="151">
        <v>36.5</v>
      </c>
      <c r="L289" s="147"/>
      <c r="M289" s="152"/>
      <c r="N289" s="153"/>
      <c r="O289" s="153"/>
      <c r="P289" s="153"/>
      <c r="Q289" s="153"/>
      <c r="R289" s="153"/>
      <c r="S289" s="153"/>
      <c r="T289" s="154"/>
      <c r="AT289" s="149" t="s">
        <v>128</v>
      </c>
      <c r="AU289" s="149" t="s">
        <v>77</v>
      </c>
      <c r="AV289" s="13" t="s">
        <v>79</v>
      </c>
      <c r="AW289" s="13" t="s">
        <v>27</v>
      </c>
      <c r="AX289" s="13" t="s">
        <v>77</v>
      </c>
      <c r="AY289" s="149" t="s">
        <v>120</v>
      </c>
    </row>
    <row r="290" spans="1:65" s="2" customFormat="1" ht="24.2" customHeight="1">
      <c r="A290" s="29"/>
      <c r="B290" s="134"/>
      <c r="C290" s="135" t="s">
        <v>441</v>
      </c>
      <c r="D290" s="135" t="s">
        <v>121</v>
      </c>
      <c r="E290" s="136" t="s">
        <v>442</v>
      </c>
      <c r="F290" s="137" t="s">
        <v>443</v>
      </c>
      <c r="G290" s="138" t="s">
        <v>444</v>
      </c>
      <c r="H290" s="139">
        <v>2</v>
      </c>
      <c r="I290" s="140">
        <v>0</v>
      </c>
      <c r="J290" s="140">
        <f>ROUND(I290*H290,2)</f>
        <v>0</v>
      </c>
      <c r="K290" s="137" t="s">
        <v>125</v>
      </c>
      <c r="L290" s="30"/>
      <c r="M290" s="141" t="s">
        <v>1</v>
      </c>
      <c r="N290" s="142" t="s">
        <v>35</v>
      </c>
      <c r="O290" s="143">
        <v>0.82</v>
      </c>
      <c r="P290" s="143">
        <f>O290*H290</f>
        <v>1.64</v>
      </c>
      <c r="Q290" s="143">
        <v>1.87207E-3</v>
      </c>
      <c r="R290" s="143">
        <f>Q290*H290</f>
        <v>3.74414E-3</v>
      </c>
      <c r="S290" s="143">
        <v>0</v>
      </c>
      <c r="T290" s="144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45" t="s">
        <v>126</v>
      </c>
      <c r="AT290" s="145" t="s">
        <v>121</v>
      </c>
      <c r="AU290" s="145" t="s">
        <v>77</v>
      </c>
      <c r="AY290" s="17" t="s">
        <v>120</v>
      </c>
      <c r="BE290" s="146">
        <f>IF(N290="základní",J290,0)</f>
        <v>0</v>
      </c>
      <c r="BF290" s="146">
        <f>IF(N290="snížená",J290,0)</f>
        <v>0</v>
      </c>
      <c r="BG290" s="146">
        <f>IF(N290="zákl. přenesená",J290,0)</f>
        <v>0</v>
      </c>
      <c r="BH290" s="146">
        <f>IF(N290="sníž. přenesená",J290,0)</f>
        <v>0</v>
      </c>
      <c r="BI290" s="146">
        <f>IF(N290="nulová",J290,0)</f>
        <v>0</v>
      </c>
      <c r="BJ290" s="17" t="s">
        <v>77</v>
      </c>
      <c r="BK290" s="146">
        <f>ROUND(I290*H290,2)</f>
        <v>0</v>
      </c>
      <c r="BL290" s="17" t="s">
        <v>126</v>
      </c>
      <c r="BM290" s="145" t="s">
        <v>445</v>
      </c>
    </row>
    <row r="291" spans="1:65" s="13" customFormat="1" ht="11.25">
      <c r="B291" s="147"/>
      <c r="D291" s="148" t="s">
        <v>128</v>
      </c>
      <c r="E291" s="149" t="s">
        <v>1</v>
      </c>
      <c r="F291" s="150" t="s">
        <v>446</v>
      </c>
      <c r="H291" s="151">
        <v>2</v>
      </c>
      <c r="L291" s="147"/>
      <c r="M291" s="152"/>
      <c r="N291" s="153"/>
      <c r="O291" s="153"/>
      <c r="P291" s="153"/>
      <c r="Q291" s="153"/>
      <c r="R291" s="153"/>
      <c r="S291" s="153"/>
      <c r="T291" s="154"/>
      <c r="AT291" s="149" t="s">
        <v>128</v>
      </c>
      <c r="AU291" s="149" t="s">
        <v>77</v>
      </c>
      <c r="AV291" s="13" t="s">
        <v>79</v>
      </c>
      <c r="AW291" s="13" t="s">
        <v>27</v>
      </c>
      <c r="AX291" s="13" t="s">
        <v>77</v>
      </c>
      <c r="AY291" s="149" t="s">
        <v>120</v>
      </c>
    </row>
    <row r="292" spans="1:65" s="2" customFormat="1" ht="24.2" customHeight="1">
      <c r="A292" s="29"/>
      <c r="B292" s="134"/>
      <c r="C292" s="135" t="s">
        <v>447</v>
      </c>
      <c r="D292" s="135" t="s">
        <v>121</v>
      </c>
      <c r="E292" s="136" t="s">
        <v>448</v>
      </c>
      <c r="F292" s="137" t="s">
        <v>449</v>
      </c>
      <c r="G292" s="138" t="s">
        <v>444</v>
      </c>
      <c r="H292" s="139">
        <v>4</v>
      </c>
      <c r="I292" s="140">
        <v>0</v>
      </c>
      <c r="J292" s="140">
        <f>ROUND(I292*H292,2)</f>
        <v>0</v>
      </c>
      <c r="K292" s="137" t="s">
        <v>125</v>
      </c>
      <c r="L292" s="30"/>
      <c r="M292" s="141" t="s">
        <v>1</v>
      </c>
      <c r="N292" s="142" t="s">
        <v>35</v>
      </c>
      <c r="O292" s="143">
        <v>1.2649999999999999</v>
      </c>
      <c r="P292" s="143">
        <f>O292*H292</f>
        <v>5.0599999999999996</v>
      </c>
      <c r="Q292" s="143">
        <v>6.4850000000000003E-3</v>
      </c>
      <c r="R292" s="143">
        <f>Q292*H292</f>
        <v>2.5940000000000001E-2</v>
      </c>
      <c r="S292" s="143">
        <v>0</v>
      </c>
      <c r="T292" s="144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45" t="s">
        <v>126</v>
      </c>
      <c r="AT292" s="145" t="s">
        <v>121</v>
      </c>
      <c r="AU292" s="145" t="s">
        <v>77</v>
      </c>
      <c r="AY292" s="17" t="s">
        <v>120</v>
      </c>
      <c r="BE292" s="146">
        <f>IF(N292="základní",J292,0)</f>
        <v>0</v>
      </c>
      <c r="BF292" s="146">
        <f>IF(N292="snížená",J292,0)</f>
        <v>0</v>
      </c>
      <c r="BG292" s="146">
        <f>IF(N292="zákl. přenesená",J292,0)</f>
        <v>0</v>
      </c>
      <c r="BH292" s="146">
        <f>IF(N292="sníž. přenesená",J292,0)</f>
        <v>0</v>
      </c>
      <c r="BI292" s="146">
        <f>IF(N292="nulová",J292,0)</f>
        <v>0</v>
      </c>
      <c r="BJ292" s="17" t="s">
        <v>77</v>
      </c>
      <c r="BK292" s="146">
        <f>ROUND(I292*H292,2)</f>
        <v>0</v>
      </c>
      <c r="BL292" s="17" t="s">
        <v>126</v>
      </c>
      <c r="BM292" s="145" t="s">
        <v>450</v>
      </c>
    </row>
    <row r="293" spans="1:65" s="13" customFormat="1" ht="11.25">
      <c r="B293" s="147"/>
      <c r="D293" s="148" t="s">
        <v>128</v>
      </c>
      <c r="E293" s="149" t="s">
        <v>1</v>
      </c>
      <c r="F293" s="150" t="s">
        <v>79</v>
      </c>
      <c r="H293" s="151">
        <v>2</v>
      </c>
      <c r="L293" s="147"/>
      <c r="M293" s="152"/>
      <c r="N293" s="153"/>
      <c r="O293" s="153"/>
      <c r="P293" s="153"/>
      <c r="Q293" s="153"/>
      <c r="R293" s="153"/>
      <c r="S293" s="153"/>
      <c r="T293" s="154"/>
      <c r="AT293" s="149" t="s">
        <v>128</v>
      </c>
      <c r="AU293" s="149" t="s">
        <v>77</v>
      </c>
      <c r="AV293" s="13" t="s">
        <v>79</v>
      </c>
      <c r="AW293" s="13" t="s">
        <v>27</v>
      </c>
      <c r="AX293" s="13" t="s">
        <v>77</v>
      </c>
      <c r="AY293" s="149" t="s">
        <v>120</v>
      </c>
    </row>
    <row r="294" spans="1:65" s="13" customFormat="1" ht="11.25">
      <c r="B294" s="147"/>
      <c r="D294" s="148" t="s">
        <v>128</v>
      </c>
      <c r="F294" s="150" t="s">
        <v>451</v>
      </c>
      <c r="H294" s="151">
        <v>4</v>
      </c>
      <c r="L294" s="147"/>
      <c r="M294" s="152"/>
      <c r="N294" s="153"/>
      <c r="O294" s="153"/>
      <c r="P294" s="153"/>
      <c r="Q294" s="153"/>
      <c r="R294" s="153"/>
      <c r="S294" s="153"/>
      <c r="T294" s="154"/>
      <c r="AT294" s="149" t="s">
        <v>128</v>
      </c>
      <c r="AU294" s="149" t="s">
        <v>77</v>
      </c>
      <c r="AV294" s="13" t="s">
        <v>79</v>
      </c>
      <c r="AW294" s="13" t="s">
        <v>3</v>
      </c>
      <c r="AX294" s="13" t="s">
        <v>77</v>
      </c>
      <c r="AY294" s="149" t="s">
        <v>120</v>
      </c>
    </row>
    <row r="295" spans="1:65" s="2" customFormat="1" ht="14.45" customHeight="1">
      <c r="A295" s="29"/>
      <c r="B295" s="134"/>
      <c r="C295" s="135" t="s">
        <v>452</v>
      </c>
      <c r="D295" s="135" t="s">
        <v>121</v>
      </c>
      <c r="E295" s="136" t="s">
        <v>453</v>
      </c>
      <c r="F295" s="137" t="s">
        <v>454</v>
      </c>
      <c r="G295" s="138" t="s">
        <v>137</v>
      </c>
      <c r="H295" s="139">
        <v>3</v>
      </c>
      <c r="I295" s="140">
        <v>0</v>
      </c>
      <c r="J295" s="140">
        <f>ROUND(I295*H295,2)</f>
        <v>0</v>
      </c>
      <c r="K295" s="137" t="s">
        <v>125</v>
      </c>
      <c r="L295" s="30"/>
      <c r="M295" s="141" t="s">
        <v>1</v>
      </c>
      <c r="N295" s="142" t="s">
        <v>35</v>
      </c>
      <c r="O295" s="143">
        <v>0.84</v>
      </c>
      <c r="P295" s="143">
        <f>O295*H295</f>
        <v>2.52</v>
      </c>
      <c r="Q295" s="143">
        <v>0</v>
      </c>
      <c r="R295" s="143">
        <f>Q295*H295</f>
        <v>0</v>
      </c>
      <c r="S295" s="143">
        <v>0</v>
      </c>
      <c r="T295" s="144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45" t="s">
        <v>126</v>
      </c>
      <c r="AT295" s="145" t="s">
        <v>121</v>
      </c>
      <c r="AU295" s="145" t="s">
        <v>77</v>
      </c>
      <c r="AY295" s="17" t="s">
        <v>120</v>
      </c>
      <c r="BE295" s="146">
        <f>IF(N295="základní",J295,0)</f>
        <v>0</v>
      </c>
      <c r="BF295" s="146">
        <f>IF(N295="snížená",J295,0)</f>
        <v>0</v>
      </c>
      <c r="BG295" s="146">
        <f>IF(N295="zákl. přenesená",J295,0)</f>
        <v>0</v>
      </c>
      <c r="BH295" s="146">
        <f>IF(N295="sníž. přenesená",J295,0)</f>
        <v>0</v>
      </c>
      <c r="BI295" s="146">
        <f>IF(N295="nulová",J295,0)</f>
        <v>0</v>
      </c>
      <c r="BJ295" s="17" t="s">
        <v>77</v>
      </c>
      <c r="BK295" s="146">
        <f>ROUND(I295*H295,2)</f>
        <v>0</v>
      </c>
      <c r="BL295" s="17" t="s">
        <v>126</v>
      </c>
      <c r="BM295" s="145" t="s">
        <v>455</v>
      </c>
    </row>
    <row r="296" spans="1:65" s="13" customFormat="1" ht="11.25">
      <c r="B296" s="147"/>
      <c r="D296" s="148" t="s">
        <v>128</v>
      </c>
      <c r="E296" s="149" t="s">
        <v>1</v>
      </c>
      <c r="F296" s="150" t="s">
        <v>134</v>
      </c>
      <c r="H296" s="151">
        <v>3</v>
      </c>
      <c r="L296" s="147"/>
      <c r="M296" s="152"/>
      <c r="N296" s="153"/>
      <c r="O296" s="153"/>
      <c r="P296" s="153"/>
      <c r="Q296" s="153"/>
      <c r="R296" s="153"/>
      <c r="S296" s="153"/>
      <c r="T296" s="154"/>
      <c r="AT296" s="149" t="s">
        <v>128</v>
      </c>
      <c r="AU296" s="149" t="s">
        <v>77</v>
      </c>
      <c r="AV296" s="13" t="s">
        <v>79</v>
      </c>
      <c r="AW296" s="13" t="s">
        <v>27</v>
      </c>
      <c r="AX296" s="13" t="s">
        <v>77</v>
      </c>
      <c r="AY296" s="149" t="s">
        <v>120</v>
      </c>
    </row>
    <row r="297" spans="1:65" s="2" customFormat="1" ht="24.2" customHeight="1">
      <c r="A297" s="29"/>
      <c r="B297" s="134"/>
      <c r="C297" s="171" t="s">
        <v>456</v>
      </c>
      <c r="D297" s="171" t="s">
        <v>180</v>
      </c>
      <c r="E297" s="172" t="s">
        <v>457</v>
      </c>
      <c r="F297" s="173" t="s">
        <v>458</v>
      </c>
      <c r="G297" s="174" t="s">
        <v>137</v>
      </c>
      <c r="H297" s="175">
        <v>3</v>
      </c>
      <c r="I297" s="176">
        <v>0</v>
      </c>
      <c r="J297" s="176">
        <f>ROUND(I297*H297,2)</f>
        <v>0</v>
      </c>
      <c r="K297" s="173" t="s">
        <v>125</v>
      </c>
      <c r="L297" s="177"/>
      <c r="M297" s="178" t="s">
        <v>1</v>
      </c>
      <c r="N297" s="179" t="s">
        <v>35</v>
      </c>
      <c r="O297" s="143">
        <v>0</v>
      </c>
      <c r="P297" s="143">
        <f>O297*H297</f>
        <v>0</v>
      </c>
      <c r="Q297" s="143">
        <v>3.5999999999999997E-2</v>
      </c>
      <c r="R297" s="143">
        <f>Q297*H297</f>
        <v>0.10799999999999998</v>
      </c>
      <c r="S297" s="143">
        <v>0</v>
      </c>
      <c r="T297" s="144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45" t="s">
        <v>163</v>
      </c>
      <c r="AT297" s="145" t="s">
        <v>180</v>
      </c>
      <c r="AU297" s="145" t="s">
        <v>77</v>
      </c>
      <c r="AY297" s="17" t="s">
        <v>120</v>
      </c>
      <c r="BE297" s="146">
        <f>IF(N297="základní",J297,0)</f>
        <v>0</v>
      </c>
      <c r="BF297" s="146">
        <f>IF(N297="snížená",J297,0)</f>
        <v>0</v>
      </c>
      <c r="BG297" s="146">
        <f>IF(N297="zákl. přenesená",J297,0)</f>
        <v>0</v>
      </c>
      <c r="BH297" s="146">
        <f>IF(N297="sníž. přenesená",J297,0)</f>
        <v>0</v>
      </c>
      <c r="BI297" s="146">
        <f>IF(N297="nulová",J297,0)</f>
        <v>0</v>
      </c>
      <c r="BJ297" s="17" t="s">
        <v>77</v>
      </c>
      <c r="BK297" s="146">
        <f>ROUND(I297*H297,2)</f>
        <v>0</v>
      </c>
      <c r="BL297" s="17" t="s">
        <v>126</v>
      </c>
      <c r="BM297" s="145" t="s">
        <v>459</v>
      </c>
    </row>
    <row r="298" spans="1:65" s="2" customFormat="1" ht="24.2" customHeight="1">
      <c r="A298" s="29"/>
      <c r="B298" s="134"/>
      <c r="C298" s="135" t="s">
        <v>460</v>
      </c>
      <c r="D298" s="135" t="s">
        <v>121</v>
      </c>
      <c r="E298" s="136" t="s">
        <v>461</v>
      </c>
      <c r="F298" s="137" t="s">
        <v>462</v>
      </c>
      <c r="G298" s="138" t="s">
        <v>124</v>
      </c>
      <c r="H298" s="139">
        <v>544</v>
      </c>
      <c r="I298" s="140">
        <v>0</v>
      </c>
      <c r="J298" s="140">
        <f>ROUND(I298*H298,2)</f>
        <v>0</v>
      </c>
      <c r="K298" s="137" t="s">
        <v>125</v>
      </c>
      <c r="L298" s="30"/>
      <c r="M298" s="141" t="s">
        <v>1</v>
      </c>
      <c r="N298" s="142" t="s">
        <v>35</v>
      </c>
      <c r="O298" s="143">
        <v>0.25900000000000001</v>
      </c>
      <c r="P298" s="143">
        <f>O298*H298</f>
        <v>140.89600000000002</v>
      </c>
      <c r="Q298" s="143">
        <v>0</v>
      </c>
      <c r="R298" s="143">
        <f>Q298*H298</f>
        <v>0</v>
      </c>
      <c r="S298" s="143">
        <v>0</v>
      </c>
      <c r="T298" s="144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45" t="s">
        <v>126</v>
      </c>
      <c r="AT298" s="145" t="s">
        <v>121</v>
      </c>
      <c r="AU298" s="145" t="s">
        <v>77</v>
      </c>
      <c r="AY298" s="17" t="s">
        <v>120</v>
      </c>
      <c r="BE298" s="146">
        <f>IF(N298="základní",J298,0)</f>
        <v>0</v>
      </c>
      <c r="BF298" s="146">
        <f>IF(N298="snížená",J298,0)</f>
        <v>0</v>
      </c>
      <c r="BG298" s="146">
        <f>IF(N298="zákl. přenesená",J298,0)</f>
        <v>0</v>
      </c>
      <c r="BH298" s="146">
        <f>IF(N298="sníž. přenesená",J298,0)</f>
        <v>0</v>
      </c>
      <c r="BI298" s="146">
        <f>IF(N298="nulová",J298,0)</f>
        <v>0</v>
      </c>
      <c r="BJ298" s="17" t="s">
        <v>77</v>
      </c>
      <c r="BK298" s="146">
        <f>ROUND(I298*H298,2)</f>
        <v>0</v>
      </c>
      <c r="BL298" s="17" t="s">
        <v>126</v>
      </c>
      <c r="BM298" s="145" t="s">
        <v>463</v>
      </c>
    </row>
    <row r="299" spans="1:65" s="13" customFormat="1" ht="11.25">
      <c r="B299" s="147"/>
      <c r="D299" s="148" t="s">
        <v>128</v>
      </c>
      <c r="E299" s="149" t="s">
        <v>1</v>
      </c>
      <c r="F299" s="150" t="s">
        <v>464</v>
      </c>
      <c r="H299" s="151">
        <v>128</v>
      </c>
      <c r="L299" s="147"/>
      <c r="M299" s="152"/>
      <c r="N299" s="153"/>
      <c r="O299" s="153"/>
      <c r="P299" s="153"/>
      <c r="Q299" s="153"/>
      <c r="R299" s="153"/>
      <c r="S299" s="153"/>
      <c r="T299" s="154"/>
      <c r="AT299" s="149" t="s">
        <v>128</v>
      </c>
      <c r="AU299" s="149" t="s">
        <v>77</v>
      </c>
      <c r="AV299" s="13" t="s">
        <v>79</v>
      </c>
      <c r="AW299" s="13" t="s">
        <v>27</v>
      </c>
      <c r="AX299" s="13" t="s">
        <v>70</v>
      </c>
      <c r="AY299" s="149" t="s">
        <v>120</v>
      </c>
    </row>
    <row r="300" spans="1:65" s="13" customFormat="1" ht="11.25">
      <c r="B300" s="147"/>
      <c r="D300" s="148" t="s">
        <v>128</v>
      </c>
      <c r="E300" s="149" t="s">
        <v>1</v>
      </c>
      <c r="F300" s="150" t="s">
        <v>465</v>
      </c>
      <c r="H300" s="151">
        <v>416</v>
      </c>
      <c r="L300" s="147"/>
      <c r="M300" s="152"/>
      <c r="N300" s="153"/>
      <c r="O300" s="153"/>
      <c r="P300" s="153"/>
      <c r="Q300" s="153"/>
      <c r="R300" s="153"/>
      <c r="S300" s="153"/>
      <c r="T300" s="154"/>
      <c r="AT300" s="149" t="s">
        <v>128</v>
      </c>
      <c r="AU300" s="149" t="s">
        <v>77</v>
      </c>
      <c r="AV300" s="13" t="s">
        <v>79</v>
      </c>
      <c r="AW300" s="13" t="s">
        <v>27</v>
      </c>
      <c r="AX300" s="13" t="s">
        <v>70</v>
      </c>
      <c r="AY300" s="149" t="s">
        <v>120</v>
      </c>
    </row>
    <row r="301" spans="1:65" s="2" customFormat="1" ht="24.2" customHeight="1">
      <c r="A301" s="29"/>
      <c r="B301" s="134"/>
      <c r="C301" s="135" t="s">
        <v>466</v>
      </c>
      <c r="D301" s="135" t="s">
        <v>121</v>
      </c>
      <c r="E301" s="136" t="s">
        <v>467</v>
      </c>
      <c r="F301" s="137" t="s">
        <v>468</v>
      </c>
      <c r="G301" s="138" t="s">
        <v>124</v>
      </c>
      <c r="H301" s="139">
        <v>544</v>
      </c>
      <c r="I301" s="140">
        <v>0</v>
      </c>
      <c r="J301" s="140">
        <f>ROUND(I301*H301,2)</f>
        <v>0</v>
      </c>
      <c r="K301" s="137" t="s">
        <v>125</v>
      </c>
      <c r="L301" s="30"/>
      <c r="M301" s="141" t="s">
        <v>1</v>
      </c>
      <c r="N301" s="142" t="s">
        <v>35</v>
      </c>
      <c r="O301" s="143">
        <v>8.6999999999999994E-2</v>
      </c>
      <c r="P301" s="143">
        <f>O301*H301</f>
        <v>47.327999999999996</v>
      </c>
      <c r="Q301" s="143">
        <v>0</v>
      </c>
      <c r="R301" s="143">
        <f>Q301*H301</f>
        <v>0</v>
      </c>
      <c r="S301" s="143">
        <v>0</v>
      </c>
      <c r="T301" s="144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45" t="s">
        <v>126</v>
      </c>
      <c r="AT301" s="145" t="s">
        <v>121</v>
      </c>
      <c r="AU301" s="145" t="s">
        <v>77</v>
      </c>
      <c r="AY301" s="17" t="s">
        <v>120</v>
      </c>
      <c r="BE301" s="146">
        <f>IF(N301="základní",J301,0)</f>
        <v>0</v>
      </c>
      <c r="BF301" s="146">
        <f>IF(N301="snížená",J301,0)</f>
        <v>0</v>
      </c>
      <c r="BG301" s="146">
        <f>IF(N301="zákl. přenesená",J301,0)</f>
        <v>0</v>
      </c>
      <c r="BH301" s="146">
        <f>IF(N301="sníž. přenesená",J301,0)</f>
        <v>0</v>
      </c>
      <c r="BI301" s="146">
        <f>IF(N301="nulová",J301,0)</f>
        <v>0</v>
      </c>
      <c r="BJ301" s="17" t="s">
        <v>77</v>
      </c>
      <c r="BK301" s="146">
        <f>ROUND(I301*H301,2)</f>
        <v>0</v>
      </c>
      <c r="BL301" s="17" t="s">
        <v>126</v>
      </c>
      <c r="BM301" s="145" t="s">
        <v>469</v>
      </c>
    </row>
    <row r="302" spans="1:65" s="13" customFormat="1" ht="11.25">
      <c r="B302" s="147"/>
      <c r="D302" s="148" t="s">
        <v>128</v>
      </c>
      <c r="E302" s="149" t="s">
        <v>1</v>
      </c>
      <c r="F302" s="150" t="s">
        <v>470</v>
      </c>
      <c r="H302" s="151">
        <v>544</v>
      </c>
      <c r="L302" s="147"/>
      <c r="M302" s="152"/>
      <c r="N302" s="153"/>
      <c r="O302" s="153"/>
      <c r="P302" s="153"/>
      <c r="Q302" s="153"/>
      <c r="R302" s="153"/>
      <c r="S302" s="153"/>
      <c r="T302" s="154"/>
      <c r="AT302" s="149" t="s">
        <v>128</v>
      </c>
      <c r="AU302" s="149" t="s">
        <v>77</v>
      </c>
      <c r="AV302" s="13" t="s">
        <v>79</v>
      </c>
      <c r="AW302" s="13" t="s">
        <v>27</v>
      </c>
      <c r="AX302" s="13" t="s">
        <v>70</v>
      </c>
      <c r="AY302" s="149" t="s">
        <v>120</v>
      </c>
    </row>
    <row r="303" spans="1:65" s="2" customFormat="1" ht="24.2" customHeight="1">
      <c r="A303" s="29"/>
      <c r="B303" s="134"/>
      <c r="C303" s="135" t="s">
        <v>471</v>
      </c>
      <c r="D303" s="135" t="s">
        <v>121</v>
      </c>
      <c r="E303" s="136" t="s">
        <v>472</v>
      </c>
      <c r="F303" s="137" t="s">
        <v>473</v>
      </c>
      <c r="G303" s="138" t="s">
        <v>124</v>
      </c>
      <c r="H303" s="139">
        <v>24480</v>
      </c>
      <c r="I303" s="140">
        <v>0</v>
      </c>
      <c r="J303" s="140">
        <f>ROUND(I303*H303,2)</f>
        <v>0</v>
      </c>
      <c r="K303" s="137" t="s">
        <v>125</v>
      </c>
      <c r="L303" s="30"/>
      <c r="M303" s="141" t="s">
        <v>1</v>
      </c>
      <c r="N303" s="142" t="s">
        <v>35</v>
      </c>
      <c r="O303" s="143">
        <v>0</v>
      </c>
      <c r="P303" s="143">
        <f>O303*H303</f>
        <v>0</v>
      </c>
      <c r="Q303" s="143">
        <v>0</v>
      </c>
      <c r="R303" s="143">
        <f>Q303*H303</f>
        <v>0</v>
      </c>
      <c r="S303" s="143">
        <v>0</v>
      </c>
      <c r="T303" s="144">
        <f>S303*H303</f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45" t="s">
        <v>126</v>
      </c>
      <c r="AT303" s="145" t="s">
        <v>121</v>
      </c>
      <c r="AU303" s="145" t="s">
        <v>77</v>
      </c>
      <c r="AY303" s="17" t="s">
        <v>120</v>
      </c>
      <c r="BE303" s="146">
        <f>IF(N303="základní",J303,0)</f>
        <v>0</v>
      </c>
      <c r="BF303" s="146">
        <f>IF(N303="snížená",J303,0)</f>
        <v>0</v>
      </c>
      <c r="BG303" s="146">
        <f>IF(N303="zákl. přenesená",J303,0)</f>
        <v>0</v>
      </c>
      <c r="BH303" s="146">
        <f>IF(N303="sníž. přenesená",J303,0)</f>
        <v>0</v>
      </c>
      <c r="BI303" s="146">
        <f>IF(N303="nulová",J303,0)</f>
        <v>0</v>
      </c>
      <c r="BJ303" s="17" t="s">
        <v>77</v>
      </c>
      <c r="BK303" s="146">
        <f>ROUND(I303*H303,2)</f>
        <v>0</v>
      </c>
      <c r="BL303" s="17" t="s">
        <v>126</v>
      </c>
      <c r="BM303" s="145" t="s">
        <v>474</v>
      </c>
    </row>
    <row r="304" spans="1:65" s="13" customFormat="1" ht="11.25">
      <c r="B304" s="147"/>
      <c r="D304" s="148" t="s">
        <v>128</v>
      </c>
      <c r="E304" s="149" t="s">
        <v>1</v>
      </c>
      <c r="F304" s="150" t="s">
        <v>475</v>
      </c>
      <c r="H304" s="151">
        <v>24480</v>
      </c>
      <c r="L304" s="147"/>
      <c r="M304" s="152"/>
      <c r="N304" s="153"/>
      <c r="O304" s="153"/>
      <c r="P304" s="153"/>
      <c r="Q304" s="153"/>
      <c r="R304" s="153"/>
      <c r="S304" s="153"/>
      <c r="T304" s="154"/>
      <c r="AT304" s="149" t="s">
        <v>128</v>
      </c>
      <c r="AU304" s="149" t="s">
        <v>77</v>
      </c>
      <c r="AV304" s="13" t="s">
        <v>79</v>
      </c>
      <c r="AW304" s="13" t="s">
        <v>27</v>
      </c>
      <c r="AX304" s="13" t="s">
        <v>70</v>
      </c>
      <c r="AY304" s="149" t="s">
        <v>120</v>
      </c>
    </row>
    <row r="305" spans="1:65" s="2" customFormat="1" ht="24.2" customHeight="1">
      <c r="A305" s="29"/>
      <c r="B305" s="134"/>
      <c r="C305" s="135" t="s">
        <v>476</v>
      </c>
      <c r="D305" s="135" t="s">
        <v>121</v>
      </c>
      <c r="E305" s="136" t="s">
        <v>477</v>
      </c>
      <c r="F305" s="137" t="s">
        <v>478</v>
      </c>
      <c r="G305" s="138" t="s">
        <v>154</v>
      </c>
      <c r="H305" s="139">
        <v>539.5</v>
      </c>
      <c r="I305" s="140">
        <v>0</v>
      </c>
      <c r="J305" s="140">
        <f>ROUND(I305*H305,2)</f>
        <v>0</v>
      </c>
      <c r="K305" s="137" t="s">
        <v>125</v>
      </c>
      <c r="L305" s="30"/>
      <c r="M305" s="141" t="s">
        <v>1</v>
      </c>
      <c r="N305" s="142" t="s">
        <v>35</v>
      </c>
      <c r="O305" s="143">
        <v>9.5000000000000001E-2</v>
      </c>
      <c r="P305" s="143">
        <f>O305*H305</f>
        <v>51.252499999999998</v>
      </c>
      <c r="Q305" s="143">
        <v>0</v>
      </c>
      <c r="R305" s="143">
        <f>Q305*H305</f>
        <v>0</v>
      </c>
      <c r="S305" s="143">
        <v>0</v>
      </c>
      <c r="T305" s="144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45" t="s">
        <v>126</v>
      </c>
      <c r="AT305" s="145" t="s">
        <v>121</v>
      </c>
      <c r="AU305" s="145" t="s">
        <v>77</v>
      </c>
      <c r="AY305" s="17" t="s">
        <v>120</v>
      </c>
      <c r="BE305" s="146">
        <f>IF(N305="základní",J305,0)</f>
        <v>0</v>
      </c>
      <c r="BF305" s="146">
        <f>IF(N305="snížená",J305,0)</f>
        <v>0</v>
      </c>
      <c r="BG305" s="146">
        <f>IF(N305="zákl. přenesená",J305,0)</f>
        <v>0</v>
      </c>
      <c r="BH305" s="146">
        <f>IF(N305="sníž. přenesená",J305,0)</f>
        <v>0</v>
      </c>
      <c r="BI305" s="146">
        <f>IF(N305="nulová",J305,0)</f>
        <v>0</v>
      </c>
      <c r="BJ305" s="17" t="s">
        <v>77</v>
      </c>
      <c r="BK305" s="146">
        <f>ROUND(I305*H305,2)</f>
        <v>0</v>
      </c>
      <c r="BL305" s="17" t="s">
        <v>126</v>
      </c>
      <c r="BM305" s="145" t="s">
        <v>479</v>
      </c>
    </row>
    <row r="306" spans="1:65" s="13" customFormat="1" ht="11.25">
      <c r="B306" s="147"/>
      <c r="D306" s="148" t="s">
        <v>128</v>
      </c>
      <c r="E306" s="149" t="s">
        <v>1</v>
      </c>
      <c r="F306" s="150" t="s">
        <v>480</v>
      </c>
      <c r="H306" s="151">
        <v>539.5</v>
      </c>
      <c r="L306" s="147"/>
      <c r="M306" s="152"/>
      <c r="N306" s="153"/>
      <c r="O306" s="153"/>
      <c r="P306" s="153"/>
      <c r="Q306" s="153"/>
      <c r="R306" s="153"/>
      <c r="S306" s="153"/>
      <c r="T306" s="154"/>
      <c r="AT306" s="149" t="s">
        <v>128</v>
      </c>
      <c r="AU306" s="149" t="s">
        <v>77</v>
      </c>
      <c r="AV306" s="13" t="s">
        <v>79</v>
      </c>
      <c r="AW306" s="13" t="s">
        <v>27</v>
      </c>
      <c r="AX306" s="13" t="s">
        <v>77</v>
      </c>
      <c r="AY306" s="149" t="s">
        <v>120</v>
      </c>
    </row>
    <row r="307" spans="1:65" s="2" customFormat="1" ht="24.2" customHeight="1">
      <c r="A307" s="29"/>
      <c r="B307" s="134"/>
      <c r="C307" s="135" t="s">
        <v>481</v>
      </c>
      <c r="D307" s="135" t="s">
        <v>121</v>
      </c>
      <c r="E307" s="136" t="s">
        <v>482</v>
      </c>
      <c r="F307" s="137" t="s">
        <v>483</v>
      </c>
      <c r="G307" s="138" t="s">
        <v>154</v>
      </c>
      <c r="H307" s="139">
        <v>539.5</v>
      </c>
      <c r="I307" s="140">
        <v>0</v>
      </c>
      <c r="J307" s="140">
        <f>ROUND(I307*H307,2)</f>
        <v>0</v>
      </c>
      <c r="K307" s="137" t="s">
        <v>125</v>
      </c>
      <c r="L307" s="30"/>
      <c r="M307" s="141" t="s">
        <v>1</v>
      </c>
      <c r="N307" s="142" t="s">
        <v>35</v>
      </c>
      <c r="O307" s="143">
        <v>7.6999999999999999E-2</v>
      </c>
      <c r="P307" s="143">
        <f>O307*H307</f>
        <v>41.541499999999999</v>
      </c>
      <c r="Q307" s="143">
        <v>0</v>
      </c>
      <c r="R307" s="143">
        <f>Q307*H307</f>
        <v>0</v>
      </c>
      <c r="S307" s="143">
        <v>0</v>
      </c>
      <c r="T307" s="144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45" t="s">
        <v>126</v>
      </c>
      <c r="AT307" s="145" t="s">
        <v>121</v>
      </c>
      <c r="AU307" s="145" t="s">
        <v>77</v>
      </c>
      <c r="AY307" s="17" t="s">
        <v>120</v>
      </c>
      <c r="BE307" s="146">
        <f>IF(N307="základní",J307,0)</f>
        <v>0</v>
      </c>
      <c r="BF307" s="146">
        <f>IF(N307="snížená",J307,0)</f>
        <v>0</v>
      </c>
      <c r="BG307" s="146">
        <f>IF(N307="zákl. přenesená",J307,0)</f>
        <v>0</v>
      </c>
      <c r="BH307" s="146">
        <f>IF(N307="sníž. přenesená",J307,0)</f>
        <v>0</v>
      </c>
      <c r="BI307" s="146">
        <f>IF(N307="nulová",J307,0)</f>
        <v>0</v>
      </c>
      <c r="BJ307" s="17" t="s">
        <v>77</v>
      </c>
      <c r="BK307" s="146">
        <f>ROUND(I307*H307,2)</f>
        <v>0</v>
      </c>
      <c r="BL307" s="17" t="s">
        <v>126</v>
      </c>
      <c r="BM307" s="145" t="s">
        <v>484</v>
      </c>
    </row>
    <row r="308" spans="1:65" s="13" customFormat="1" ht="11.25">
      <c r="B308" s="147"/>
      <c r="D308" s="148" t="s">
        <v>128</v>
      </c>
      <c r="E308" s="149" t="s">
        <v>1</v>
      </c>
      <c r="F308" s="150" t="s">
        <v>485</v>
      </c>
      <c r="H308" s="151">
        <v>539.5</v>
      </c>
      <c r="L308" s="147"/>
      <c r="M308" s="152"/>
      <c r="N308" s="153"/>
      <c r="O308" s="153"/>
      <c r="P308" s="153"/>
      <c r="Q308" s="153"/>
      <c r="R308" s="153"/>
      <c r="S308" s="153"/>
      <c r="T308" s="154"/>
      <c r="AT308" s="149" t="s">
        <v>128</v>
      </c>
      <c r="AU308" s="149" t="s">
        <v>77</v>
      </c>
      <c r="AV308" s="13" t="s">
        <v>79</v>
      </c>
      <c r="AW308" s="13" t="s">
        <v>27</v>
      </c>
      <c r="AX308" s="13" t="s">
        <v>77</v>
      </c>
      <c r="AY308" s="149" t="s">
        <v>120</v>
      </c>
    </row>
    <row r="309" spans="1:65" s="2" customFormat="1" ht="24.2" customHeight="1">
      <c r="A309" s="29"/>
      <c r="B309" s="134"/>
      <c r="C309" s="135" t="s">
        <v>486</v>
      </c>
      <c r="D309" s="135" t="s">
        <v>121</v>
      </c>
      <c r="E309" s="136" t="s">
        <v>487</v>
      </c>
      <c r="F309" s="137" t="s">
        <v>488</v>
      </c>
      <c r="G309" s="138" t="s">
        <v>154</v>
      </c>
      <c r="H309" s="139">
        <v>24277.5</v>
      </c>
      <c r="I309" s="140">
        <v>0</v>
      </c>
      <c r="J309" s="140">
        <f>ROUND(I309*H309,2)</f>
        <v>0</v>
      </c>
      <c r="K309" s="137" t="s">
        <v>125</v>
      </c>
      <c r="L309" s="30"/>
      <c r="M309" s="141" t="s">
        <v>1</v>
      </c>
      <c r="N309" s="142" t="s">
        <v>35</v>
      </c>
      <c r="O309" s="143">
        <v>0</v>
      </c>
      <c r="P309" s="143">
        <f>O309*H309</f>
        <v>0</v>
      </c>
      <c r="Q309" s="143">
        <v>0</v>
      </c>
      <c r="R309" s="143">
        <f>Q309*H309</f>
        <v>0</v>
      </c>
      <c r="S309" s="143">
        <v>0</v>
      </c>
      <c r="T309" s="144">
        <f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45" t="s">
        <v>126</v>
      </c>
      <c r="AT309" s="145" t="s">
        <v>121</v>
      </c>
      <c r="AU309" s="145" t="s">
        <v>77</v>
      </c>
      <c r="AY309" s="17" t="s">
        <v>120</v>
      </c>
      <c r="BE309" s="146">
        <f>IF(N309="základní",J309,0)</f>
        <v>0</v>
      </c>
      <c r="BF309" s="146">
        <f>IF(N309="snížená",J309,0)</f>
        <v>0</v>
      </c>
      <c r="BG309" s="146">
        <f>IF(N309="zákl. přenesená",J309,0)</f>
        <v>0</v>
      </c>
      <c r="BH309" s="146">
        <f>IF(N309="sníž. přenesená",J309,0)</f>
        <v>0</v>
      </c>
      <c r="BI309" s="146">
        <f>IF(N309="nulová",J309,0)</f>
        <v>0</v>
      </c>
      <c r="BJ309" s="17" t="s">
        <v>77</v>
      </c>
      <c r="BK309" s="146">
        <f>ROUND(I309*H309,2)</f>
        <v>0</v>
      </c>
      <c r="BL309" s="17" t="s">
        <v>126</v>
      </c>
      <c r="BM309" s="145" t="s">
        <v>489</v>
      </c>
    </row>
    <row r="310" spans="1:65" s="13" customFormat="1" ht="11.25">
      <c r="B310" s="147"/>
      <c r="D310" s="148" t="s">
        <v>128</v>
      </c>
      <c r="E310" s="149" t="s">
        <v>1</v>
      </c>
      <c r="F310" s="150" t="s">
        <v>490</v>
      </c>
      <c r="H310" s="151">
        <v>24277.5</v>
      </c>
      <c r="L310" s="147"/>
      <c r="M310" s="152"/>
      <c r="N310" s="153"/>
      <c r="O310" s="153"/>
      <c r="P310" s="153"/>
      <c r="Q310" s="153"/>
      <c r="R310" s="153"/>
      <c r="S310" s="153"/>
      <c r="T310" s="154"/>
      <c r="AT310" s="149" t="s">
        <v>128</v>
      </c>
      <c r="AU310" s="149" t="s">
        <v>77</v>
      </c>
      <c r="AV310" s="13" t="s">
        <v>79</v>
      </c>
      <c r="AW310" s="13" t="s">
        <v>27</v>
      </c>
      <c r="AX310" s="13" t="s">
        <v>77</v>
      </c>
      <c r="AY310" s="149" t="s">
        <v>120</v>
      </c>
    </row>
    <row r="311" spans="1:65" s="2" customFormat="1" ht="24.2" customHeight="1">
      <c r="A311" s="29"/>
      <c r="B311" s="134"/>
      <c r="C311" s="135" t="s">
        <v>491</v>
      </c>
      <c r="D311" s="135" t="s">
        <v>121</v>
      </c>
      <c r="E311" s="136" t="s">
        <v>492</v>
      </c>
      <c r="F311" s="137" t="s">
        <v>493</v>
      </c>
      <c r="G311" s="138" t="s">
        <v>137</v>
      </c>
      <c r="H311" s="139">
        <v>72</v>
      </c>
      <c r="I311" s="140">
        <v>0</v>
      </c>
      <c r="J311" s="140">
        <f>ROUND(I311*H311,2)</f>
        <v>0</v>
      </c>
      <c r="K311" s="137" t="s">
        <v>125</v>
      </c>
      <c r="L311" s="30"/>
      <c r="M311" s="141" t="s">
        <v>1</v>
      </c>
      <c r="N311" s="142" t="s">
        <v>35</v>
      </c>
      <c r="O311" s="143">
        <v>4.4480000000000004</v>
      </c>
      <c r="P311" s="143">
        <f>O311*H311</f>
        <v>320.25600000000003</v>
      </c>
      <c r="Q311" s="143">
        <v>8.201E-3</v>
      </c>
      <c r="R311" s="143">
        <f>Q311*H311</f>
        <v>0.590472</v>
      </c>
      <c r="S311" s="143">
        <v>0</v>
      </c>
      <c r="T311" s="144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45" t="s">
        <v>126</v>
      </c>
      <c r="AT311" s="145" t="s">
        <v>121</v>
      </c>
      <c r="AU311" s="145" t="s">
        <v>77</v>
      </c>
      <c r="AY311" s="17" t="s">
        <v>120</v>
      </c>
      <c r="BE311" s="146">
        <f>IF(N311="základní",J311,0)</f>
        <v>0</v>
      </c>
      <c r="BF311" s="146">
        <f>IF(N311="snížená",J311,0)</f>
        <v>0</v>
      </c>
      <c r="BG311" s="146">
        <f>IF(N311="zákl. přenesená",J311,0)</f>
        <v>0</v>
      </c>
      <c r="BH311" s="146">
        <f>IF(N311="sníž. přenesená",J311,0)</f>
        <v>0</v>
      </c>
      <c r="BI311" s="146">
        <f>IF(N311="nulová",J311,0)</f>
        <v>0</v>
      </c>
      <c r="BJ311" s="17" t="s">
        <v>77</v>
      </c>
      <c r="BK311" s="146">
        <f>ROUND(I311*H311,2)</f>
        <v>0</v>
      </c>
      <c r="BL311" s="17" t="s">
        <v>126</v>
      </c>
      <c r="BM311" s="145" t="s">
        <v>494</v>
      </c>
    </row>
    <row r="312" spans="1:65" s="13" customFormat="1" ht="11.25">
      <c r="B312" s="147"/>
      <c r="D312" s="148" t="s">
        <v>128</v>
      </c>
      <c r="E312" s="149" t="s">
        <v>1</v>
      </c>
      <c r="F312" s="150" t="s">
        <v>495</v>
      </c>
      <c r="H312" s="151">
        <v>72</v>
      </c>
      <c r="L312" s="147"/>
      <c r="M312" s="152"/>
      <c r="N312" s="153"/>
      <c r="O312" s="153"/>
      <c r="P312" s="153"/>
      <c r="Q312" s="153"/>
      <c r="R312" s="153"/>
      <c r="S312" s="153"/>
      <c r="T312" s="154"/>
      <c r="AT312" s="149" t="s">
        <v>128</v>
      </c>
      <c r="AU312" s="149" t="s">
        <v>77</v>
      </c>
      <c r="AV312" s="13" t="s">
        <v>79</v>
      </c>
      <c r="AW312" s="13" t="s">
        <v>27</v>
      </c>
      <c r="AX312" s="13" t="s">
        <v>70</v>
      </c>
      <c r="AY312" s="149" t="s">
        <v>120</v>
      </c>
    </row>
    <row r="313" spans="1:65" s="2" customFormat="1" ht="24.2" customHeight="1">
      <c r="A313" s="29"/>
      <c r="B313" s="134"/>
      <c r="C313" s="135" t="s">
        <v>496</v>
      </c>
      <c r="D313" s="135" t="s">
        <v>121</v>
      </c>
      <c r="E313" s="136" t="s">
        <v>497</v>
      </c>
      <c r="F313" s="137" t="s">
        <v>498</v>
      </c>
      <c r="G313" s="138" t="s">
        <v>137</v>
      </c>
      <c r="H313" s="139">
        <v>72</v>
      </c>
      <c r="I313" s="140">
        <v>0</v>
      </c>
      <c r="J313" s="140">
        <f>ROUND(I313*H313,2)</f>
        <v>0</v>
      </c>
      <c r="K313" s="137" t="s">
        <v>125</v>
      </c>
      <c r="L313" s="30"/>
      <c r="M313" s="141" t="s">
        <v>1</v>
      </c>
      <c r="N313" s="142" t="s">
        <v>35</v>
      </c>
      <c r="O313" s="143">
        <v>1.369</v>
      </c>
      <c r="P313" s="143">
        <f>O313*H313</f>
        <v>98.567999999999998</v>
      </c>
      <c r="Q313" s="143">
        <v>0</v>
      </c>
      <c r="R313" s="143">
        <f>Q313*H313</f>
        <v>0</v>
      </c>
      <c r="S313" s="143">
        <v>0</v>
      </c>
      <c r="T313" s="144">
        <f>S313*H313</f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45" t="s">
        <v>126</v>
      </c>
      <c r="AT313" s="145" t="s">
        <v>121</v>
      </c>
      <c r="AU313" s="145" t="s">
        <v>77</v>
      </c>
      <c r="AY313" s="17" t="s">
        <v>120</v>
      </c>
      <c r="BE313" s="146">
        <f>IF(N313="základní",J313,0)</f>
        <v>0</v>
      </c>
      <c r="BF313" s="146">
        <f>IF(N313="snížená",J313,0)</f>
        <v>0</v>
      </c>
      <c r="BG313" s="146">
        <f>IF(N313="zákl. přenesená",J313,0)</f>
        <v>0</v>
      </c>
      <c r="BH313" s="146">
        <f>IF(N313="sníž. přenesená",J313,0)</f>
        <v>0</v>
      </c>
      <c r="BI313" s="146">
        <f>IF(N313="nulová",J313,0)</f>
        <v>0</v>
      </c>
      <c r="BJ313" s="17" t="s">
        <v>77</v>
      </c>
      <c r="BK313" s="146">
        <f>ROUND(I313*H313,2)</f>
        <v>0</v>
      </c>
      <c r="BL313" s="17" t="s">
        <v>126</v>
      </c>
      <c r="BM313" s="145" t="s">
        <v>499</v>
      </c>
    </row>
    <row r="314" spans="1:65" s="13" customFormat="1" ht="11.25">
      <c r="B314" s="147"/>
      <c r="D314" s="148" t="s">
        <v>128</v>
      </c>
      <c r="E314" s="149" t="s">
        <v>1</v>
      </c>
      <c r="F314" s="150" t="s">
        <v>495</v>
      </c>
      <c r="H314" s="151">
        <v>72</v>
      </c>
      <c r="L314" s="147"/>
      <c r="M314" s="152"/>
      <c r="N314" s="153"/>
      <c r="O314" s="153"/>
      <c r="P314" s="153"/>
      <c r="Q314" s="153"/>
      <c r="R314" s="153"/>
      <c r="S314" s="153"/>
      <c r="T314" s="154"/>
      <c r="AT314" s="149" t="s">
        <v>128</v>
      </c>
      <c r="AU314" s="149" t="s">
        <v>77</v>
      </c>
      <c r="AV314" s="13" t="s">
        <v>79</v>
      </c>
      <c r="AW314" s="13" t="s">
        <v>27</v>
      </c>
      <c r="AX314" s="13" t="s">
        <v>70</v>
      </c>
      <c r="AY314" s="149" t="s">
        <v>120</v>
      </c>
    </row>
    <row r="315" spans="1:65" s="2" customFormat="1" ht="14.45" customHeight="1">
      <c r="A315" s="29"/>
      <c r="B315" s="134"/>
      <c r="C315" s="135" t="s">
        <v>500</v>
      </c>
      <c r="D315" s="135" t="s">
        <v>121</v>
      </c>
      <c r="E315" s="136" t="s">
        <v>501</v>
      </c>
      <c r="F315" s="137" t="s">
        <v>502</v>
      </c>
      <c r="G315" s="138" t="s">
        <v>154</v>
      </c>
      <c r="H315" s="139">
        <v>32.832000000000001</v>
      </c>
      <c r="I315" s="140">
        <v>0</v>
      </c>
      <c r="J315" s="140">
        <f>ROUND(I315*H315,2)</f>
        <v>0</v>
      </c>
      <c r="K315" s="137" t="s">
        <v>125</v>
      </c>
      <c r="L315" s="30"/>
      <c r="M315" s="141" t="s">
        <v>1</v>
      </c>
      <c r="N315" s="142" t="s">
        <v>35</v>
      </c>
      <c r="O315" s="143">
        <v>2.976</v>
      </c>
      <c r="P315" s="143">
        <f>O315*H315</f>
        <v>97.708032000000003</v>
      </c>
      <c r="Q315" s="143">
        <v>0.12</v>
      </c>
      <c r="R315" s="143">
        <f>Q315*H315</f>
        <v>3.9398399999999998</v>
      </c>
      <c r="S315" s="143">
        <v>2.4900000000000002</v>
      </c>
      <c r="T315" s="144">
        <f>S315*H315</f>
        <v>81.751680000000007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45" t="s">
        <v>126</v>
      </c>
      <c r="AT315" s="145" t="s">
        <v>121</v>
      </c>
      <c r="AU315" s="145" t="s">
        <v>77</v>
      </c>
      <c r="AY315" s="17" t="s">
        <v>120</v>
      </c>
      <c r="BE315" s="146">
        <f>IF(N315="základní",J315,0)</f>
        <v>0</v>
      </c>
      <c r="BF315" s="146">
        <f>IF(N315="snížená",J315,0)</f>
        <v>0</v>
      </c>
      <c r="BG315" s="146">
        <f>IF(N315="zákl. přenesená",J315,0)</f>
        <v>0</v>
      </c>
      <c r="BH315" s="146">
        <f>IF(N315="sníž. přenesená",J315,0)</f>
        <v>0</v>
      </c>
      <c r="BI315" s="146">
        <f>IF(N315="nulová",J315,0)</f>
        <v>0</v>
      </c>
      <c r="BJ315" s="17" t="s">
        <v>77</v>
      </c>
      <c r="BK315" s="146">
        <f>ROUND(I315*H315,2)</f>
        <v>0</v>
      </c>
      <c r="BL315" s="17" t="s">
        <v>126</v>
      </c>
      <c r="BM315" s="145" t="s">
        <v>503</v>
      </c>
    </row>
    <row r="316" spans="1:65" s="13" customFormat="1" ht="11.25">
      <c r="B316" s="147"/>
      <c r="D316" s="148" t="s">
        <v>128</v>
      </c>
      <c r="E316" s="149" t="s">
        <v>1</v>
      </c>
      <c r="F316" s="150" t="s">
        <v>504</v>
      </c>
      <c r="H316" s="151">
        <v>4.8079999999999998</v>
      </c>
      <c r="L316" s="147"/>
      <c r="M316" s="152"/>
      <c r="N316" s="153"/>
      <c r="O316" s="153"/>
      <c r="P316" s="153"/>
      <c r="Q316" s="153"/>
      <c r="R316" s="153"/>
      <c r="S316" s="153"/>
      <c r="T316" s="154"/>
      <c r="AT316" s="149" t="s">
        <v>128</v>
      </c>
      <c r="AU316" s="149" t="s">
        <v>77</v>
      </c>
      <c r="AV316" s="13" t="s">
        <v>79</v>
      </c>
      <c r="AW316" s="13" t="s">
        <v>27</v>
      </c>
      <c r="AX316" s="13" t="s">
        <v>70</v>
      </c>
      <c r="AY316" s="149" t="s">
        <v>120</v>
      </c>
    </row>
    <row r="317" spans="1:65" s="13" customFormat="1" ht="11.25">
      <c r="B317" s="147"/>
      <c r="D317" s="148" t="s">
        <v>128</v>
      </c>
      <c r="E317" s="149" t="s">
        <v>1</v>
      </c>
      <c r="F317" s="150" t="s">
        <v>505</v>
      </c>
      <c r="H317" s="151">
        <v>4.7859999999999996</v>
      </c>
      <c r="L317" s="147"/>
      <c r="M317" s="152"/>
      <c r="N317" s="153"/>
      <c r="O317" s="153"/>
      <c r="P317" s="153"/>
      <c r="Q317" s="153"/>
      <c r="R317" s="153"/>
      <c r="S317" s="153"/>
      <c r="T317" s="154"/>
      <c r="AT317" s="149" t="s">
        <v>128</v>
      </c>
      <c r="AU317" s="149" t="s">
        <v>77</v>
      </c>
      <c r="AV317" s="13" t="s">
        <v>79</v>
      </c>
      <c r="AW317" s="13" t="s">
        <v>27</v>
      </c>
      <c r="AX317" s="13" t="s">
        <v>70</v>
      </c>
      <c r="AY317" s="149" t="s">
        <v>120</v>
      </c>
    </row>
    <row r="318" spans="1:65" s="13" customFormat="1" ht="11.25">
      <c r="B318" s="147"/>
      <c r="D318" s="148" t="s">
        <v>128</v>
      </c>
      <c r="E318" s="149" t="s">
        <v>1</v>
      </c>
      <c r="F318" s="150" t="s">
        <v>506</v>
      </c>
      <c r="H318" s="151">
        <v>11.619</v>
      </c>
      <c r="L318" s="147"/>
      <c r="M318" s="152"/>
      <c r="N318" s="153"/>
      <c r="O318" s="153"/>
      <c r="P318" s="153"/>
      <c r="Q318" s="153"/>
      <c r="R318" s="153"/>
      <c r="S318" s="153"/>
      <c r="T318" s="154"/>
      <c r="AT318" s="149" t="s">
        <v>128</v>
      </c>
      <c r="AU318" s="149" t="s">
        <v>77</v>
      </c>
      <c r="AV318" s="13" t="s">
        <v>79</v>
      </c>
      <c r="AW318" s="13" t="s">
        <v>27</v>
      </c>
      <c r="AX318" s="13" t="s">
        <v>70</v>
      </c>
      <c r="AY318" s="149" t="s">
        <v>120</v>
      </c>
    </row>
    <row r="319" spans="1:65" s="13" customFormat="1" ht="11.25">
      <c r="B319" s="147"/>
      <c r="D319" s="148" t="s">
        <v>128</v>
      </c>
      <c r="E319" s="149" t="s">
        <v>1</v>
      </c>
      <c r="F319" s="150" t="s">
        <v>507</v>
      </c>
      <c r="H319" s="151">
        <v>11.619</v>
      </c>
      <c r="L319" s="147"/>
      <c r="M319" s="152"/>
      <c r="N319" s="153"/>
      <c r="O319" s="153"/>
      <c r="P319" s="153"/>
      <c r="Q319" s="153"/>
      <c r="R319" s="153"/>
      <c r="S319" s="153"/>
      <c r="T319" s="154"/>
      <c r="AT319" s="149" t="s">
        <v>128</v>
      </c>
      <c r="AU319" s="149" t="s">
        <v>77</v>
      </c>
      <c r="AV319" s="13" t="s">
        <v>79</v>
      </c>
      <c r="AW319" s="13" t="s">
        <v>27</v>
      </c>
      <c r="AX319" s="13" t="s">
        <v>70</v>
      </c>
      <c r="AY319" s="149" t="s">
        <v>120</v>
      </c>
    </row>
    <row r="320" spans="1:65" s="15" customFormat="1" ht="11.25">
      <c r="B320" s="161"/>
      <c r="D320" s="148" t="s">
        <v>128</v>
      </c>
      <c r="E320" s="162" t="s">
        <v>1</v>
      </c>
      <c r="F320" s="163" t="s">
        <v>171</v>
      </c>
      <c r="H320" s="164">
        <v>32.832000000000001</v>
      </c>
      <c r="L320" s="161"/>
      <c r="M320" s="165"/>
      <c r="N320" s="166"/>
      <c r="O320" s="166"/>
      <c r="P320" s="166"/>
      <c r="Q320" s="166"/>
      <c r="R320" s="166"/>
      <c r="S320" s="166"/>
      <c r="T320" s="167"/>
      <c r="AT320" s="162" t="s">
        <v>128</v>
      </c>
      <c r="AU320" s="162" t="s">
        <v>77</v>
      </c>
      <c r="AV320" s="15" t="s">
        <v>126</v>
      </c>
      <c r="AW320" s="15" t="s">
        <v>27</v>
      </c>
      <c r="AX320" s="15" t="s">
        <v>77</v>
      </c>
      <c r="AY320" s="162" t="s">
        <v>120</v>
      </c>
    </row>
    <row r="321" spans="1:65" s="2" customFormat="1" ht="14.45" customHeight="1">
      <c r="A321" s="29"/>
      <c r="B321" s="134"/>
      <c r="C321" s="135" t="s">
        <v>508</v>
      </c>
      <c r="D321" s="135" t="s">
        <v>121</v>
      </c>
      <c r="E321" s="136" t="s">
        <v>509</v>
      </c>
      <c r="F321" s="137" t="s">
        <v>510</v>
      </c>
      <c r="G321" s="138" t="s">
        <v>137</v>
      </c>
      <c r="H321" s="139">
        <v>54</v>
      </c>
      <c r="I321" s="140">
        <v>0</v>
      </c>
      <c r="J321" s="140">
        <f>ROUND(I321*H321,2)</f>
        <v>0</v>
      </c>
      <c r="K321" s="137" t="s">
        <v>125</v>
      </c>
      <c r="L321" s="30"/>
      <c r="M321" s="141" t="s">
        <v>1</v>
      </c>
      <c r="N321" s="142" t="s">
        <v>35</v>
      </c>
      <c r="O321" s="143">
        <v>0.60699999999999998</v>
      </c>
      <c r="P321" s="143">
        <f>O321*H321</f>
        <v>32.777999999999999</v>
      </c>
      <c r="Q321" s="143">
        <v>8.3599999999999999E-5</v>
      </c>
      <c r="R321" s="143">
        <f>Q321*H321</f>
        <v>4.5144E-3</v>
      </c>
      <c r="S321" s="143">
        <v>1.7999999999999999E-2</v>
      </c>
      <c r="T321" s="144">
        <f>S321*H321</f>
        <v>0.97199999999999998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45" t="s">
        <v>126</v>
      </c>
      <c r="AT321" s="145" t="s">
        <v>121</v>
      </c>
      <c r="AU321" s="145" t="s">
        <v>77</v>
      </c>
      <c r="AY321" s="17" t="s">
        <v>120</v>
      </c>
      <c r="BE321" s="146">
        <f>IF(N321="základní",J321,0)</f>
        <v>0</v>
      </c>
      <c r="BF321" s="146">
        <f>IF(N321="snížená",J321,0)</f>
        <v>0</v>
      </c>
      <c r="BG321" s="146">
        <f>IF(N321="zákl. přenesená",J321,0)</f>
        <v>0</v>
      </c>
      <c r="BH321" s="146">
        <f>IF(N321="sníž. přenesená",J321,0)</f>
        <v>0</v>
      </c>
      <c r="BI321" s="146">
        <f>IF(N321="nulová",J321,0)</f>
        <v>0</v>
      </c>
      <c r="BJ321" s="17" t="s">
        <v>77</v>
      </c>
      <c r="BK321" s="146">
        <f>ROUND(I321*H321,2)</f>
        <v>0</v>
      </c>
      <c r="BL321" s="17" t="s">
        <v>126</v>
      </c>
      <c r="BM321" s="145" t="s">
        <v>511</v>
      </c>
    </row>
    <row r="322" spans="1:65" s="14" customFormat="1" ht="11.25">
      <c r="B322" s="155"/>
      <c r="D322" s="148" t="s">
        <v>128</v>
      </c>
      <c r="E322" s="156" t="s">
        <v>1</v>
      </c>
      <c r="F322" s="157" t="s">
        <v>512</v>
      </c>
      <c r="H322" s="156" t="s">
        <v>1</v>
      </c>
      <c r="L322" s="155"/>
      <c r="M322" s="158"/>
      <c r="N322" s="159"/>
      <c r="O322" s="159"/>
      <c r="P322" s="159"/>
      <c r="Q322" s="159"/>
      <c r="R322" s="159"/>
      <c r="S322" s="159"/>
      <c r="T322" s="160"/>
      <c r="AT322" s="156" t="s">
        <v>128</v>
      </c>
      <c r="AU322" s="156" t="s">
        <v>77</v>
      </c>
      <c r="AV322" s="14" t="s">
        <v>77</v>
      </c>
      <c r="AW322" s="14" t="s">
        <v>27</v>
      </c>
      <c r="AX322" s="14" t="s">
        <v>70</v>
      </c>
      <c r="AY322" s="156" t="s">
        <v>120</v>
      </c>
    </row>
    <row r="323" spans="1:65" s="13" customFormat="1" ht="11.25">
      <c r="B323" s="147"/>
      <c r="D323" s="148" t="s">
        <v>128</v>
      </c>
      <c r="E323" s="149" t="s">
        <v>1</v>
      </c>
      <c r="F323" s="150" t="s">
        <v>513</v>
      </c>
      <c r="H323" s="151">
        <v>54</v>
      </c>
      <c r="L323" s="147"/>
      <c r="M323" s="152"/>
      <c r="N323" s="153"/>
      <c r="O323" s="153"/>
      <c r="P323" s="153"/>
      <c r="Q323" s="153"/>
      <c r="R323" s="153"/>
      <c r="S323" s="153"/>
      <c r="T323" s="154"/>
      <c r="AT323" s="149" t="s">
        <v>128</v>
      </c>
      <c r="AU323" s="149" t="s">
        <v>77</v>
      </c>
      <c r="AV323" s="13" t="s">
        <v>79</v>
      </c>
      <c r="AW323" s="13" t="s">
        <v>27</v>
      </c>
      <c r="AX323" s="13" t="s">
        <v>77</v>
      </c>
      <c r="AY323" s="149" t="s">
        <v>120</v>
      </c>
    </row>
    <row r="324" spans="1:65" s="2" customFormat="1" ht="24.2" customHeight="1">
      <c r="A324" s="29"/>
      <c r="B324" s="134"/>
      <c r="C324" s="135" t="s">
        <v>514</v>
      </c>
      <c r="D324" s="135" t="s">
        <v>121</v>
      </c>
      <c r="E324" s="136" t="s">
        <v>515</v>
      </c>
      <c r="F324" s="137" t="s">
        <v>516</v>
      </c>
      <c r="G324" s="138" t="s">
        <v>444</v>
      </c>
      <c r="H324" s="139">
        <v>3</v>
      </c>
      <c r="I324" s="140">
        <v>0</v>
      </c>
      <c r="J324" s="140">
        <f>ROUND(I324*H324,2)</f>
        <v>0</v>
      </c>
      <c r="K324" s="137" t="s">
        <v>125</v>
      </c>
      <c r="L324" s="30"/>
      <c r="M324" s="141" t="s">
        <v>1</v>
      </c>
      <c r="N324" s="142" t="s">
        <v>35</v>
      </c>
      <c r="O324" s="143">
        <v>1.722</v>
      </c>
      <c r="P324" s="143">
        <f>O324*H324</f>
        <v>5.1660000000000004</v>
      </c>
      <c r="Q324" s="143">
        <v>0</v>
      </c>
      <c r="R324" s="143">
        <f>Q324*H324</f>
        <v>0</v>
      </c>
      <c r="S324" s="143">
        <v>8.5000000000000006E-2</v>
      </c>
      <c r="T324" s="144">
        <f>S324*H324</f>
        <v>0.255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45" t="s">
        <v>126</v>
      </c>
      <c r="AT324" s="145" t="s">
        <v>121</v>
      </c>
      <c r="AU324" s="145" t="s">
        <v>77</v>
      </c>
      <c r="AY324" s="17" t="s">
        <v>120</v>
      </c>
      <c r="BE324" s="146">
        <f>IF(N324="základní",J324,0)</f>
        <v>0</v>
      </c>
      <c r="BF324" s="146">
        <f>IF(N324="snížená",J324,0)</f>
        <v>0</v>
      </c>
      <c r="BG324" s="146">
        <f>IF(N324="zákl. přenesená",J324,0)</f>
        <v>0</v>
      </c>
      <c r="BH324" s="146">
        <f>IF(N324="sníž. přenesená",J324,0)</f>
        <v>0</v>
      </c>
      <c r="BI324" s="146">
        <f>IF(N324="nulová",J324,0)</f>
        <v>0</v>
      </c>
      <c r="BJ324" s="17" t="s">
        <v>77</v>
      </c>
      <c r="BK324" s="146">
        <f>ROUND(I324*H324,2)</f>
        <v>0</v>
      </c>
      <c r="BL324" s="17" t="s">
        <v>126</v>
      </c>
      <c r="BM324" s="145" t="s">
        <v>517</v>
      </c>
    </row>
    <row r="325" spans="1:65" s="13" customFormat="1" ht="11.25">
      <c r="B325" s="147"/>
      <c r="D325" s="148" t="s">
        <v>128</v>
      </c>
      <c r="E325" s="149" t="s">
        <v>1</v>
      </c>
      <c r="F325" s="150" t="s">
        <v>134</v>
      </c>
      <c r="H325" s="151">
        <v>3</v>
      </c>
      <c r="L325" s="147"/>
      <c r="M325" s="152"/>
      <c r="N325" s="153"/>
      <c r="O325" s="153"/>
      <c r="P325" s="153"/>
      <c r="Q325" s="153"/>
      <c r="R325" s="153"/>
      <c r="S325" s="153"/>
      <c r="T325" s="154"/>
      <c r="AT325" s="149" t="s">
        <v>128</v>
      </c>
      <c r="AU325" s="149" t="s">
        <v>77</v>
      </c>
      <c r="AV325" s="13" t="s">
        <v>79</v>
      </c>
      <c r="AW325" s="13" t="s">
        <v>27</v>
      </c>
      <c r="AX325" s="13" t="s">
        <v>77</v>
      </c>
      <c r="AY325" s="149" t="s">
        <v>120</v>
      </c>
    </row>
    <row r="326" spans="1:65" s="2" customFormat="1" ht="24.2" customHeight="1">
      <c r="A326" s="29"/>
      <c r="B326" s="134"/>
      <c r="C326" s="135" t="s">
        <v>518</v>
      </c>
      <c r="D326" s="135" t="s">
        <v>121</v>
      </c>
      <c r="E326" s="136" t="s">
        <v>519</v>
      </c>
      <c r="F326" s="137" t="s">
        <v>520</v>
      </c>
      <c r="G326" s="138" t="s">
        <v>137</v>
      </c>
      <c r="H326" s="139">
        <v>1.8</v>
      </c>
      <c r="I326" s="140">
        <v>0</v>
      </c>
      <c r="J326" s="140">
        <f>ROUND(I326*H326,2)</f>
        <v>0</v>
      </c>
      <c r="K326" s="137" t="s">
        <v>125</v>
      </c>
      <c r="L326" s="30"/>
      <c r="M326" s="141" t="s">
        <v>1</v>
      </c>
      <c r="N326" s="142" t="s">
        <v>35</v>
      </c>
      <c r="O326" s="143">
        <v>3.3</v>
      </c>
      <c r="P326" s="143">
        <f>O326*H326</f>
        <v>5.9399999999999995</v>
      </c>
      <c r="Q326" s="143">
        <v>3.336E-3</v>
      </c>
      <c r="R326" s="143">
        <f>Q326*H326</f>
        <v>6.0048000000000002E-3</v>
      </c>
      <c r="S326" s="143">
        <v>0.159</v>
      </c>
      <c r="T326" s="144">
        <f>S326*H326</f>
        <v>0.28620000000000001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45" t="s">
        <v>126</v>
      </c>
      <c r="AT326" s="145" t="s">
        <v>121</v>
      </c>
      <c r="AU326" s="145" t="s">
        <v>77</v>
      </c>
      <c r="AY326" s="17" t="s">
        <v>120</v>
      </c>
      <c r="BE326" s="146">
        <f>IF(N326="základní",J326,0)</f>
        <v>0</v>
      </c>
      <c r="BF326" s="146">
        <f>IF(N326="snížená",J326,0)</f>
        <v>0</v>
      </c>
      <c r="BG326" s="146">
        <f>IF(N326="zákl. přenesená",J326,0)</f>
        <v>0</v>
      </c>
      <c r="BH326" s="146">
        <f>IF(N326="sníž. přenesená",J326,0)</f>
        <v>0</v>
      </c>
      <c r="BI326" s="146">
        <f>IF(N326="nulová",J326,0)</f>
        <v>0</v>
      </c>
      <c r="BJ326" s="17" t="s">
        <v>77</v>
      </c>
      <c r="BK326" s="146">
        <f>ROUND(I326*H326,2)</f>
        <v>0</v>
      </c>
      <c r="BL326" s="17" t="s">
        <v>126</v>
      </c>
      <c r="BM326" s="145" t="s">
        <v>521</v>
      </c>
    </row>
    <row r="327" spans="1:65" s="13" customFormat="1" ht="11.25">
      <c r="B327" s="147"/>
      <c r="D327" s="148" t="s">
        <v>128</v>
      </c>
      <c r="E327" s="149" t="s">
        <v>1</v>
      </c>
      <c r="F327" s="150" t="s">
        <v>522</v>
      </c>
      <c r="H327" s="151">
        <v>1.8</v>
      </c>
      <c r="L327" s="147"/>
      <c r="M327" s="152"/>
      <c r="N327" s="153"/>
      <c r="O327" s="153"/>
      <c r="P327" s="153"/>
      <c r="Q327" s="153"/>
      <c r="R327" s="153"/>
      <c r="S327" s="153"/>
      <c r="T327" s="154"/>
      <c r="AT327" s="149" t="s">
        <v>128</v>
      </c>
      <c r="AU327" s="149" t="s">
        <v>77</v>
      </c>
      <c r="AV327" s="13" t="s">
        <v>79</v>
      </c>
      <c r="AW327" s="13" t="s">
        <v>27</v>
      </c>
      <c r="AX327" s="13" t="s">
        <v>77</v>
      </c>
      <c r="AY327" s="149" t="s">
        <v>120</v>
      </c>
    </row>
    <row r="328" spans="1:65" s="2" customFormat="1" ht="24.2" customHeight="1">
      <c r="A328" s="29"/>
      <c r="B328" s="134"/>
      <c r="C328" s="135" t="s">
        <v>523</v>
      </c>
      <c r="D328" s="135" t="s">
        <v>121</v>
      </c>
      <c r="E328" s="136" t="s">
        <v>524</v>
      </c>
      <c r="F328" s="137" t="s">
        <v>525</v>
      </c>
      <c r="G328" s="138" t="s">
        <v>124</v>
      </c>
      <c r="H328" s="139">
        <v>202.98</v>
      </c>
      <c r="I328" s="140">
        <v>0</v>
      </c>
      <c r="J328" s="140">
        <f>ROUND(I328*H328,2)</f>
        <v>0</v>
      </c>
      <c r="K328" s="137" t="s">
        <v>125</v>
      </c>
      <c r="L328" s="30"/>
      <c r="M328" s="141" t="s">
        <v>1</v>
      </c>
      <c r="N328" s="142" t="s">
        <v>35</v>
      </c>
      <c r="O328" s="143">
        <v>0.27300000000000002</v>
      </c>
      <c r="P328" s="143">
        <f>O328*H328</f>
        <v>55.413540000000005</v>
      </c>
      <c r="Q328" s="143">
        <v>0</v>
      </c>
      <c r="R328" s="143">
        <f>Q328*H328</f>
        <v>0</v>
      </c>
      <c r="S328" s="143">
        <v>0</v>
      </c>
      <c r="T328" s="144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45" t="s">
        <v>126</v>
      </c>
      <c r="AT328" s="145" t="s">
        <v>121</v>
      </c>
      <c r="AU328" s="145" t="s">
        <v>77</v>
      </c>
      <c r="AY328" s="17" t="s">
        <v>120</v>
      </c>
      <c r="BE328" s="146">
        <f>IF(N328="základní",J328,0)</f>
        <v>0</v>
      </c>
      <c r="BF328" s="146">
        <f>IF(N328="snížená",J328,0)</f>
        <v>0</v>
      </c>
      <c r="BG328" s="146">
        <f>IF(N328="zákl. přenesená",J328,0)</f>
        <v>0</v>
      </c>
      <c r="BH328" s="146">
        <f>IF(N328="sníž. přenesená",J328,0)</f>
        <v>0</v>
      </c>
      <c r="BI328" s="146">
        <f>IF(N328="nulová",J328,0)</f>
        <v>0</v>
      </c>
      <c r="BJ328" s="17" t="s">
        <v>77</v>
      </c>
      <c r="BK328" s="146">
        <f>ROUND(I328*H328,2)</f>
        <v>0</v>
      </c>
      <c r="BL328" s="17" t="s">
        <v>126</v>
      </c>
      <c r="BM328" s="145" t="s">
        <v>526</v>
      </c>
    </row>
    <row r="329" spans="1:65" s="13" customFormat="1" ht="11.25">
      <c r="B329" s="147"/>
      <c r="D329" s="148" t="s">
        <v>128</v>
      </c>
      <c r="E329" s="149" t="s">
        <v>1</v>
      </c>
      <c r="F329" s="150" t="s">
        <v>527</v>
      </c>
      <c r="H329" s="151">
        <v>24.48</v>
      </c>
      <c r="L329" s="147"/>
      <c r="M329" s="152"/>
      <c r="N329" s="153"/>
      <c r="O329" s="153"/>
      <c r="P329" s="153"/>
      <c r="Q329" s="153"/>
      <c r="R329" s="153"/>
      <c r="S329" s="153"/>
      <c r="T329" s="154"/>
      <c r="AT329" s="149" t="s">
        <v>128</v>
      </c>
      <c r="AU329" s="149" t="s">
        <v>77</v>
      </c>
      <c r="AV329" s="13" t="s">
        <v>79</v>
      </c>
      <c r="AW329" s="13" t="s">
        <v>27</v>
      </c>
      <c r="AX329" s="13" t="s">
        <v>70</v>
      </c>
      <c r="AY329" s="149" t="s">
        <v>120</v>
      </c>
    </row>
    <row r="330" spans="1:65" s="13" customFormat="1" ht="11.25">
      <c r="B330" s="147"/>
      <c r="D330" s="148" t="s">
        <v>128</v>
      </c>
      <c r="E330" s="149" t="s">
        <v>1</v>
      </c>
      <c r="F330" s="150" t="s">
        <v>528</v>
      </c>
      <c r="H330" s="151">
        <v>34</v>
      </c>
      <c r="L330" s="147"/>
      <c r="M330" s="152"/>
      <c r="N330" s="153"/>
      <c r="O330" s="153"/>
      <c r="P330" s="153"/>
      <c r="Q330" s="153"/>
      <c r="R330" s="153"/>
      <c r="S330" s="153"/>
      <c r="T330" s="154"/>
      <c r="AT330" s="149" t="s">
        <v>128</v>
      </c>
      <c r="AU330" s="149" t="s">
        <v>77</v>
      </c>
      <c r="AV330" s="13" t="s">
        <v>79</v>
      </c>
      <c r="AW330" s="13" t="s">
        <v>27</v>
      </c>
      <c r="AX330" s="13" t="s">
        <v>70</v>
      </c>
      <c r="AY330" s="149" t="s">
        <v>120</v>
      </c>
    </row>
    <row r="331" spans="1:65" s="13" customFormat="1" ht="11.25">
      <c r="B331" s="147"/>
      <c r="D331" s="148" t="s">
        <v>128</v>
      </c>
      <c r="E331" s="149" t="s">
        <v>1</v>
      </c>
      <c r="F331" s="150" t="s">
        <v>529</v>
      </c>
      <c r="H331" s="151">
        <v>144.5</v>
      </c>
      <c r="L331" s="147"/>
      <c r="M331" s="152"/>
      <c r="N331" s="153"/>
      <c r="O331" s="153"/>
      <c r="P331" s="153"/>
      <c r="Q331" s="153"/>
      <c r="R331" s="153"/>
      <c r="S331" s="153"/>
      <c r="T331" s="154"/>
      <c r="AT331" s="149" t="s">
        <v>128</v>
      </c>
      <c r="AU331" s="149" t="s">
        <v>77</v>
      </c>
      <c r="AV331" s="13" t="s">
        <v>79</v>
      </c>
      <c r="AW331" s="13" t="s">
        <v>27</v>
      </c>
      <c r="AX331" s="13" t="s">
        <v>70</v>
      </c>
      <c r="AY331" s="149" t="s">
        <v>120</v>
      </c>
    </row>
    <row r="332" spans="1:65" s="15" customFormat="1" ht="11.25">
      <c r="B332" s="161"/>
      <c r="D332" s="148" t="s">
        <v>128</v>
      </c>
      <c r="E332" s="162" t="s">
        <v>1</v>
      </c>
      <c r="F332" s="163" t="s">
        <v>171</v>
      </c>
      <c r="H332" s="164">
        <v>202.98000000000002</v>
      </c>
      <c r="L332" s="161"/>
      <c r="M332" s="165"/>
      <c r="N332" s="166"/>
      <c r="O332" s="166"/>
      <c r="P332" s="166"/>
      <c r="Q332" s="166"/>
      <c r="R332" s="166"/>
      <c r="S332" s="166"/>
      <c r="T332" s="167"/>
      <c r="AT332" s="162" t="s">
        <v>128</v>
      </c>
      <c r="AU332" s="162" t="s">
        <v>77</v>
      </c>
      <c r="AV332" s="15" t="s">
        <v>126</v>
      </c>
      <c r="AW332" s="15" t="s">
        <v>27</v>
      </c>
      <c r="AX332" s="15" t="s">
        <v>77</v>
      </c>
      <c r="AY332" s="162" t="s">
        <v>120</v>
      </c>
    </row>
    <row r="333" spans="1:65" s="2" customFormat="1" ht="14.45" customHeight="1">
      <c r="A333" s="29"/>
      <c r="B333" s="134"/>
      <c r="C333" s="135" t="s">
        <v>530</v>
      </c>
      <c r="D333" s="135" t="s">
        <v>121</v>
      </c>
      <c r="E333" s="136" t="s">
        <v>531</v>
      </c>
      <c r="F333" s="137" t="s">
        <v>532</v>
      </c>
      <c r="G333" s="138" t="s">
        <v>124</v>
      </c>
      <c r="H333" s="139">
        <v>187.6</v>
      </c>
      <c r="I333" s="140">
        <v>0</v>
      </c>
      <c r="J333" s="140">
        <f>ROUND(I333*H333,2)</f>
        <v>0</v>
      </c>
      <c r="K333" s="137" t="s">
        <v>125</v>
      </c>
      <c r="L333" s="30"/>
      <c r="M333" s="141" t="s">
        <v>1</v>
      </c>
      <c r="N333" s="142" t="s">
        <v>35</v>
      </c>
      <c r="O333" s="143">
        <v>0.33500000000000002</v>
      </c>
      <c r="P333" s="143">
        <f>O333*H333</f>
        <v>62.846000000000004</v>
      </c>
      <c r="Q333" s="143">
        <v>0</v>
      </c>
      <c r="R333" s="143">
        <f>Q333*H333</f>
        <v>0</v>
      </c>
      <c r="S333" s="143">
        <v>0</v>
      </c>
      <c r="T333" s="144">
        <f>S333*H333</f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45" t="s">
        <v>126</v>
      </c>
      <c r="AT333" s="145" t="s">
        <v>121</v>
      </c>
      <c r="AU333" s="145" t="s">
        <v>77</v>
      </c>
      <c r="AY333" s="17" t="s">
        <v>120</v>
      </c>
      <c r="BE333" s="146">
        <f>IF(N333="základní",J333,0)</f>
        <v>0</v>
      </c>
      <c r="BF333" s="146">
        <f>IF(N333="snížená",J333,0)</f>
        <v>0</v>
      </c>
      <c r="BG333" s="146">
        <f>IF(N333="zákl. přenesená",J333,0)</f>
        <v>0</v>
      </c>
      <c r="BH333" s="146">
        <f>IF(N333="sníž. přenesená",J333,0)</f>
        <v>0</v>
      </c>
      <c r="BI333" s="146">
        <f>IF(N333="nulová",J333,0)</f>
        <v>0</v>
      </c>
      <c r="BJ333" s="17" t="s">
        <v>77</v>
      </c>
      <c r="BK333" s="146">
        <f>ROUND(I333*H333,2)</f>
        <v>0</v>
      </c>
      <c r="BL333" s="17" t="s">
        <v>126</v>
      </c>
      <c r="BM333" s="145" t="s">
        <v>533</v>
      </c>
    </row>
    <row r="334" spans="1:65" s="13" customFormat="1" ht="11.25">
      <c r="B334" s="147"/>
      <c r="D334" s="148" t="s">
        <v>128</v>
      </c>
      <c r="E334" s="149" t="s">
        <v>1</v>
      </c>
      <c r="F334" s="150" t="s">
        <v>534</v>
      </c>
      <c r="H334" s="151">
        <v>187.6</v>
      </c>
      <c r="L334" s="147"/>
      <c r="M334" s="152"/>
      <c r="N334" s="153"/>
      <c r="O334" s="153"/>
      <c r="P334" s="153"/>
      <c r="Q334" s="153"/>
      <c r="R334" s="153"/>
      <c r="S334" s="153"/>
      <c r="T334" s="154"/>
      <c r="AT334" s="149" t="s">
        <v>128</v>
      </c>
      <c r="AU334" s="149" t="s">
        <v>77</v>
      </c>
      <c r="AV334" s="13" t="s">
        <v>79</v>
      </c>
      <c r="AW334" s="13" t="s">
        <v>27</v>
      </c>
      <c r="AX334" s="13" t="s">
        <v>77</v>
      </c>
      <c r="AY334" s="149" t="s">
        <v>120</v>
      </c>
    </row>
    <row r="335" spans="1:65" s="2" customFormat="1" ht="24.2" customHeight="1">
      <c r="A335" s="29"/>
      <c r="B335" s="134"/>
      <c r="C335" s="135" t="s">
        <v>535</v>
      </c>
      <c r="D335" s="135" t="s">
        <v>121</v>
      </c>
      <c r="E335" s="136" t="s">
        <v>536</v>
      </c>
      <c r="F335" s="137" t="s">
        <v>537</v>
      </c>
      <c r="G335" s="138" t="s">
        <v>124</v>
      </c>
      <c r="H335" s="139">
        <v>390.58</v>
      </c>
      <c r="I335" s="140">
        <v>0</v>
      </c>
      <c r="J335" s="140">
        <f>ROUND(I335*H335,2)</f>
        <v>0</v>
      </c>
      <c r="K335" s="137" t="s">
        <v>125</v>
      </c>
      <c r="L335" s="30"/>
      <c r="M335" s="141" t="s">
        <v>1</v>
      </c>
      <c r="N335" s="142" t="s">
        <v>35</v>
      </c>
      <c r="O335" s="143">
        <v>1.4670000000000001</v>
      </c>
      <c r="P335" s="143">
        <f>O335*H335</f>
        <v>572.98086000000001</v>
      </c>
      <c r="Q335" s="143">
        <v>0</v>
      </c>
      <c r="R335" s="143">
        <f>Q335*H335</f>
        <v>0</v>
      </c>
      <c r="S335" s="143">
        <v>3.95E-2</v>
      </c>
      <c r="T335" s="144">
        <f>S335*H335</f>
        <v>15.427909999999999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45" t="s">
        <v>126</v>
      </c>
      <c r="AT335" s="145" t="s">
        <v>121</v>
      </c>
      <c r="AU335" s="145" t="s">
        <v>77</v>
      </c>
      <c r="AY335" s="17" t="s">
        <v>120</v>
      </c>
      <c r="BE335" s="146">
        <f>IF(N335="základní",J335,0)</f>
        <v>0</v>
      </c>
      <c r="BF335" s="146">
        <f>IF(N335="snížená",J335,0)</f>
        <v>0</v>
      </c>
      <c r="BG335" s="146">
        <f>IF(N335="zákl. přenesená",J335,0)</f>
        <v>0</v>
      </c>
      <c r="BH335" s="146">
        <f>IF(N335="sníž. přenesená",J335,0)</f>
        <v>0</v>
      </c>
      <c r="BI335" s="146">
        <f>IF(N335="nulová",J335,0)</f>
        <v>0</v>
      </c>
      <c r="BJ335" s="17" t="s">
        <v>77</v>
      </c>
      <c r="BK335" s="146">
        <f>ROUND(I335*H335,2)</f>
        <v>0</v>
      </c>
      <c r="BL335" s="17" t="s">
        <v>126</v>
      </c>
      <c r="BM335" s="145" t="s">
        <v>538</v>
      </c>
    </row>
    <row r="336" spans="1:65" s="13" customFormat="1" ht="11.25">
      <c r="B336" s="147"/>
      <c r="D336" s="148" t="s">
        <v>128</v>
      </c>
      <c r="E336" s="149" t="s">
        <v>1</v>
      </c>
      <c r="F336" s="150" t="s">
        <v>534</v>
      </c>
      <c r="H336" s="151">
        <v>187.6</v>
      </c>
      <c r="L336" s="147"/>
      <c r="M336" s="152"/>
      <c r="N336" s="153"/>
      <c r="O336" s="153"/>
      <c r="P336" s="153"/>
      <c r="Q336" s="153"/>
      <c r="R336" s="153"/>
      <c r="S336" s="153"/>
      <c r="T336" s="154"/>
      <c r="AT336" s="149" t="s">
        <v>128</v>
      </c>
      <c r="AU336" s="149" t="s">
        <v>77</v>
      </c>
      <c r="AV336" s="13" t="s">
        <v>79</v>
      </c>
      <c r="AW336" s="13" t="s">
        <v>27</v>
      </c>
      <c r="AX336" s="13" t="s">
        <v>70</v>
      </c>
      <c r="AY336" s="149" t="s">
        <v>120</v>
      </c>
    </row>
    <row r="337" spans="1:65" s="13" customFormat="1" ht="11.25">
      <c r="B337" s="147"/>
      <c r="D337" s="148" t="s">
        <v>128</v>
      </c>
      <c r="E337" s="149" t="s">
        <v>1</v>
      </c>
      <c r="F337" s="150" t="s">
        <v>527</v>
      </c>
      <c r="H337" s="151">
        <v>24.48</v>
      </c>
      <c r="L337" s="147"/>
      <c r="M337" s="152"/>
      <c r="N337" s="153"/>
      <c r="O337" s="153"/>
      <c r="P337" s="153"/>
      <c r="Q337" s="153"/>
      <c r="R337" s="153"/>
      <c r="S337" s="153"/>
      <c r="T337" s="154"/>
      <c r="AT337" s="149" t="s">
        <v>128</v>
      </c>
      <c r="AU337" s="149" t="s">
        <v>77</v>
      </c>
      <c r="AV337" s="13" t="s">
        <v>79</v>
      </c>
      <c r="AW337" s="13" t="s">
        <v>27</v>
      </c>
      <c r="AX337" s="13" t="s">
        <v>70</v>
      </c>
      <c r="AY337" s="149" t="s">
        <v>120</v>
      </c>
    </row>
    <row r="338" spans="1:65" s="13" customFormat="1" ht="11.25">
      <c r="B338" s="147"/>
      <c r="D338" s="148" t="s">
        <v>128</v>
      </c>
      <c r="E338" s="149" t="s">
        <v>1</v>
      </c>
      <c r="F338" s="150" t="s">
        <v>528</v>
      </c>
      <c r="H338" s="151">
        <v>34</v>
      </c>
      <c r="L338" s="147"/>
      <c r="M338" s="152"/>
      <c r="N338" s="153"/>
      <c r="O338" s="153"/>
      <c r="P338" s="153"/>
      <c r="Q338" s="153"/>
      <c r="R338" s="153"/>
      <c r="S338" s="153"/>
      <c r="T338" s="154"/>
      <c r="AT338" s="149" t="s">
        <v>128</v>
      </c>
      <c r="AU338" s="149" t="s">
        <v>77</v>
      </c>
      <c r="AV338" s="13" t="s">
        <v>79</v>
      </c>
      <c r="AW338" s="13" t="s">
        <v>27</v>
      </c>
      <c r="AX338" s="13" t="s">
        <v>70</v>
      </c>
      <c r="AY338" s="149" t="s">
        <v>120</v>
      </c>
    </row>
    <row r="339" spans="1:65" s="13" customFormat="1" ht="11.25">
      <c r="B339" s="147"/>
      <c r="D339" s="148" t="s">
        <v>128</v>
      </c>
      <c r="E339" s="149" t="s">
        <v>1</v>
      </c>
      <c r="F339" s="150" t="s">
        <v>529</v>
      </c>
      <c r="H339" s="151">
        <v>144.5</v>
      </c>
      <c r="L339" s="147"/>
      <c r="M339" s="152"/>
      <c r="N339" s="153"/>
      <c r="O339" s="153"/>
      <c r="P339" s="153"/>
      <c r="Q339" s="153"/>
      <c r="R339" s="153"/>
      <c r="S339" s="153"/>
      <c r="T339" s="154"/>
      <c r="AT339" s="149" t="s">
        <v>128</v>
      </c>
      <c r="AU339" s="149" t="s">
        <v>77</v>
      </c>
      <c r="AV339" s="13" t="s">
        <v>79</v>
      </c>
      <c r="AW339" s="13" t="s">
        <v>27</v>
      </c>
      <c r="AX339" s="13" t="s">
        <v>70</v>
      </c>
      <c r="AY339" s="149" t="s">
        <v>120</v>
      </c>
    </row>
    <row r="340" spans="1:65" s="15" customFormat="1" ht="11.25">
      <c r="B340" s="161"/>
      <c r="D340" s="148" t="s">
        <v>128</v>
      </c>
      <c r="E340" s="162" t="s">
        <v>1</v>
      </c>
      <c r="F340" s="163" t="s">
        <v>171</v>
      </c>
      <c r="H340" s="164">
        <v>390.58</v>
      </c>
      <c r="L340" s="161"/>
      <c r="M340" s="165"/>
      <c r="N340" s="166"/>
      <c r="O340" s="166"/>
      <c r="P340" s="166"/>
      <c r="Q340" s="166"/>
      <c r="R340" s="166"/>
      <c r="S340" s="166"/>
      <c r="T340" s="167"/>
      <c r="AT340" s="162" t="s">
        <v>128</v>
      </c>
      <c r="AU340" s="162" t="s">
        <v>77</v>
      </c>
      <c r="AV340" s="15" t="s">
        <v>126</v>
      </c>
      <c r="AW340" s="15" t="s">
        <v>27</v>
      </c>
      <c r="AX340" s="15" t="s">
        <v>77</v>
      </c>
      <c r="AY340" s="162" t="s">
        <v>120</v>
      </c>
    </row>
    <row r="341" spans="1:65" s="2" customFormat="1" ht="24.2" customHeight="1">
      <c r="A341" s="29"/>
      <c r="B341" s="134"/>
      <c r="C341" s="135" t="s">
        <v>539</v>
      </c>
      <c r="D341" s="135" t="s">
        <v>121</v>
      </c>
      <c r="E341" s="136" t="s">
        <v>540</v>
      </c>
      <c r="F341" s="137" t="s">
        <v>541</v>
      </c>
      <c r="G341" s="138" t="s">
        <v>124</v>
      </c>
      <c r="H341" s="139">
        <v>39.058</v>
      </c>
      <c r="I341" s="140">
        <v>0</v>
      </c>
      <c r="J341" s="140">
        <f>ROUND(I341*H341,2)</f>
        <v>0</v>
      </c>
      <c r="K341" s="137" t="s">
        <v>125</v>
      </c>
      <c r="L341" s="30"/>
      <c r="M341" s="141" t="s">
        <v>1</v>
      </c>
      <c r="N341" s="142" t="s">
        <v>35</v>
      </c>
      <c r="O341" s="143">
        <v>0.95</v>
      </c>
      <c r="P341" s="143">
        <f>O341*H341</f>
        <v>37.1051</v>
      </c>
      <c r="Q341" s="143">
        <v>8.5500000000000003E-3</v>
      </c>
      <c r="R341" s="143">
        <f>Q341*H341</f>
        <v>0.33394590000000002</v>
      </c>
      <c r="S341" s="143">
        <v>0</v>
      </c>
      <c r="T341" s="144">
        <f>S341*H341</f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45" t="s">
        <v>126</v>
      </c>
      <c r="AT341" s="145" t="s">
        <v>121</v>
      </c>
      <c r="AU341" s="145" t="s">
        <v>77</v>
      </c>
      <c r="AY341" s="17" t="s">
        <v>120</v>
      </c>
      <c r="BE341" s="146">
        <f>IF(N341="základní",J341,0)</f>
        <v>0</v>
      </c>
      <c r="BF341" s="146">
        <f>IF(N341="snížená",J341,0)</f>
        <v>0</v>
      </c>
      <c r="BG341" s="146">
        <f>IF(N341="zákl. přenesená",J341,0)</f>
        <v>0</v>
      </c>
      <c r="BH341" s="146">
        <f>IF(N341="sníž. přenesená",J341,0)</f>
        <v>0</v>
      </c>
      <c r="BI341" s="146">
        <f>IF(N341="nulová",J341,0)</f>
        <v>0</v>
      </c>
      <c r="BJ341" s="17" t="s">
        <v>77</v>
      </c>
      <c r="BK341" s="146">
        <f>ROUND(I341*H341,2)</f>
        <v>0</v>
      </c>
      <c r="BL341" s="17" t="s">
        <v>126</v>
      </c>
      <c r="BM341" s="145" t="s">
        <v>542</v>
      </c>
    </row>
    <row r="342" spans="1:65" s="14" customFormat="1" ht="11.25">
      <c r="B342" s="155"/>
      <c r="D342" s="148" t="s">
        <v>128</v>
      </c>
      <c r="E342" s="156" t="s">
        <v>1</v>
      </c>
      <c r="F342" s="157" t="s">
        <v>543</v>
      </c>
      <c r="H342" s="156" t="s">
        <v>1</v>
      </c>
      <c r="L342" s="155"/>
      <c r="M342" s="158"/>
      <c r="N342" s="159"/>
      <c r="O342" s="159"/>
      <c r="P342" s="159"/>
      <c r="Q342" s="159"/>
      <c r="R342" s="159"/>
      <c r="S342" s="159"/>
      <c r="T342" s="160"/>
      <c r="AT342" s="156" t="s">
        <v>128</v>
      </c>
      <c r="AU342" s="156" t="s">
        <v>77</v>
      </c>
      <c r="AV342" s="14" t="s">
        <v>77</v>
      </c>
      <c r="AW342" s="14" t="s">
        <v>27</v>
      </c>
      <c r="AX342" s="14" t="s">
        <v>70</v>
      </c>
      <c r="AY342" s="156" t="s">
        <v>120</v>
      </c>
    </row>
    <row r="343" spans="1:65" s="13" customFormat="1" ht="11.25">
      <c r="B343" s="147"/>
      <c r="D343" s="148" t="s">
        <v>128</v>
      </c>
      <c r="E343" s="149" t="s">
        <v>1</v>
      </c>
      <c r="F343" s="150" t="s">
        <v>544</v>
      </c>
      <c r="H343" s="151">
        <v>18.760000000000002</v>
      </c>
      <c r="L343" s="147"/>
      <c r="M343" s="152"/>
      <c r="N343" s="153"/>
      <c r="O343" s="153"/>
      <c r="P343" s="153"/>
      <c r="Q343" s="153"/>
      <c r="R343" s="153"/>
      <c r="S343" s="153"/>
      <c r="T343" s="154"/>
      <c r="AT343" s="149" t="s">
        <v>128</v>
      </c>
      <c r="AU343" s="149" t="s">
        <v>77</v>
      </c>
      <c r="AV343" s="13" t="s">
        <v>79</v>
      </c>
      <c r="AW343" s="13" t="s">
        <v>27</v>
      </c>
      <c r="AX343" s="13" t="s">
        <v>70</v>
      </c>
      <c r="AY343" s="149" t="s">
        <v>120</v>
      </c>
    </row>
    <row r="344" spans="1:65" s="13" customFormat="1" ht="11.25">
      <c r="B344" s="147"/>
      <c r="D344" s="148" t="s">
        <v>128</v>
      </c>
      <c r="E344" s="149" t="s">
        <v>1</v>
      </c>
      <c r="F344" s="150" t="s">
        <v>545</v>
      </c>
      <c r="H344" s="151">
        <v>2.448</v>
      </c>
      <c r="L344" s="147"/>
      <c r="M344" s="152"/>
      <c r="N344" s="153"/>
      <c r="O344" s="153"/>
      <c r="P344" s="153"/>
      <c r="Q344" s="153"/>
      <c r="R344" s="153"/>
      <c r="S344" s="153"/>
      <c r="T344" s="154"/>
      <c r="AT344" s="149" t="s">
        <v>128</v>
      </c>
      <c r="AU344" s="149" t="s">
        <v>77</v>
      </c>
      <c r="AV344" s="13" t="s">
        <v>79</v>
      </c>
      <c r="AW344" s="13" t="s">
        <v>27</v>
      </c>
      <c r="AX344" s="13" t="s">
        <v>70</v>
      </c>
      <c r="AY344" s="149" t="s">
        <v>120</v>
      </c>
    </row>
    <row r="345" spans="1:65" s="13" customFormat="1" ht="11.25">
      <c r="B345" s="147"/>
      <c r="D345" s="148" t="s">
        <v>128</v>
      </c>
      <c r="E345" s="149" t="s">
        <v>1</v>
      </c>
      <c r="F345" s="150" t="s">
        <v>546</v>
      </c>
      <c r="H345" s="151">
        <v>3.4</v>
      </c>
      <c r="L345" s="147"/>
      <c r="M345" s="152"/>
      <c r="N345" s="153"/>
      <c r="O345" s="153"/>
      <c r="P345" s="153"/>
      <c r="Q345" s="153"/>
      <c r="R345" s="153"/>
      <c r="S345" s="153"/>
      <c r="T345" s="154"/>
      <c r="AT345" s="149" t="s">
        <v>128</v>
      </c>
      <c r="AU345" s="149" t="s">
        <v>77</v>
      </c>
      <c r="AV345" s="13" t="s">
        <v>79</v>
      </c>
      <c r="AW345" s="13" t="s">
        <v>27</v>
      </c>
      <c r="AX345" s="13" t="s">
        <v>70</v>
      </c>
      <c r="AY345" s="149" t="s">
        <v>120</v>
      </c>
    </row>
    <row r="346" spans="1:65" s="13" customFormat="1" ht="11.25">
      <c r="B346" s="147"/>
      <c r="D346" s="148" t="s">
        <v>128</v>
      </c>
      <c r="E346" s="149" t="s">
        <v>1</v>
      </c>
      <c r="F346" s="150" t="s">
        <v>547</v>
      </c>
      <c r="H346" s="151">
        <v>14.45</v>
      </c>
      <c r="L346" s="147"/>
      <c r="M346" s="152"/>
      <c r="N346" s="153"/>
      <c r="O346" s="153"/>
      <c r="P346" s="153"/>
      <c r="Q346" s="153"/>
      <c r="R346" s="153"/>
      <c r="S346" s="153"/>
      <c r="T346" s="154"/>
      <c r="AT346" s="149" t="s">
        <v>128</v>
      </c>
      <c r="AU346" s="149" t="s">
        <v>77</v>
      </c>
      <c r="AV346" s="13" t="s">
        <v>79</v>
      </c>
      <c r="AW346" s="13" t="s">
        <v>27</v>
      </c>
      <c r="AX346" s="13" t="s">
        <v>70</v>
      </c>
      <c r="AY346" s="149" t="s">
        <v>120</v>
      </c>
    </row>
    <row r="347" spans="1:65" s="15" customFormat="1" ht="11.25">
      <c r="B347" s="161"/>
      <c r="D347" s="148" t="s">
        <v>128</v>
      </c>
      <c r="E347" s="162" t="s">
        <v>1</v>
      </c>
      <c r="F347" s="163" t="s">
        <v>171</v>
      </c>
      <c r="H347" s="164">
        <v>39.058</v>
      </c>
      <c r="L347" s="161"/>
      <c r="M347" s="165"/>
      <c r="N347" s="166"/>
      <c r="O347" s="166"/>
      <c r="P347" s="166"/>
      <c r="Q347" s="166"/>
      <c r="R347" s="166"/>
      <c r="S347" s="166"/>
      <c r="T347" s="167"/>
      <c r="AT347" s="162" t="s">
        <v>128</v>
      </c>
      <c r="AU347" s="162" t="s">
        <v>77</v>
      </c>
      <c r="AV347" s="15" t="s">
        <v>126</v>
      </c>
      <c r="AW347" s="15" t="s">
        <v>27</v>
      </c>
      <c r="AX347" s="15" t="s">
        <v>77</v>
      </c>
      <c r="AY347" s="162" t="s">
        <v>120</v>
      </c>
    </row>
    <row r="348" spans="1:65" s="2" customFormat="1" ht="24.2" customHeight="1">
      <c r="A348" s="29"/>
      <c r="B348" s="134"/>
      <c r="C348" s="135" t="s">
        <v>548</v>
      </c>
      <c r="D348" s="135" t="s">
        <v>121</v>
      </c>
      <c r="E348" s="136" t="s">
        <v>549</v>
      </c>
      <c r="F348" s="137" t="s">
        <v>550</v>
      </c>
      <c r="G348" s="138" t="s">
        <v>154</v>
      </c>
      <c r="H348" s="139">
        <v>8</v>
      </c>
      <c r="I348" s="140">
        <v>0</v>
      </c>
      <c r="J348" s="140">
        <f>ROUND(I348*H348,2)</f>
        <v>0</v>
      </c>
      <c r="K348" s="137" t="s">
        <v>125</v>
      </c>
      <c r="L348" s="30"/>
      <c r="M348" s="141" t="s">
        <v>1</v>
      </c>
      <c r="N348" s="142" t="s">
        <v>35</v>
      </c>
      <c r="O348" s="143">
        <v>24.308</v>
      </c>
      <c r="P348" s="143">
        <f>O348*H348</f>
        <v>194.464</v>
      </c>
      <c r="Q348" s="143">
        <v>0.48818</v>
      </c>
      <c r="R348" s="143">
        <f>Q348*H348</f>
        <v>3.90544</v>
      </c>
      <c r="S348" s="143">
        <v>0</v>
      </c>
      <c r="T348" s="144">
        <f>S348*H348</f>
        <v>0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145" t="s">
        <v>126</v>
      </c>
      <c r="AT348" s="145" t="s">
        <v>121</v>
      </c>
      <c r="AU348" s="145" t="s">
        <v>77</v>
      </c>
      <c r="AY348" s="17" t="s">
        <v>120</v>
      </c>
      <c r="BE348" s="146">
        <f>IF(N348="základní",J348,0)</f>
        <v>0</v>
      </c>
      <c r="BF348" s="146">
        <f>IF(N348="snížená",J348,0)</f>
        <v>0</v>
      </c>
      <c r="BG348" s="146">
        <f>IF(N348="zákl. přenesená",J348,0)</f>
        <v>0</v>
      </c>
      <c r="BH348" s="146">
        <f>IF(N348="sníž. přenesená",J348,0)</f>
        <v>0</v>
      </c>
      <c r="BI348" s="146">
        <f>IF(N348="nulová",J348,0)</f>
        <v>0</v>
      </c>
      <c r="BJ348" s="17" t="s">
        <v>77</v>
      </c>
      <c r="BK348" s="146">
        <f>ROUND(I348*H348,2)</f>
        <v>0</v>
      </c>
      <c r="BL348" s="17" t="s">
        <v>126</v>
      </c>
      <c r="BM348" s="145" t="s">
        <v>551</v>
      </c>
    </row>
    <row r="349" spans="1:65" s="14" customFormat="1" ht="11.25">
      <c r="B349" s="155"/>
      <c r="D349" s="148" t="s">
        <v>128</v>
      </c>
      <c r="E349" s="156" t="s">
        <v>1</v>
      </c>
      <c r="F349" s="157" t="s">
        <v>552</v>
      </c>
      <c r="H349" s="156" t="s">
        <v>1</v>
      </c>
      <c r="L349" s="155"/>
      <c r="M349" s="158"/>
      <c r="N349" s="159"/>
      <c r="O349" s="159"/>
      <c r="P349" s="159"/>
      <c r="Q349" s="159"/>
      <c r="R349" s="159"/>
      <c r="S349" s="159"/>
      <c r="T349" s="160"/>
      <c r="AT349" s="156" t="s">
        <v>128</v>
      </c>
      <c r="AU349" s="156" t="s">
        <v>77</v>
      </c>
      <c r="AV349" s="14" t="s">
        <v>77</v>
      </c>
      <c r="AW349" s="14" t="s">
        <v>27</v>
      </c>
      <c r="AX349" s="14" t="s">
        <v>70</v>
      </c>
      <c r="AY349" s="156" t="s">
        <v>120</v>
      </c>
    </row>
    <row r="350" spans="1:65" s="13" customFormat="1" ht="11.25">
      <c r="B350" s="147"/>
      <c r="D350" s="148" t="s">
        <v>128</v>
      </c>
      <c r="E350" s="149" t="s">
        <v>1</v>
      </c>
      <c r="F350" s="150" t="s">
        <v>553</v>
      </c>
      <c r="H350" s="151">
        <v>8</v>
      </c>
      <c r="L350" s="147"/>
      <c r="M350" s="152"/>
      <c r="N350" s="153"/>
      <c r="O350" s="153"/>
      <c r="P350" s="153"/>
      <c r="Q350" s="153"/>
      <c r="R350" s="153"/>
      <c r="S350" s="153"/>
      <c r="T350" s="154"/>
      <c r="AT350" s="149" t="s">
        <v>128</v>
      </c>
      <c r="AU350" s="149" t="s">
        <v>77</v>
      </c>
      <c r="AV350" s="13" t="s">
        <v>79</v>
      </c>
      <c r="AW350" s="13" t="s">
        <v>27</v>
      </c>
      <c r="AX350" s="13" t="s">
        <v>77</v>
      </c>
      <c r="AY350" s="149" t="s">
        <v>120</v>
      </c>
    </row>
    <row r="351" spans="1:65" s="2" customFormat="1" ht="14.45" customHeight="1">
      <c r="A351" s="29"/>
      <c r="B351" s="134"/>
      <c r="C351" s="135" t="s">
        <v>554</v>
      </c>
      <c r="D351" s="135" t="s">
        <v>121</v>
      </c>
      <c r="E351" s="136" t="s">
        <v>555</v>
      </c>
      <c r="F351" s="137" t="s">
        <v>556</v>
      </c>
      <c r="G351" s="138" t="s">
        <v>154</v>
      </c>
      <c r="H351" s="139">
        <v>6.56</v>
      </c>
      <c r="I351" s="140">
        <v>0</v>
      </c>
      <c r="J351" s="140">
        <f>ROUND(I351*H351,2)</f>
        <v>0</v>
      </c>
      <c r="K351" s="137" t="s">
        <v>125</v>
      </c>
      <c r="L351" s="30"/>
      <c r="M351" s="141" t="s">
        <v>1</v>
      </c>
      <c r="N351" s="142" t="s">
        <v>35</v>
      </c>
      <c r="O351" s="143">
        <v>7.4</v>
      </c>
      <c r="P351" s="143">
        <f>O351*H351</f>
        <v>48.543999999999997</v>
      </c>
      <c r="Q351" s="143">
        <v>0</v>
      </c>
      <c r="R351" s="143">
        <f>Q351*H351</f>
        <v>0</v>
      </c>
      <c r="S351" s="143">
        <v>0</v>
      </c>
      <c r="T351" s="144">
        <f>S351*H351</f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45" t="s">
        <v>126</v>
      </c>
      <c r="AT351" s="145" t="s">
        <v>121</v>
      </c>
      <c r="AU351" s="145" t="s">
        <v>77</v>
      </c>
      <c r="AY351" s="17" t="s">
        <v>120</v>
      </c>
      <c r="BE351" s="146">
        <f>IF(N351="základní",J351,0)</f>
        <v>0</v>
      </c>
      <c r="BF351" s="146">
        <f>IF(N351="snížená",J351,0)</f>
        <v>0</v>
      </c>
      <c r="BG351" s="146">
        <f>IF(N351="zákl. přenesená",J351,0)</f>
        <v>0</v>
      </c>
      <c r="BH351" s="146">
        <f>IF(N351="sníž. přenesená",J351,0)</f>
        <v>0</v>
      </c>
      <c r="BI351" s="146">
        <f>IF(N351="nulová",J351,0)</f>
        <v>0</v>
      </c>
      <c r="BJ351" s="17" t="s">
        <v>77</v>
      </c>
      <c r="BK351" s="146">
        <f>ROUND(I351*H351,2)</f>
        <v>0</v>
      </c>
      <c r="BL351" s="17" t="s">
        <v>126</v>
      </c>
      <c r="BM351" s="145" t="s">
        <v>557</v>
      </c>
    </row>
    <row r="352" spans="1:65" s="13" customFormat="1" ht="11.25">
      <c r="B352" s="147"/>
      <c r="D352" s="148" t="s">
        <v>128</v>
      </c>
      <c r="E352" s="149" t="s">
        <v>1</v>
      </c>
      <c r="F352" s="150" t="s">
        <v>558</v>
      </c>
      <c r="H352" s="151">
        <v>6.56</v>
      </c>
      <c r="L352" s="147"/>
      <c r="M352" s="152"/>
      <c r="N352" s="153"/>
      <c r="O352" s="153"/>
      <c r="P352" s="153"/>
      <c r="Q352" s="153"/>
      <c r="R352" s="153"/>
      <c r="S352" s="153"/>
      <c r="T352" s="154"/>
      <c r="AT352" s="149" t="s">
        <v>128</v>
      </c>
      <c r="AU352" s="149" t="s">
        <v>77</v>
      </c>
      <c r="AV352" s="13" t="s">
        <v>79</v>
      </c>
      <c r="AW352" s="13" t="s">
        <v>27</v>
      </c>
      <c r="AX352" s="13" t="s">
        <v>77</v>
      </c>
      <c r="AY352" s="149" t="s">
        <v>120</v>
      </c>
    </row>
    <row r="353" spans="1:65" s="2" customFormat="1" ht="24.2" customHeight="1">
      <c r="A353" s="29"/>
      <c r="B353" s="134"/>
      <c r="C353" s="135" t="s">
        <v>559</v>
      </c>
      <c r="D353" s="135" t="s">
        <v>121</v>
      </c>
      <c r="E353" s="136" t="s">
        <v>560</v>
      </c>
      <c r="F353" s="137" t="s">
        <v>561</v>
      </c>
      <c r="G353" s="138" t="s">
        <v>154</v>
      </c>
      <c r="H353" s="139">
        <v>4.8</v>
      </c>
      <c r="I353" s="140">
        <v>0</v>
      </c>
      <c r="J353" s="140">
        <f>ROUND(I353*H353,2)</f>
        <v>0</v>
      </c>
      <c r="K353" s="137" t="s">
        <v>125</v>
      </c>
      <c r="L353" s="30"/>
      <c r="M353" s="141" t="s">
        <v>1</v>
      </c>
      <c r="N353" s="142" t="s">
        <v>35</v>
      </c>
      <c r="O353" s="143">
        <v>27.917000000000002</v>
      </c>
      <c r="P353" s="143">
        <f>O353*H353</f>
        <v>134.0016</v>
      </c>
      <c r="Q353" s="143">
        <v>0.50375000000000003</v>
      </c>
      <c r="R353" s="143">
        <f>Q353*H353</f>
        <v>2.4180000000000001</v>
      </c>
      <c r="S353" s="143">
        <v>2.5</v>
      </c>
      <c r="T353" s="144">
        <f>S353*H353</f>
        <v>12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45" t="s">
        <v>126</v>
      </c>
      <c r="AT353" s="145" t="s">
        <v>121</v>
      </c>
      <c r="AU353" s="145" t="s">
        <v>77</v>
      </c>
      <c r="AY353" s="17" t="s">
        <v>120</v>
      </c>
      <c r="BE353" s="146">
        <f>IF(N353="základní",J353,0)</f>
        <v>0</v>
      </c>
      <c r="BF353" s="146">
        <f>IF(N353="snížená",J353,0)</f>
        <v>0</v>
      </c>
      <c r="BG353" s="146">
        <f>IF(N353="zákl. přenesená",J353,0)</f>
        <v>0</v>
      </c>
      <c r="BH353" s="146">
        <f>IF(N353="sníž. přenesená",J353,0)</f>
        <v>0</v>
      </c>
      <c r="BI353" s="146">
        <f>IF(N353="nulová",J353,0)</f>
        <v>0</v>
      </c>
      <c r="BJ353" s="17" t="s">
        <v>77</v>
      </c>
      <c r="BK353" s="146">
        <f>ROUND(I353*H353,2)</f>
        <v>0</v>
      </c>
      <c r="BL353" s="17" t="s">
        <v>126</v>
      </c>
      <c r="BM353" s="145" t="s">
        <v>562</v>
      </c>
    </row>
    <row r="354" spans="1:65" s="13" customFormat="1" ht="11.25">
      <c r="B354" s="147"/>
      <c r="D354" s="148" t="s">
        <v>128</v>
      </c>
      <c r="E354" s="149" t="s">
        <v>1</v>
      </c>
      <c r="F354" s="150" t="s">
        <v>563</v>
      </c>
      <c r="H354" s="151">
        <v>4.8</v>
      </c>
      <c r="L354" s="147"/>
      <c r="M354" s="152"/>
      <c r="N354" s="153"/>
      <c r="O354" s="153"/>
      <c r="P354" s="153"/>
      <c r="Q354" s="153"/>
      <c r="R354" s="153"/>
      <c r="S354" s="153"/>
      <c r="T354" s="154"/>
      <c r="AT354" s="149" t="s">
        <v>128</v>
      </c>
      <c r="AU354" s="149" t="s">
        <v>77</v>
      </c>
      <c r="AV354" s="13" t="s">
        <v>79</v>
      </c>
      <c r="AW354" s="13" t="s">
        <v>27</v>
      </c>
      <c r="AX354" s="13" t="s">
        <v>77</v>
      </c>
      <c r="AY354" s="149" t="s">
        <v>120</v>
      </c>
    </row>
    <row r="355" spans="1:65" s="2" customFormat="1" ht="24.2" customHeight="1">
      <c r="A355" s="29"/>
      <c r="B355" s="134"/>
      <c r="C355" s="135" t="s">
        <v>564</v>
      </c>
      <c r="D355" s="135" t="s">
        <v>121</v>
      </c>
      <c r="E355" s="136" t="s">
        <v>565</v>
      </c>
      <c r="F355" s="137" t="s">
        <v>566</v>
      </c>
      <c r="G355" s="138" t="s">
        <v>124</v>
      </c>
      <c r="H355" s="139">
        <v>390.58</v>
      </c>
      <c r="I355" s="140">
        <v>0</v>
      </c>
      <c r="J355" s="140">
        <f>ROUND(I355*H355,2)</f>
        <v>0</v>
      </c>
      <c r="K355" s="137" t="s">
        <v>125</v>
      </c>
      <c r="L355" s="30"/>
      <c r="M355" s="141" t="s">
        <v>1</v>
      </c>
      <c r="N355" s="142" t="s">
        <v>35</v>
      </c>
      <c r="O355" s="143">
        <v>0.82699999999999996</v>
      </c>
      <c r="P355" s="143">
        <f>O355*H355</f>
        <v>323.00966</v>
      </c>
      <c r="Q355" s="143">
        <v>3.9081999999999999E-2</v>
      </c>
      <c r="R355" s="143">
        <f>Q355*H355</f>
        <v>15.264647559999998</v>
      </c>
      <c r="S355" s="143">
        <v>0</v>
      </c>
      <c r="T355" s="144">
        <f>S355*H355</f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45" t="s">
        <v>126</v>
      </c>
      <c r="AT355" s="145" t="s">
        <v>121</v>
      </c>
      <c r="AU355" s="145" t="s">
        <v>77</v>
      </c>
      <c r="AY355" s="17" t="s">
        <v>120</v>
      </c>
      <c r="BE355" s="146">
        <f>IF(N355="základní",J355,0)</f>
        <v>0</v>
      </c>
      <c r="BF355" s="146">
        <f>IF(N355="snížená",J355,0)</f>
        <v>0</v>
      </c>
      <c r="BG355" s="146">
        <f>IF(N355="zákl. přenesená",J355,0)</f>
        <v>0</v>
      </c>
      <c r="BH355" s="146">
        <f>IF(N355="sníž. přenesená",J355,0)</f>
        <v>0</v>
      </c>
      <c r="BI355" s="146">
        <f>IF(N355="nulová",J355,0)</f>
        <v>0</v>
      </c>
      <c r="BJ355" s="17" t="s">
        <v>77</v>
      </c>
      <c r="BK355" s="146">
        <f>ROUND(I355*H355,2)</f>
        <v>0</v>
      </c>
      <c r="BL355" s="17" t="s">
        <v>126</v>
      </c>
      <c r="BM355" s="145" t="s">
        <v>567</v>
      </c>
    </row>
    <row r="356" spans="1:65" s="13" customFormat="1" ht="11.25">
      <c r="B356" s="147"/>
      <c r="D356" s="148" t="s">
        <v>128</v>
      </c>
      <c r="E356" s="149" t="s">
        <v>1</v>
      </c>
      <c r="F356" s="150" t="s">
        <v>534</v>
      </c>
      <c r="H356" s="151">
        <v>187.6</v>
      </c>
      <c r="L356" s="147"/>
      <c r="M356" s="152"/>
      <c r="N356" s="153"/>
      <c r="O356" s="153"/>
      <c r="P356" s="153"/>
      <c r="Q356" s="153"/>
      <c r="R356" s="153"/>
      <c r="S356" s="153"/>
      <c r="T356" s="154"/>
      <c r="AT356" s="149" t="s">
        <v>128</v>
      </c>
      <c r="AU356" s="149" t="s">
        <v>77</v>
      </c>
      <c r="AV356" s="13" t="s">
        <v>79</v>
      </c>
      <c r="AW356" s="13" t="s">
        <v>27</v>
      </c>
      <c r="AX356" s="13" t="s">
        <v>70</v>
      </c>
      <c r="AY356" s="149" t="s">
        <v>120</v>
      </c>
    </row>
    <row r="357" spans="1:65" s="13" customFormat="1" ht="11.25">
      <c r="B357" s="147"/>
      <c r="D357" s="148" t="s">
        <v>128</v>
      </c>
      <c r="E357" s="149" t="s">
        <v>1</v>
      </c>
      <c r="F357" s="150" t="s">
        <v>527</v>
      </c>
      <c r="H357" s="151">
        <v>24.48</v>
      </c>
      <c r="L357" s="147"/>
      <c r="M357" s="152"/>
      <c r="N357" s="153"/>
      <c r="O357" s="153"/>
      <c r="P357" s="153"/>
      <c r="Q357" s="153"/>
      <c r="R357" s="153"/>
      <c r="S357" s="153"/>
      <c r="T357" s="154"/>
      <c r="AT357" s="149" t="s">
        <v>128</v>
      </c>
      <c r="AU357" s="149" t="s">
        <v>77</v>
      </c>
      <c r="AV357" s="13" t="s">
        <v>79</v>
      </c>
      <c r="AW357" s="13" t="s">
        <v>27</v>
      </c>
      <c r="AX357" s="13" t="s">
        <v>70</v>
      </c>
      <c r="AY357" s="149" t="s">
        <v>120</v>
      </c>
    </row>
    <row r="358" spans="1:65" s="13" customFormat="1" ht="11.25">
      <c r="B358" s="147"/>
      <c r="D358" s="148" t="s">
        <v>128</v>
      </c>
      <c r="E358" s="149" t="s">
        <v>1</v>
      </c>
      <c r="F358" s="150" t="s">
        <v>528</v>
      </c>
      <c r="H358" s="151">
        <v>34</v>
      </c>
      <c r="L358" s="147"/>
      <c r="M358" s="152"/>
      <c r="N358" s="153"/>
      <c r="O358" s="153"/>
      <c r="P358" s="153"/>
      <c r="Q358" s="153"/>
      <c r="R358" s="153"/>
      <c r="S358" s="153"/>
      <c r="T358" s="154"/>
      <c r="AT358" s="149" t="s">
        <v>128</v>
      </c>
      <c r="AU358" s="149" t="s">
        <v>77</v>
      </c>
      <c r="AV358" s="13" t="s">
        <v>79</v>
      </c>
      <c r="AW358" s="13" t="s">
        <v>27</v>
      </c>
      <c r="AX358" s="13" t="s">
        <v>70</v>
      </c>
      <c r="AY358" s="149" t="s">
        <v>120</v>
      </c>
    </row>
    <row r="359" spans="1:65" s="13" customFormat="1" ht="11.25">
      <c r="B359" s="147"/>
      <c r="D359" s="148" t="s">
        <v>128</v>
      </c>
      <c r="E359" s="149" t="s">
        <v>1</v>
      </c>
      <c r="F359" s="150" t="s">
        <v>529</v>
      </c>
      <c r="H359" s="151">
        <v>144.5</v>
      </c>
      <c r="L359" s="147"/>
      <c r="M359" s="152"/>
      <c r="N359" s="153"/>
      <c r="O359" s="153"/>
      <c r="P359" s="153"/>
      <c r="Q359" s="153"/>
      <c r="R359" s="153"/>
      <c r="S359" s="153"/>
      <c r="T359" s="154"/>
      <c r="AT359" s="149" t="s">
        <v>128</v>
      </c>
      <c r="AU359" s="149" t="s">
        <v>77</v>
      </c>
      <c r="AV359" s="13" t="s">
        <v>79</v>
      </c>
      <c r="AW359" s="13" t="s">
        <v>27</v>
      </c>
      <c r="AX359" s="13" t="s">
        <v>70</v>
      </c>
      <c r="AY359" s="149" t="s">
        <v>120</v>
      </c>
    </row>
    <row r="360" spans="1:65" s="15" customFormat="1" ht="11.25">
      <c r="B360" s="161"/>
      <c r="D360" s="148" t="s">
        <v>128</v>
      </c>
      <c r="E360" s="162" t="s">
        <v>1</v>
      </c>
      <c r="F360" s="163" t="s">
        <v>171</v>
      </c>
      <c r="H360" s="164">
        <v>390.58</v>
      </c>
      <c r="L360" s="161"/>
      <c r="M360" s="165"/>
      <c r="N360" s="166"/>
      <c r="O360" s="166"/>
      <c r="P360" s="166"/>
      <c r="Q360" s="166"/>
      <c r="R360" s="166"/>
      <c r="S360" s="166"/>
      <c r="T360" s="167"/>
      <c r="AT360" s="162" t="s">
        <v>128</v>
      </c>
      <c r="AU360" s="162" t="s">
        <v>77</v>
      </c>
      <c r="AV360" s="15" t="s">
        <v>126</v>
      </c>
      <c r="AW360" s="15" t="s">
        <v>27</v>
      </c>
      <c r="AX360" s="15" t="s">
        <v>77</v>
      </c>
      <c r="AY360" s="162" t="s">
        <v>120</v>
      </c>
    </row>
    <row r="361" spans="1:65" s="2" customFormat="1" ht="14.45" customHeight="1">
      <c r="A361" s="29"/>
      <c r="B361" s="134"/>
      <c r="C361" s="135" t="s">
        <v>568</v>
      </c>
      <c r="D361" s="135" t="s">
        <v>121</v>
      </c>
      <c r="E361" s="136" t="s">
        <v>569</v>
      </c>
      <c r="F361" s="137" t="s">
        <v>570</v>
      </c>
      <c r="G361" s="138" t="s">
        <v>124</v>
      </c>
      <c r="H361" s="139">
        <v>151.845</v>
      </c>
      <c r="I361" s="140">
        <v>0</v>
      </c>
      <c r="J361" s="140">
        <f>ROUND(I361*H361,2)</f>
        <v>0</v>
      </c>
      <c r="K361" s="137" t="s">
        <v>125</v>
      </c>
      <c r="L361" s="30"/>
      <c r="M361" s="141" t="s">
        <v>1</v>
      </c>
      <c r="N361" s="142" t="s">
        <v>35</v>
      </c>
      <c r="O361" s="143">
        <v>0.496</v>
      </c>
      <c r="P361" s="143">
        <f>O361*H361</f>
        <v>75.315119999999993</v>
      </c>
      <c r="Q361" s="143">
        <v>3.5599999999999998E-3</v>
      </c>
      <c r="R361" s="143">
        <f>Q361*H361</f>
        <v>0.54056819999999994</v>
      </c>
      <c r="S361" s="143">
        <v>0</v>
      </c>
      <c r="T361" s="144">
        <f>S361*H361</f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45" t="s">
        <v>126</v>
      </c>
      <c r="AT361" s="145" t="s">
        <v>121</v>
      </c>
      <c r="AU361" s="145" t="s">
        <v>77</v>
      </c>
      <c r="AY361" s="17" t="s">
        <v>120</v>
      </c>
      <c r="BE361" s="146">
        <f>IF(N361="základní",J361,0)</f>
        <v>0</v>
      </c>
      <c r="BF361" s="146">
        <f>IF(N361="snížená",J361,0)</f>
        <v>0</v>
      </c>
      <c r="BG361" s="146">
        <f>IF(N361="zákl. přenesená",J361,0)</f>
        <v>0</v>
      </c>
      <c r="BH361" s="146">
        <f>IF(N361="sníž. přenesená",J361,0)</f>
        <v>0</v>
      </c>
      <c r="BI361" s="146">
        <f>IF(N361="nulová",J361,0)</f>
        <v>0</v>
      </c>
      <c r="BJ361" s="17" t="s">
        <v>77</v>
      </c>
      <c r="BK361" s="146">
        <f>ROUND(I361*H361,2)</f>
        <v>0</v>
      </c>
      <c r="BL361" s="17" t="s">
        <v>126</v>
      </c>
      <c r="BM361" s="145" t="s">
        <v>571</v>
      </c>
    </row>
    <row r="362" spans="1:65" s="13" customFormat="1" ht="11.25">
      <c r="B362" s="147"/>
      <c r="D362" s="148" t="s">
        <v>128</v>
      </c>
      <c r="E362" s="149" t="s">
        <v>1</v>
      </c>
      <c r="F362" s="150" t="s">
        <v>572</v>
      </c>
      <c r="H362" s="151">
        <v>151.845</v>
      </c>
      <c r="L362" s="147"/>
      <c r="M362" s="152"/>
      <c r="N362" s="153"/>
      <c r="O362" s="153"/>
      <c r="P362" s="153"/>
      <c r="Q362" s="153"/>
      <c r="R362" s="153"/>
      <c r="S362" s="153"/>
      <c r="T362" s="154"/>
      <c r="AT362" s="149" t="s">
        <v>128</v>
      </c>
      <c r="AU362" s="149" t="s">
        <v>77</v>
      </c>
      <c r="AV362" s="13" t="s">
        <v>79</v>
      </c>
      <c r="AW362" s="13" t="s">
        <v>27</v>
      </c>
      <c r="AX362" s="13" t="s">
        <v>77</v>
      </c>
      <c r="AY362" s="149" t="s">
        <v>120</v>
      </c>
    </row>
    <row r="363" spans="1:65" s="2" customFormat="1" ht="24.2" customHeight="1">
      <c r="A363" s="29"/>
      <c r="B363" s="134"/>
      <c r="C363" s="135" t="s">
        <v>573</v>
      </c>
      <c r="D363" s="135" t="s">
        <v>121</v>
      </c>
      <c r="E363" s="136" t="s">
        <v>574</v>
      </c>
      <c r="F363" s="137" t="s">
        <v>575</v>
      </c>
      <c r="G363" s="138" t="s">
        <v>137</v>
      </c>
      <c r="H363" s="139">
        <v>176</v>
      </c>
      <c r="I363" s="140">
        <v>0</v>
      </c>
      <c r="J363" s="140">
        <f>ROUND(I363*H363,2)</f>
        <v>0</v>
      </c>
      <c r="K363" s="137" t="s">
        <v>125</v>
      </c>
      <c r="L363" s="30"/>
      <c r="M363" s="141" t="s">
        <v>1</v>
      </c>
      <c r="N363" s="142" t="s">
        <v>35</v>
      </c>
      <c r="O363" s="143">
        <v>3.5680000000000001</v>
      </c>
      <c r="P363" s="143">
        <f>O363*H363</f>
        <v>627.96799999999996</v>
      </c>
      <c r="Q363" s="143">
        <v>7.8160000000000002E-4</v>
      </c>
      <c r="R363" s="143">
        <f>Q363*H363</f>
        <v>0.13756160000000001</v>
      </c>
      <c r="S363" s="143">
        <v>1E-3</v>
      </c>
      <c r="T363" s="144">
        <f>S363*H363</f>
        <v>0.17599999999999999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45" t="s">
        <v>126</v>
      </c>
      <c r="AT363" s="145" t="s">
        <v>121</v>
      </c>
      <c r="AU363" s="145" t="s">
        <v>77</v>
      </c>
      <c r="AY363" s="17" t="s">
        <v>120</v>
      </c>
      <c r="BE363" s="146">
        <f>IF(N363="základní",J363,0)</f>
        <v>0</v>
      </c>
      <c r="BF363" s="146">
        <f>IF(N363="snížená",J363,0)</f>
        <v>0</v>
      </c>
      <c r="BG363" s="146">
        <f>IF(N363="zákl. přenesená",J363,0)</f>
        <v>0</v>
      </c>
      <c r="BH363" s="146">
        <f>IF(N363="sníž. přenesená",J363,0)</f>
        <v>0</v>
      </c>
      <c r="BI363" s="146">
        <f>IF(N363="nulová",J363,0)</f>
        <v>0</v>
      </c>
      <c r="BJ363" s="17" t="s">
        <v>77</v>
      </c>
      <c r="BK363" s="146">
        <f>ROUND(I363*H363,2)</f>
        <v>0</v>
      </c>
      <c r="BL363" s="17" t="s">
        <v>126</v>
      </c>
      <c r="BM363" s="145" t="s">
        <v>576</v>
      </c>
    </row>
    <row r="364" spans="1:65" s="13" customFormat="1" ht="22.5">
      <c r="B364" s="147"/>
      <c r="D364" s="148" t="s">
        <v>128</v>
      </c>
      <c r="E364" s="149" t="s">
        <v>1</v>
      </c>
      <c r="F364" s="150" t="s">
        <v>577</v>
      </c>
      <c r="H364" s="151">
        <v>176</v>
      </c>
      <c r="L364" s="147"/>
      <c r="M364" s="152"/>
      <c r="N364" s="153"/>
      <c r="O364" s="153"/>
      <c r="P364" s="153"/>
      <c r="Q364" s="153"/>
      <c r="R364" s="153"/>
      <c r="S364" s="153"/>
      <c r="T364" s="154"/>
      <c r="AT364" s="149" t="s">
        <v>128</v>
      </c>
      <c r="AU364" s="149" t="s">
        <v>77</v>
      </c>
      <c r="AV364" s="13" t="s">
        <v>79</v>
      </c>
      <c r="AW364" s="13" t="s">
        <v>27</v>
      </c>
      <c r="AX364" s="13" t="s">
        <v>77</v>
      </c>
      <c r="AY364" s="149" t="s">
        <v>120</v>
      </c>
    </row>
    <row r="365" spans="1:65" s="12" customFormat="1" ht="25.9" customHeight="1">
      <c r="B365" s="124"/>
      <c r="D365" s="125" t="s">
        <v>69</v>
      </c>
      <c r="E365" s="126" t="s">
        <v>578</v>
      </c>
      <c r="F365" s="126" t="s">
        <v>579</v>
      </c>
      <c r="J365" s="127">
        <f>BK365</f>
        <v>0</v>
      </c>
      <c r="L365" s="124"/>
      <c r="M365" s="128"/>
      <c r="N365" s="129"/>
      <c r="O365" s="129"/>
      <c r="P365" s="130">
        <f>SUM(P366:P373)</f>
        <v>150.49127899999999</v>
      </c>
      <c r="Q365" s="129"/>
      <c r="R365" s="130">
        <f>SUM(R366:R373)</f>
        <v>0</v>
      </c>
      <c r="S365" s="129"/>
      <c r="T365" s="131">
        <f>SUM(T366:T373)</f>
        <v>0</v>
      </c>
      <c r="AR365" s="125" t="s">
        <v>77</v>
      </c>
      <c r="AT365" s="132" t="s">
        <v>69</v>
      </c>
      <c r="AU365" s="132" t="s">
        <v>70</v>
      </c>
      <c r="AY365" s="125" t="s">
        <v>120</v>
      </c>
      <c r="BK365" s="133">
        <f>SUM(BK366:BK373)</f>
        <v>0</v>
      </c>
    </row>
    <row r="366" spans="1:65" s="2" customFormat="1" ht="14.45" customHeight="1">
      <c r="A366" s="29"/>
      <c r="B366" s="134"/>
      <c r="C366" s="135" t="s">
        <v>580</v>
      </c>
      <c r="D366" s="135" t="s">
        <v>121</v>
      </c>
      <c r="E366" s="136" t="s">
        <v>581</v>
      </c>
      <c r="F366" s="137" t="s">
        <v>582</v>
      </c>
      <c r="G366" s="138" t="s">
        <v>183</v>
      </c>
      <c r="H366" s="139">
        <v>117.313</v>
      </c>
      <c r="I366" s="140">
        <v>0</v>
      </c>
      <c r="J366" s="140">
        <f>ROUND(I366*H366,2)</f>
        <v>0</v>
      </c>
      <c r="K366" s="137" t="s">
        <v>125</v>
      </c>
      <c r="L366" s="30"/>
      <c r="M366" s="141" t="s">
        <v>1</v>
      </c>
      <c r="N366" s="142" t="s">
        <v>35</v>
      </c>
      <c r="O366" s="143">
        <v>0.749</v>
      </c>
      <c r="P366" s="143">
        <f>O366*H366</f>
        <v>87.867436999999995</v>
      </c>
      <c r="Q366" s="143">
        <v>0</v>
      </c>
      <c r="R366" s="143">
        <f>Q366*H366</f>
        <v>0</v>
      </c>
      <c r="S366" s="143">
        <v>0</v>
      </c>
      <c r="T366" s="144">
        <f>S366*H366</f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145" t="s">
        <v>126</v>
      </c>
      <c r="AT366" s="145" t="s">
        <v>121</v>
      </c>
      <c r="AU366" s="145" t="s">
        <v>77</v>
      </c>
      <c r="AY366" s="17" t="s">
        <v>120</v>
      </c>
      <c r="BE366" s="146">
        <f>IF(N366="základní",J366,0)</f>
        <v>0</v>
      </c>
      <c r="BF366" s="146">
        <f>IF(N366="snížená",J366,0)</f>
        <v>0</v>
      </c>
      <c r="BG366" s="146">
        <f>IF(N366="zákl. přenesená",J366,0)</f>
        <v>0</v>
      </c>
      <c r="BH366" s="146">
        <f>IF(N366="sníž. přenesená",J366,0)</f>
        <v>0</v>
      </c>
      <c r="BI366" s="146">
        <f>IF(N366="nulová",J366,0)</f>
        <v>0</v>
      </c>
      <c r="BJ366" s="17" t="s">
        <v>77</v>
      </c>
      <c r="BK366" s="146">
        <f>ROUND(I366*H366,2)</f>
        <v>0</v>
      </c>
      <c r="BL366" s="17" t="s">
        <v>126</v>
      </c>
      <c r="BM366" s="145" t="s">
        <v>583</v>
      </c>
    </row>
    <row r="367" spans="1:65" s="2" customFormat="1" ht="14.45" customHeight="1">
      <c r="A367" s="29"/>
      <c r="B367" s="134"/>
      <c r="C367" s="135" t="s">
        <v>584</v>
      </c>
      <c r="D367" s="135" t="s">
        <v>121</v>
      </c>
      <c r="E367" s="136" t="s">
        <v>585</v>
      </c>
      <c r="F367" s="137" t="s">
        <v>586</v>
      </c>
      <c r="G367" s="138" t="s">
        <v>183</v>
      </c>
      <c r="H367" s="139">
        <v>117.313</v>
      </c>
      <c r="I367" s="140">
        <v>0</v>
      </c>
      <c r="J367" s="140">
        <f>ROUND(I367*H367,2)</f>
        <v>0</v>
      </c>
      <c r="K367" s="137" t="s">
        <v>125</v>
      </c>
      <c r="L367" s="30"/>
      <c r="M367" s="141" t="s">
        <v>1</v>
      </c>
      <c r="N367" s="142" t="s">
        <v>35</v>
      </c>
      <c r="O367" s="143">
        <v>0.03</v>
      </c>
      <c r="P367" s="143">
        <f>O367*H367</f>
        <v>3.51939</v>
      </c>
      <c r="Q367" s="143">
        <v>0</v>
      </c>
      <c r="R367" s="143">
        <f>Q367*H367</f>
        <v>0</v>
      </c>
      <c r="S367" s="143">
        <v>0</v>
      </c>
      <c r="T367" s="144">
        <f>S367*H367</f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145" t="s">
        <v>126</v>
      </c>
      <c r="AT367" s="145" t="s">
        <v>121</v>
      </c>
      <c r="AU367" s="145" t="s">
        <v>77</v>
      </c>
      <c r="AY367" s="17" t="s">
        <v>120</v>
      </c>
      <c r="BE367" s="146">
        <f>IF(N367="základní",J367,0)</f>
        <v>0</v>
      </c>
      <c r="BF367" s="146">
        <f>IF(N367="snížená",J367,0)</f>
        <v>0</v>
      </c>
      <c r="BG367" s="146">
        <f>IF(N367="zákl. přenesená",J367,0)</f>
        <v>0</v>
      </c>
      <c r="BH367" s="146">
        <f>IF(N367="sníž. přenesená",J367,0)</f>
        <v>0</v>
      </c>
      <c r="BI367" s="146">
        <f>IF(N367="nulová",J367,0)</f>
        <v>0</v>
      </c>
      <c r="BJ367" s="17" t="s">
        <v>77</v>
      </c>
      <c r="BK367" s="146">
        <f>ROUND(I367*H367,2)</f>
        <v>0</v>
      </c>
      <c r="BL367" s="17" t="s">
        <v>126</v>
      </c>
      <c r="BM367" s="145" t="s">
        <v>587</v>
      </c>
    </row>
    <row r="368" spans="1:65" s="2" customFormat="1" ht="24.2" customHeight="1">
      <c r="A368" s="29"/>
      <c r="B368" s="134"/>
      <c r="C368" s="135" t="s">
        <v>588</v>
      </c>
      <c r="D368" s="135" t="s">
        <v>121</v>
      </c>
      <c r="E368" s="136" t="s">
        <v>589</v>
      </c>
      <c r="F368" s="137" t="s">
        <v>590</v>
      </c>
      <c r="G368" s="138" t="s">
        <v>183</v>
      </c>
      <c r="H368" s="139">
        <v>117.313</v>
      </c>
      <c r="I368" s="140">
        <v>0</v>
      </c>
      <c r="J368" s="140">
        <f>ROUND(I368*H368,2)</f>
        <v>0</v>
      </c>
      <c r="K368" s="137" t="s">
        <v>125</v>
      </c>
      <c r="L368" s="30"/>
      <c r="M368" s="141" t="s">
        <v>1</v>
      </c>
      <c r="N368" s="142" t="s">
        <v>35</v>
      </c>
      <c r="O368" s="143">
        <v>0.24</v>
      </c>
      <c r="P368" s="143">
        <f>O368*H368</f>
        <v>28.15512</v>
      </c>
      <c r="Q368" s="143">
        <v>0</v>
      </c>
      <c r="R368" s="143">
        <f>Q368*H368</f>
        <v>0</v>
      </c>
      <c r="S368" s="143">
        <v>0</v>
      </c>
      <c r="T368" s="144">
        <f>S368*H368</f>
        <v>0</v>
      </c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R368" s="145" t="s">
        <v>126</v>
      </c>
      <c r="AT368" s="145" t="s">
        <v>121</v>
      </c>
      <c r="AU368" s="145" t="s">
        <v>77</v>
      </c>
      <c r="AY368" s="17" t="s">
        <v>120</v>
      </c>
      <c r="BE368" s="146">
        <f>IF(N368="základní",J368,0)</f>
        <v>0</v>
      </c>
      <c r="BF368" s="146">
        <f>IF(N368="snížená",J368,0)</f>
        <v>0</v>
      </c>
      <c r="BG368" s="146">
        <f>IF(N368="zákl. přenesená",J368,0)</f>
        <v>0</v>
      </c>
      <c r="BH368" s="146">
        <f>IF(N368="sníž. přenesená",J368,0)</f>
        <v>0</v>
      </c>
      <c r="BI368" s="146">
        <f>IF(N368="nulová",J368,0)</f>
        <v>0</v>
      </c>
      <c r="BJ368" s="17" t="s">
        <v>77</v>
      </c>
      <c r="BK368" s="146">
        <f>ROUND(I368*H368,2)</f>
        <v>0</v>
      </c>
      <c r="BL368" s="17" t="s">
        <v>126</v>
      </c>
      <c r="BM368" s="145" t="s">
        <v>591</v>
      </c>
    </row>
    <row r="369" spans="1:65" s="2" customFormat="1" ht="14.45" customHeight="1">
      <c r="A369" s="29"/>
      <c r="B369" s="134"/>
      <c r="C369" s="135" t="s">
        <v>592</v>
      </c>
      <c r="D369" s="135" t="s">
        <v>121</v>
      </c>
      <c r="E369" s="136" t="s">
        <v>593</v>
      </c>
      <c r="F369" s="137" t="s">
        <v>594</v>
      </c>
      <c r="G369" s="138" t="s">
        <v>183</v>
      </c>
      <c r="H369" s="139">
        <v>2927.5</v>
      </c>
      <c r="I369" s="140">
        <v>0</v>
      </c>
      <c r="J369" s="140">
        <f>ROUND(I369*H369,2)</f>
        <v>0</v>
      </c>
      <c r="K369" s="137" t="s">
        <v>125</v>
      </c>
      <c r="L369" s="30"/>
      <c r="M369" s="141" t="s">
        <v>1</v>
      </c>
      <c r="N369" s="142" t="s">
        <v>35</v>
      </c>
      <c r="O369" s="143">
        <v>4.0000000000000001E-3</v>
      </c>
      <c r="P369" s="143">
        <f>O369*H369</f>
        <v>11.71</v>
      </c>
      <c r="Q369" s="143">
        <v>0</v>
      </c>
      <c r="R369" s="143">
        <f>Q369*H369</f>
        <v>0</v>
      </c>
      <c r="S369" s="143">
        <v>0</v>
      </c>
      <c r="T369" s="144">
        <f>S369*H369</f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45" t="s">
        <v>126</v>
      </c>
      <c r="AT369" s="145" t="s">
        <v>121</v>
      </c>
      <c r="AU369" s="145" t="s">
        <v>77</v>
      </c>
      <c r="AY369" s="17" t="s">
        <v>120</v>
      </c>
      <c r="BE369" s="146">
        <f>IF(N369="základní",J369,0)</f>
        <v>0</v>
      </c>
      <c r="BF369" s="146">
        <f>IF(N369="snížená",J369,0)</f>
        <v>0</v>
      </c>
      <c r="BG369" s="146">
        <f>IF(N369="zákl. přenesená",J369,0)</f>
        <v>0</v>
      </c>
      <c r="BH369" s="146">
        <f>IF(N369="sníž. přenesená",J369,0)</f>
        <v>0</v>
      </c>
      <c r="BI369" s="146">
        <f>IF(N369="nulová",J369,0)</f>
        <v>0</v>
      </c>
      <c r="BJ369" s="17" t="s">
        <v>77</v>
      </c>
      <c r="BK369" s="146">
        <f>ROUND(I369*H369,2)</f>
        <v>0</v>
      </c>
      <c r="BL369" s="17" t="s">
        <v>126</v>
      </c>
      <c r="BM369" s="145" t="s">
        <v>595</v>
      </c>
    </row>
    <row r="370" spans="1:65" s="13" customFormat="1" ht="11.25">
      <c r="B370" s="147"/>
      <c r="D370" s="148" t="s">
        <v>128</v>
      </c>
      <c r="E370" s="149" t="s">
        <v>1</v>
      </c>
      <c r="F370" s="150" t="s">
        <v>596</v>
      </c>
      <c r="H370" s="151">
        <v>2927.5</v>
      </c>
      <c r="L370" s="147"/>
      <c r="M370" s="152"/>
      <c r="N370" s="153"/>
      <c r="O370" s="153"/>
      <c r="P370" s="153"/>
      <c r="Q370" s="153"/>
      <c r="R370" s="153"/>
      <c r="S370" s="153"/>
      <c r="T370" s="154"/>
      <c r="AT370" s="149" t="s">
        <v>128</v>
      </c>
      <c r="AU370" s="149" t="s">
        <v>77</v>
      </c>
      <c r="AV370" s="13" t="s">
        <v>79</v>
      </c>
      <c r="AW370" s="13" t="s">
        <v>27</v>
      </c>
      <c r="AX370" s="13" t="s">
        <v>77</v>
      </c>
      <c r="AY370" s="149" t="s">
        <v>120</v>
      </c>
    </row>
    <row r="371" spans="1:65" s="2" customFormat="1" ht="24.2" customHeight="1">
      <c r="A371" s="29"/>
      <c r="B371" s="134"/>
      <c r="C371" s="135" t="s">
        <v>597</v>
      </c>
      <c r="D371" s="135" t="s">
        <v>121</v>
      </c>
      <c r="E371" s="136" t="s">
        <v>598</v>
      </c>
      <c r="F371" s="137" t="s">
        <v>599</v>
      </c>
      <c r="G371" s="138" t="s">
        <v>183</v>
      </c>
      <c r="H371" s="139">
        <v>117.313</v>
      </c>
      <c r="I371" s="140">
        <v>0</v>
      </c>
      <c r="J371" s="140">
        <f>ROUND(I371*H371,2)</f>
        <v>0</v>
      </c>
      <c r="K371" s="137" t="s">
        <v>125</v>
      </c>
      <c r="L371" s="30"/>
      <c r="M371" s="141" t="s">
        <v>1</v>
      </c>
      <c r="N371" s="142" t="s">
        <v>35</v>
      </c>
      <c r="O371" s="143">
        <v>0.16400000000000001</v>
      </c>
      <c r="P371" s="143">
        <f>O371*H371</f>
        <v>19.239332000000001</v>
      </c>
      <c r="Q371" s="143">
        <v>0</v>
      </c>
      <c r="R371" s="143">
        <f>Q371*H371</f>
        <v>0</v>
      </c>
      <c r="S371" s="143">
        <v>0</v>
      </c>
      <c r="T371" s="144">
        <f>S371*H371</f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45" t="s">
        <v>126</v>
      </c>
      <c r="AT371" s="145" t="s">
        <v>121</v>
      </c>
      <c r="AU371" s="145" t="s">
        <v>77</v>
      </c>
      <c r="AY371" s="17" t="s">
        <v>120</v>
      </c>
      <c r="BE371" s="146">
        <f>IF(N371="základní",J371,0)</f>
        <v>0</v>
      </c>
      <c r="BF371" s="146">
        <f>IF(N371="snížená",J371,0)</f>
        <v>0</v>
      </c>
      <c r="BG371" s="146">
        <f>IF(N371="zákl. přenesená",J371,0)</f>
        <v>0</v>
      </c>
      <c r="BH371" s="146">
        <f>IF(N371="sníž. přenesená",J371,0)</f>
        <v>0</v>
      </c>
      <c r="BI371" s="146">
        <f>IF(N371="nulová",J371,0)</f>
        <v>0</v>
      </c>
      <c r="BJ371" s="17" t="s">
        <v>77</v>
      </c>
      <c r="BK371" s="146">
        <f>ROUND(I371*H371,2)</f>
        <v>0</v>
      </c>
      <c r="BL371" s="17" t="s">
        <v>126</v>
      </c>
      <c r="BM371" s="145" t="s">
        <v>600</v>
      </c>
    </row>
    <row r="372" spans="1:65" s="2" customFormat="1" ht="24.2" customHeight="1">
      <c r="A372" s="29"/>
      <c r="B372" s="134"/>
      <c r="C372" s="135" t="s">
        <v>601</v>
      </c>
      <c r="D372" s="135" t="s">
        <v>121</v>
      </c>
      <c r="E372" s="136" t="s">
        <v>602</v>
      </c>
      <c r="F372" s="137" t="s">
        <v>603</v>
      </c>
      <c r="G372" s="138" t="s">
        <v>183</v>
      </c>
      <c r="H372" s="139">
        <v>117.313</v>
      </c>
      <c r="I372" s="140">
        <v>0</v>
      </c>
      <c r="J372" s="140">
        <f>ROUND(I372*H372,2)</f>
        <v>0</v>
      </c>
      <c r="K372" s="137" t="s">
        <v>125</v>
      </c>
      <c r="L372" s="30"/>
      <c r="M372" s="141" t="s">
        <v>1</v>
      </c>
      <c r="N372" s="142" t="s">
        <v>35</v>
      </c>
      <c r="O372" s="143">
        <v>0</v>
      </c>
      <c r="P372" s="143">
        <f>O372*H372</f>
        <v>0</v>
      </c>
      <c r="Q372" s="143">
        <v>0</v>
      </c>
      <c r="R372" s="143">
        <f>Q372*H372</f>
        <v>0</v>
      </c>
      <c r="S372" s="143">
        <v>0</v>
      </c>
      <c r="T372" s="144">
        <f>S372*H372</f>
        <v>0</v>
      </c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R372" s="145" t="s">
        <v>126</v>
      </c>
      <c r="AT372" s="145" t="s">
        <v>121</v>
      </c>
      <c r="AU372" s="145" t="s">
        <v>77</v>
      </c>
      <c r="AY372" s="17" t="s">
        <v>120</v>
      </c>
      <c r="BE372" s="146">
        <f>IF(N372="základní",J372,0)</f>
        <v>0</v>
      </c>
      <c r="BF372" s="146">
        <f>IF(N372="snížená",J372,0)</f>
        <v>0</v>
      </c>
      <c r="BG372" s="146">
        <f>IF(N372="zákl. přenesená",J372,0)</f>
        <v>0</v>
      </c>
      <c r="BH372" s="146">
        <f>IF(N372="sníž. přenesená",J372,0)</f>
        <v>0</v>
      </c>
      <c r="BI372" s="146">
        <f>IF(N372="nulová",J372,0)</f>
        <v>0</v>
      </c>
      <c r="BJ372" s="17" t="s">
        <v>77</v>
      </c>
      <c r="BK372" s="146">
        <f>ROUND(I372*H372,2)</f>
        <v>0</v>
      </c>
      <c r="BL372" s="17" t="s">
        <v>126</v>
      </c>
      <c r="BM372" s="145" t="s">
        <v>604</v>
      </c>
    </row>
    <row r="373" spans="1:65" s="13" customFormat="1" ht="11.25">
      <c r="B373" s="147"/>
      <c r="D373" s="148" t="s">
        <v>128</v>
      </c>
      <c r="E373" s="149" t="s">
        <v>1</v>
      </c>
      <c r="F373" s="150" t="s">
        <v>605</v>
      </c>
      <c r="H373" s="151">
        <v>117.313</v>
      </c>
      <c r="L373" s="147"/>
      <c r="M373" s="152"/>
      <c r="N373" s="153"/>
      <c r="O373" s="153"/>
      <c r="P373" s="153"/>
      <c r="Q373" s="153"/>
      <c r="R373" s="153"/>
      <c r="S373" s="153"/>
      <c r="T373" s="154"/>
      <c r="AT373" s="149" t="s">
        <v>128</v>
      </c>
      <c r="AU373" s="149" t="s">
        <v>77</v>
      </c>
      <c r="AV373" s="13" t="s">
        <v>79</v>
      </c>
      <c r="AW373" s="13" t="s">
        <v>27</v>
      </c>
      <c r="AX373" s="13" t="s">
        <v>77</v>
      </c>
      <c r="AY373" s="149" t="s">
        <v>120</v>
      </c>
    </row>
    <row r="374" spans="1:65" s="12" customFormat="1" ht="25.9" customHeight="1">
      <c r="B374" s="124"/>
      <c r="D374" s="125" t="s">
        <v>69</v>
      </c>
      <c r="E374" s="126" t="s">
        <v>606</v>
      </c>
      <c r="F374" s="126" t="s">
        <v>607</v>
      </c>
      <c r="J374" s="127">
        <f>BK374</f>
        <v>0</v>
      </c>
      <c r="L374" s="124"/>
      <c r="M374" s="128"/>
      <c r="N374" s="129"/>
      <c r="O374" s="129"/>
      <c r="P374" s="130">
        <f>P375</f>
        <v>333.60237800000004</v>
      </c>
      <c r="Q374" s="129"/>
      <c r="R374" s="130">
        <f>R375</f>
        <v>0</v>
      </c>
      <c r="S374" s="129"/>
      <c r="T374" s="131">
        <f>T375</f>
        <v>0</v>
      </c>
      <c r="AR374" s="125" t="s">
        <v>77</v>
      </c>
      <c r="AT374" s="132" t="s">
        <v>69</v>
      </c>
      <c r="AU374" s="132" t="s">
        <v>70</v>
      </c>
      <c r="AY374" s="125" t="s">
        <v>120</v>
      </c>
      <c r="BK374" s="133">
        <f>BK375</f>
        <v>0</v>
      </c>
    </row>
    <row r="375" spans="1:65" s="2" customFormat="1" ht="24.2" customHeight="1">
      <c r="A375" s="29"/>
      <c r="B375" s="134"/>
      <c r="C375" s="135" t="s">
        <v>608</v>
      </c>
      <c r="D375" s="135" t="s">
        <v>121</v>
      </c>
      <c r="E375" s="136" t="s">
        <v>609</v>
      </c>
      <c r="F375" s="137" t="s">
        <v>610</v>
      </c>
      <c r="G375" s="138" t="s">
        <v>183</v>
      </c>
      <c r="H375" s="139">
        <v>734.80700000000002</v>
      </c>
      <c r="I375" s="140">
        <v>0</v>
      </c>
      <c r="J375" s="140">
        <f>ROUND(I375*H375,2)</f>
        <v>0</v>
      </c>
      <c r="K375" s="137" t="s">
        <v>125</v>
      </c>
      <c r="L375" s="30"/>
      <c r="M375" s="141" t="s">
        <v>1</v>
      </c>
      <c r="N375" s="142" t="s">
        <v>35</v>
      </c>
      <c r="O375" s="143">
        <v>0.45400000000000001</v>
      </c>
      <c r="P375" s="143">
        <f>O375*H375</f>
        <v>333.60237800000004</v>
      </c>
      <c r="Q375" s="143">
        <v>0</v>
      </c>
      <c r="R375" s="143">
        <f>Q375*H375</f>
        <v>0</v>
      </c>
      <c r="S375" s="143">
        <v>0</v>
      </c>
      <c r="T375" s="144">
        <f>S375*H375</f>
        <v>0</v>
      </c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R375" s="145" t="s">
        <v>210</v>
      </c>
      <c r="AT375" s="145" t="s">
        <v>121</v>
      </c>
      <c r="AU375" s="145" t="s">
        <v>77</v>
      </c>
      <c r="AY375" s="17" t="s">
        <v>120</v>
      </c>
      <c r="BE375" s="146">
        <f>IF(N375="základní",J375,0)</f>
        <v>0</v>
      </c>
      <c r="BF375" s="146">
        <f>IF(N375="snížená",J375,0)</f>
        <v>0</v>
      </c>
      <c r="BG375" s="146">
        <f>IF(N375="zákl. přenesená",J375,0)</f>
        <v>0</v>
      </c>
      <c r="BH375" s="146">
        <f>IF(N375="sníž. přenesená",J375,0)</f>
        <v>0</v>
      </c>
      <c r="BI375" s="146">
        <f>IF(N375="nulová",J375,0)</f>
        <v>0</v>
      </c>
      <c r="BJ375" s="17" t="s">
        <v>77</v>
      </c>
      <c r="BK375" s="146">
        <f>ROUND(I375*H375,2)</f>
        <v>0</v>
      </c>
      <c r="BL375" s="17" t="s">
        <v>210</v>
      </c>
      <c r="BM375" s="145" t="s">
        <v>611</v>
      </c>
    </row>
    <row r="376" spans="1:65" s="12" customFormat="1" ht="25.9" customHeight="1">
      <c r="B376" s="124"/>
      <c r="D376" s="125" t="s">
        <v>69</v>
      </c>
      <c r="E376" s="126" t="s">
        <v>612</v>
      </c>
      <c r="F376" s="126" t="s">
        <v>613</v>
      </c>
      <c r="J376" s="127">
        <f>BK376</f>
        <v>0</v>
      </c>
      <c r="L376" s="124"/>
      <c r="M376" s="128"/>
      <c r="N376" s="129"/>
      <c r="O376" s="129"/>
      <c r="P376" s="130">
        <f>P377</f>
        <v>326.54714799999999</v>
      </c>
      <c r="Q376" s="129"/>
      <c r="R376" s="130">
        <f>R377</f>
        <v>6.2983762099999998</v>
      </c>
      <c r="S376" s="129"/>
      <c r="T376" s="131">
        <f>T377</f>
        <v>5.94</v>
      </c>
      <c r="AR376" s="125" t="s">
        <v>77</v>
      </c>
      <c r="AT376" s="132" t="s">
        <v>69</v>
      </c>
      <c r="AU376" s="132" t="s">
        <v>70</v>
      </c>
      <c r="AY376" s="125" t="s">
        <v>120</v>
      </c>
      <c r="BK376" s="133">
        <f>BK377</f>
        <v>0</v>
      </c>
    </row>
    <row r="377" spans="1:65" s="12" customFormat="1" ht="22.9" customHeight="1">
      <c r="B377" s="124"/>
      <c r="D377" s="125" t="s">
        <v>69</v>
      </c>
      <c r="E377" s="180" t="s">
        <v>151</v>
      </c>
      <c r="F377" s="180" t="s">
        <v>614</v>
      </c>
      <c r="J377" s="181">
        <f>BK377</f>
        <v>0</v>
      </c>
      <c r="L377" s="124"/>
      <c r="M377" s="128"/>
      <c r="N377" s="129"/>
      <c r="O377" s="129"/>
      <c r="P377" s="130">
        <f>SUM(P378:P383)</f>
        <v>326.54714799999999</v>
      </c>
      <c r="Q377" s="129"/>
      <c r="R377" s="130">
        <f>SUM(R378:R383)</f>
        <v>6.2983762099999998</v>
      </c>
      <c r="S377" s="129"/>
      <c r="T377" s="131">
        <f>SUM(T378:T383)</f>
        <v>5.94</v>
      </c>
      <c r="AR377" s="125" t="s">
        <v>77</v>
      </c>
      <c r="AT377" s="132" t="s">
        <v>69</v>
      </c>
      <c r="AU377" s="132" t="s">
        <v>77</v>
      </c>
      <c r="AY377" s="125" t="s">
        <v>120</v>
      </c>
      <c r="BK377" s="133">
        <f>SUM(BK378:BK383)</f>
        <v>0</v>
      </c>
    </row>
    <row r="378" spans="1:65" s="2" customFormat="1" ht="24.2" customHeight="1">
      <c r="A378" s="29"/>
      <c r="B378" s="134"/>
      <c r="C378" s="135" t="s">
        <v>615</v>
      </c>
      <c r="D378" s="135" t="s">
        <v>121</v>
      </c>
      <c r="E378" s="136" t="s">
        <v>616</v>
      </c>
      <c r="F378" s="137" t="s">
        <v>617</v>
      </c>
      <c r="G378" s="138" t="s">
        <v>124</v>
      </c>
      <c r="H378" s="139">
        <v>45.552999999999997</v>
      </c>
      <c r="I378" s="140">
        <v>0</v>
      </c>
      <c r="J378" s="140">
        <f>ROUND(I378*H378,2)</f>
        <v>0</v>
      </c>
      <c r="K378" s="137" t="s">
        <v>125</v>
      </c>
      <c r="L378" s="30"/>
      <c r="M378" s="141" t="s">
        <v>1</v>
      </c>
      <c r="N378" s="142" t="s">
        <v>35</v>
      </c>
      <c r="O378" s="143">
        <v>0.316</v>
      </c>
      <c r="P378" s="143">
        <f>O378*H378</f>
        <v>14.394748</v>
      </c>
      <c r="Q378" s="143">
        <v>1.469E-2</v>
      </c>
      <c r="R378" s="143">
        <f>Q378*H378</f>
        <v>0.66917357</v>
      </c>
      <c r="S378" s="143">
        <v>0</v>
      </c>
      <c r="T378" s="144">
        <f>S378*H378</f>
        <v>0</v>
      </c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R378" s="145" t="s">
        <v>126</v>
      </c>
      <c r="AT378" s="145" t="s">
        <v>121</v>
      </c>
      <c r="AU378" s="145" t="s">
        <v>79</v>
      </c>
      <c r="AY378" s="17" t="s">
        <v>120</v>
      </c>
      <c r="BE378" s="146">
        <f>IF(N378="základní",J378,0)</f>
        <v>0</v>
      </c>
      <c r="BF378" s="146">
        <f>IF(N378="snížená",J378,0)</f>
        <v>0</v>
      </c>
      <c r="BG378" s="146">
        <f>IF(N378="zákl. přenesená",J378,0)</f>
        <v>0</v>
      </c>
      <c r="BH378" s="146">
        <f>IF(N378="sníž. přenesená",J378,0)</f>
        <v>0</v>
      </c>
      <c r="BI378" s="146">
        <f>IF(N378="nulová",J378,0)</f>
        <v>0</v>
      </c>
      <c r="BJ378" s="17" t="s">
        <v>77</v>
      </c>
      <c r="BK378" s="146">
        <f>ROUND(I378*H378,2)</f>
        <v>0</v>
      </c>
      <c r="BL378" s="17" t="s">
        <v>126</v>
      </c>
      <c r="BM378" s="145" t="s">
        <v>618</v>
      </c>
    </row>
    <row r="379" spans="1:65" s="13" customFormat="1" ht="22.5">
      <c r="B379" s="147"/>
      <c r="D379" s="148" t="s">
        <v>128</v>
      </c>
      <c r="E379" s="149" t="s">
        <v>1</v>
      </c>
      <c r="F379" s="150" t="s">
        <v>619</v>
      </c>
      <c r="H379" s="151">
        <v>45.552999999999997</v>
      </c>
      <c r="L379" s="147"/>
      <c r="M379" s="152"/>
      <c r="N379" s="153"/>
      <c r="O379" s="153"/>
      <c r="P379" s="153"/>
      <c r="Q379" s="153"/>
      <c r="R379" s="153"/>
      <c r="S379" s="153"/>
      <c r="T379" s="154"/>
      <c r="AT379" s="149" t="s">
        <v>128</v>
      </c>
      <c r="AU379" s="149" t="s">
        <v>79</v>
      </c>
      <c r="AV379" s="13" t="s">
        <v>79</v>
      </c>
      <c r="AW379" s="13" t="s">
        <v>27</v>
      </c>
      <c r="AX379" s="13" t="s">
        <v>77</v>
      </c>
      <c r="AY379" s="149" t="s">
        <v>120</v>
      </c>
    </row>
    <row r="380" spans="1:65" s="2" customFormat="1" ht="24.2" customHeight="1">
      <c r="A380" s="29"/>
      <c r="B380" s="134"/>
      <c r="C380" s="135" t="s">
        <v>620</v>
      </c>
      <c r="D380" s="135" t="s">
        <v>121</v>
      </c>
      <c r="E380" s="136" t="s">
        <v>621</v>
      </c>
      <c r="F380" s="137" t="s">
        <v>622</v>
      </c>
      <c r="G380" s="138" t="s">
        <v>124</v>
      </c>
      <c r="H380" s="139">
        <v>79.2</v>
      </c>
      <c r="I380" s="140">
        <v>0</v>
      </c>
      <c r="J380" s="140">
        <f>ROUND(I380*H380,2)</f>
        <v>0</v>
      </c>
      <c r="K380" s="137" t="s">
        <v>125</v>
      </c>
      <c r="L380" s="30"/>
      <c r="M380" s="141" t="s">
        <v>1</v>
      </c>
      <c r="N380" s="142" t="s">
        <v>35</v>
      </c>
      <c r="O380" s="143">
        <v>2.472</v>
      </c>
      <c r="P380" s="143">
        <f>O380*H380</f>
        <v>195.7824</v>
      </c>
      <c r="Q380" s="143">
        <v>6.6961699999999999E-2</v>
      </c>
      <c r="R380" s="143">
        <f>Q380*H380</f>
        <v>5.3033666400000001</v>
      </c>
      <c r="S380" s="143">
        <v>7.4999999999999997E-2</v>
      </c>
      <c r="T380" s="144">
        <f>S380*H380</f>
        <v>5.94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45" t="s">
        <v>126</v>
      </c>
      <c r="AT380" s="145" t="s">
        <v>121</v>
      </c>
      <c r="AU380" s="145" t="s">
        <v>79</v>
      </c>
      <c r="AY380" s="17" t="s">
        <v>120</v>
      </c>
      <c r="BE380" s="146">
        <f>IF(N380="základní",J380,0)</f>
        <v>0</v>
      </c>
      <c r="BF380" s="146">
        <f>IF(N380="snížená",J380,0)</f>
        <v>0</v>
      </c>
      <c r="BG380" s="146">
        <f>IF(N380="zákl. přenesená",J380,0)</f>
        <v>0</v>
      </c>
      <c r="BH380" s="146">
        <f>IF(N380="sníž. přenesená",J380,0)</f>
        <v>0</v>
      </c>
      <c r="BI380" s="146">
        <f>IF(N380="nulová",J380,0)</f>
        <v>0</v>
      </c>
      <c r="BJ380" s="17" t="s">
        <v>77</v>
      </c>
      <c r="BK380" s="146">
        <f>ROUND(I380*H380,2)</f>
        <v>0</v>
      </c>
      <c r="BL380" s="17" t="s">
        <v>126</v>
      </c>
      <c r="BM380" s="145" t="s">
        <v>623</v>
      </c>
    </row>
    <row r="381" spans="1:65" s="13" customFormat="1" ht="11.25">
      <c r="B381" s="147"/>
      <c r="D381" s="148" t="s">
        <v>128</v>
      </c>
      <c r="E381" s="149" t="s">
        <v>1</v>
      </c>
      <c r="F381" s="150" t="s">
        <v>624</v>
      </c>
      <c r="H381" s="151">
        <v>79.2</v>
      </c>
      <c r="L381" s="147"/>
      <c r="M381" s="152"/>
      <c r="N381" s="153"/>
      <c r="O381" s="153"/>
      <c r="P381" s="153"/>
      <c r="Q381" s="153"/>
      <c r="R381" s="153"/>
      <c r="S381" s="153"/>
      <c r="T381" s="154"/>
      <c r="AT381" s="149" t="s">
        <v>128</v>
      </c>
      <c r="AU381" s="149" t="s">
        <v>79</v>
      </c>
      <c r="AV381" s="13" t="s">
        <v>79</v>
      </c>
      <c r="AW381" s="13" t="s">
        <v>27</v>
      </c>
      <c r="AX381" s="13" t="s">
        <v>77</v>
      </c>
      <c r="AY381" s="149" t="s">
        <v>120</v>
      </c>
    </row>
    <row r="382" spans="1:65" s="2" customFormat="1" ht="24.2" customHeight="1">
      <c r="A382" s="29"/>
      <c r="B382" s="134"/>
      <c r="C382" s="135" t="s">
        <v>625</v>
      </c>
      <c r="D382" s="135" t="s">
        <v>121</v>
      </c>
      <c r="E382" s="136" t="s">
        <v>626</v>
      </c>
      <c r="F382" s="137" t="s">
        <v>627</v>
      </c>
      <c r="G382" s="138" t="s">
        <v>253</v>
      </c>
      <c r="H382" s="139">
        <v>2327.4</v>
      </c>
      <c r="I382" s="140">
        <v>0</v>
      </c>
      <c r="J382" s="140">
        <f>ROUND(I382*H382,2)</f>
        <v>0</v>
      </c>
      <c r="K382" s="137" t="s">
        <v>125</v>
      </c>
      <c r="L382" s="30"/>
      <c r="M382" s="141" t="s">
        <v>1</v>
      </c>
      <c r="N382" s="142" t="s">
        <v>35</v>
      </c>
      <c r="O382" s="143">
        <v>0.05</v>
      </c>
      <c r="P382" s="143">
        <f>O382*H382</f>
        <v>116.37</v>
      </c>
      <c r="Q382" s="143">
        <v>1.3999999999999999E-4</v>
      </c>
      <c r="R382" s="143">
        <f>Q382*H382</f>
        <v>0.32583599999999996</v>
      </c>
      <c r="S382" s="143">
        <v>0</v>
      </c>
      <c r="T382" s="144">
        <f>S382*H382</f>
        <v>0</v>
      </c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R382" s="145" t="s">
        <v>126</v>
      </c>
      <c r="AT382" s="145" t="s">
        <v>121</v>
      </c>
      <c r="AU382" s="145" t="s">
        <v>79</v>
      </c>
      <c r="AY382" s="17" t="s">
        <v>120</v>
      </c>
      <c r="BE382" s="146">
        <f>IF(N382="základní",J382,0)</f>
        <v>0</v>
      </c>
      <c r="BF382" s="146">
        <f>IF(N382="snížená",J382,0)</f>
        <v>0</v>
      </c>
      <c r="BG382" s="146">
        <f>IF(N382="zákl. přenesená",J382,0)</f>
        <v>0</v>
      </c>
      <c r="BH382" s="146">
        <f>IF(N382="sníž. přenesená",J382,0)</f>
        <v>0</v>
      </c>
      <c r="BI382" s="146">
        <f>IF(N382="nulová",J382,0)</f>
        <v>0</v>
      </c>
      <c r="BJ382" s="17" t="s">
        <v>77</v>
      </c>
      <c r="BK382" s="146">
        <f>ROUND(I382*H382,2)</f>
        <v>0</v>
      </c>
      <c r="BL382" s="17" t="s">
        <v>126</v>
      </c>
      <c r="BM382" s="145" t="s">
        <v>628</v>
      </c>
    </row>
    <row r="383" spans="1:65" s="13" customFormat="1" ht="11.25">
      <c r="B383" s="147"/>
      <c r="D383" s="148" t="s">
        <v>128</v>
      </c>
      <c r="E383" s="149" t="s">
        <v>1</v>
      </c>
      <c r="F383" s="150" t="s">
        <v>629</v>
      </c>
      <c r="H383" s="151">
        <v>2327.4</v>
      </c>
      <c r="L383" s="147"/>
      <c r="M383" s="152"/>
      <c r="N383" s="153"/>
      <c r="O383" s="153"/>
      <c r="P383" s="153"/>
      <c r="Q383" s="153"/>
      <c r="R383" s="153"/>
      <c r="S383" s="153"/>
      <c r="T383" s="154"/>
      <c r="AT383" s="149" t="s">
        <v>128</v>
      </c>
      <c r="AU383" s="149" t="s">
        <v>79</v>
      </c>
      <c r="AV383" s="13" t="s">
        <v>79</v>
      </c>
      <c r="AW383" s="13" t="s">
        <v>27</v>
      </c>
      <c r="AX383" s="13" t="s">
        <v>77</v>
      </c>
      <c r="AY383" s="149" t="s">
        <v>120</v>
      </c>
    </row>
    <row r="384" spans="1:65" s="12" customFormat="1" ht="25.9" customHeight="1">
      <c r="B384" s="124"/>
      <c r="D384" s="125" t="s">
        <v>69</v>
      </c>
      <c r="E384" s="126" t="s">
        <v>630</v>
      </c>
      <c r="F384" s="126" t="s">
        <v>631</v>
      </c>
      <c r="J384" s="127">
        <f>BK384</f>
        <v>0</v>
      </c>
      <c r="L384" s="124"/>
      <c r="M384" s="128"/>
      <c r="N384" s="129"/>
      <c r="O384" s="129"/>
      <c r="P384" s="130">
        <f>P385+P413</f>
        <v>208.913859</v>
      </c>
      <c r="Q384" s="129"/>
      <c r="R384" s="130">
        <f>R385+R413</f>
        <v>3.1822546472000002</v>
      </c>
      <c r="S384" s="129"/>
      <c r="T384" s="131">
        <f>T385+T413</f>
        <v>0.504</v>
      </c>
      <c r="AR384" s="125" t="s">
        <v>79</v>
      </c>
      <c r="AT384" s="132" t="s">
        <v>69</v>
      </c>
      <c r="AU384" s="132" t="s">
        <v>70</v>
      </c>
      <c r="AY384" s="125" t="s">
        <v>120</v>
      </c>
      <c r="BK384" s="133">
        <f>BK385+BK413</f>
        <v>0</v>
      </c>
    </row>
    <row r="385" spans="1:65" s="12" customFormat="1" ht="22.9" customHeight="1">
      <c r="B385" s="124"/>
      <c r="D385" s="125" t="s">
        <v>69</v>
      </c>
      <c r="E385" s="180" t="s">
        <v>632</v>
      </c>
      <c r="F385" s="180" t="s">
        <v>633</v>
      </c>
      <c r="J385" s="181">
        <f>BK385</f>
        <v>0</v>
      </c>
      <c r="L385" s="124"/>
      <c r="M385" s="128"/>
      <c r="N385" s="129"/>
      <c r="O385" s="129"/>
      <c r="P385" s="130">
        <f>SUM(P386:P412)</f>
        <v>160.47530399999999</v>
      </c>
      <c r="Q385" s="129"/>
      <c r="R385" s="130">
        <f>SUM(R386:R412)</f>
        <v>3.1124059472000001</v>
      </c>
      <c r="S385" s="129"/>
      <c r="T385" s="131">
        <f>SUM(T386:T412)</f>
        <v>0.504</v>
      </c>
      <c r="AR385" s="125" t="s">
        <v>79</v>
      </c>
      <c r="AT385" s="132" t="s">
        <v>69</v>
      </c>
      <c r="AU385" s="132" t="s">
        <v>77</v>
      </c>
      <c r="AY385" s="125" t="s">
        <v>120</v>
      </c>
      <c r="BK385" s="133">
        <f>SUM(BK386:BK412)</f>
        <v>0</v>
      </c>
    </row>
    <row r="386" spans="1:65" s="2" customFormat="1" ht="14.45" customHeight="1">
      <c r="A386" s="29"/>
      <c r="B386" s="134"/>
      <c r="C386" s="135" t="s">
        <v>634</v>
      </c>
      <c r="D386" s="135" t="s">
        <v>121</v>
      </c>
      <c r="E386" s="136" t="s">
        <v>635</v>
      </c>
      <c r="F386" s="137" t="s">
        <v>636</v>
      </c>
      <c r="G386" s="138" t="s">
        <v>124</v>
      </c>
      <c r="H386" s="139">
        <v>126</v>
      </c>
      <c r="I386" s="140">
        <v>0</v>
      </c>
      <c r="J386" s="140">
        <f>ROUND(I386*H386,2)</f>
        <v>0</v>
      </c>
      <c r="K386" s="137" t="s">
        <v>125</v>
      </c>
      <c r="L386" s="30"/>
      <c r="M386" s="141" t="s">
        <v>1</v>
      </c>
      <c r="N386" s="142" t="s">
        <v>35</v>
      </c>
      <c r="O386" s="143">
        <v>3.5000000000000003E-2</v>
      </c>
      <c r="P386" s="143">
        <f>O386*H386</f>
        <v>4.41</v>
      </c>
      <c r="Q386" s="143">
        <v>0</v>
      </c>
      <c r="R386" s="143">
        <f>Q386*H386</f>
        <v>0</v>
      </c>
      <c r="S386" s="143">
        <v>4.0000000000000001E-3</v>
      </c>
      <c r="T386" s="144">
        <f>S386*H386</f>
        <v>0.504</v>
      </c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R386" s="145" t="s">
        <v>126</v>
      </c>
      <c r="AT386" s="145" t="s">
        <v>121</v>
      </c>
      <c r="AU386" s="145" t="s">
        <v>79</v>
      </c>
      <c r="AY386" s="17" t="s">
        <v>120</v>
      </c>
      <c r="BE386" s="146">
        <f>IF(N386="základní",J386,0)</f>
        <v>0</v>
      </c>
      <c r="BF386" s="146">
        <f>IF(N386="snížená",J386,0)</f>
        <v>0</v>
      </c>
      <c r="BG386" s="146">
        <f>IF(N386="zákl. přenesená",J386,0)</f>
        <v>0</v>
      </c>
      <c r="BH386" s="146">
        <f>IF(N386="sníž. přenesená",J386,0)</f>
        <v>0</v>
      </c>
      <c r="BI386" s="146">
        <f>IF(N386="nulová",J386,0)</f>
        <v>0</v>
      </c>
      <c r="BJ386" s="17" t="s">
        <v>77</v>
      </c>
      <c r="BK386" s="146">
        <f>ROUND(I386*H386,2)</f>
        <v>0</v>
      </c>
      <c r="BL386" s="17" t="s">
        <v>126</v>
      </c>
      <c r="BM386" s="145" t="s">
        <v>637</v>
      </c>
    </row>
    <row r="387" spans="1:65" s="13" customFormat="1" ht="11.25">
      <c r="B387" s="147"/>
      <c r="D387" s="148" t="s">
        <v>128</v>
      </c>
      <c r="E387" s="149" t="s">
        <v>1</v>
      </c>
      <c r="F387" s="150" t="s">
        <v>638</v>
      </c>
      <c r="H387" s="151">
        <v>126</v>
      </c>
      <c r="L387" s="147"/>
      <c r="M387" s="152"/>
      <c r="N387" s="153"/>
      <c r="O387" s="153"/>
      <c r="P387" s="153"/>
      <c r="Q387" s="153"/>
      <c r="R387" s="153"/>
      <c r="S387" s="153"/>
      <c r="T387" s="154"/>
      <c r="AT387" s="149" t="s">
        <v>128</v>
      </c>
      <c r="AU387" s="149" t="s">
        <v>79</v>
      </c>
      <c r="AV387" s="13" t="s">
        <v>79</v>
      </c>
      <c r="AW387" s="13" t="s">
        <v>27</v>
      </c>
      <c r="AX387" s="13" t="s">
        <v>77</v>
      </c>
      <c r="AY387" s="149" t="s">
        <v>120</v>
      </c>
    </row>
    <row r="388" spans="1:65" s="2" customFormat="1" ht="24.2" customHeight="1">
      <c r="A388" s="29"/>
      <c r="B388" s="134"/>
      <c r="C388" s="135" t="s">
        <v>639</v>
      </c>
      <c r="D388" s="135" t="s">
        <v>121</v>
      </c>
      <c r="E388" s="136" t="s">
        <v>640</v>
      </c>
      <c r="F388" s="137" t="s">
        <v>641</v>
      </c>
      <c r="G388" s="138" t="s">
        <v>124</v>
      </c>
      <c r="H388" s="139">
        <v>271.44</v>
      </c>
      <c r="I388" s="140">
        <v>0</v>
      </c>
      <c r="J388" s="140">
        <f>ROUND(I388*H388,2)</f>
        <v>0</v>
      </c>
      <c r="K388" s="137" t="s">
        <v>125</v>
      </c>
      <c r="L388" s="30"/>
      <c r="M388" s="141" t="s">
        <v>1</v>
      </c>
      <c r="N388" s="142" t="s">
        <v>35</v>
      </c>
      <c r="O388" s="143">
        <v>2.4E-2</v>
      </c>
      <c r="P388" s="143">
        <f>O388*H388</f>
        <v>6.5145600000000004</v>
      </c>
      <c r="Q388" s="143">
        <v>0</v>
      </c>
      <c r="R388" s="143">
        <f>Q388*H388</f>
        <v>0</v>
      </c>
      <c r="S388" s="143">
        <v>0</v>
      </c>
      <c r="T388" s="144">
        <f>S388*H388</f>
        <v>0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145" t="s">
        <v>210</v>
      </c>
      <c r="AT388" s="145" t="s">
        <v>121</v>
      </c>
      <c r="AU388" s="145" t="s">
        <v>79</v>
      </c>
      <c r="AY388" s="17" t="s">
        <v>120</v>
      </c>
      <c r="BE388" s="146">
        <f>IF(N388="základní",J388,0)</f>
        <v>0</v>
      </c>
      <c r="BF388" s="146">
        <f>IF(N388="snížená",J388,0)</f>
        <v>0</v>
      </c>
      <c r="BG388" s="146">
        <f>IF(N388="zákl. přenesená",J388,0)</f>
        <v>0</v>
      </c>
      <c r="BH388" s="146">
        <f>IF(N388="sníž. přenesená",J388,0)</f>
        <v>0</v>
      </c>
      <c r="BI388" s="146">
        <f>IF(N388="nulová",J388,0)</f>
        <v>0</v>
      </c>
      <c r="BJ388" s="17" t="s">
        <v>77</v>
      </c>
      <c r="BK388" s="146">
        <f>ROUND(I388*H388,2)</f>
        <v>0</v>
      </c>
      <c r="BL388" s="17" t="s">
        <v>210</v>
      </c>
      <c r="BM388" s="145" t="s">
        <v>642</v>
      </c>
    </row>
    <row r="389" spans="1:65" s="13" customFormat="1" ht="11.25">
      <c r="B389" s="147"/>
      <c r="D389" s="148" t="s">
        <v>128</v>
      </c>
      <c r="E389" s="149" t="s">
        <v>1</v>
      </c>
      <c r="F389" s="150" t="s">
        <v>643</v>
      </c>
      <c r="H389" s="151">
        <v>190.08</v>
      </c>
      <c r="L389" s="147"/>
      <c r="M389" s="152"/>
      <c r="N389" s="153"/>
      <c r="O389" s="153"/>
      <c r="P389" s="153"/>
      <c r="Q389" s="153"/>
      <c r="R389" s="153"/>
      <c r="S389" s="153"/>
      <c r="T389" s="154"/>
      <c r="AT389" s="149" t="s">
        <v>128</v>
      </c>
      <c r="AU389" s="149" t="s">
        <v>79</v>
      </c>
      <c r="AV389" s="13" t="s">
        <v>79</v>
      </c>
      <c r="AW389" s="13" t="s">
        <v>27</v>
      </c>
      <c r="AX389" s="13" t="s">
        <v>70</v>
      </c>
      <c r="AY389" s="149" t="s">
        <v>120</v>
      </c>
    </row>
    <row r="390" spans="1:65" s="13" customFormat="1" ht="11.25">
      <c r="B390" s="147"/>
      <c r="D390" s="148" t="s">
        <v>128</v>
      </c>
      <c r="E390" s="149" t="s">
        <v>1</v>
      </c>
      <c r="F390" s="150" t="s">
        <v>270</v>
      </c>
      <c r="H390" s="151">
        <v>36</v>
      </c>
      <c r="L390" s="147"/>
      <c r="M390" s="152"/>
      <c r="N390" s="153"/>
      <c r="O390" s="153"/>
      <c r="P390" s="153"/>
      <c r="Q390" s="153"/>
      <c r="R390" s="153"/>
      <c r="S390" s="153"/>
      <c r="T390" s="154"/>
      <c r="AT390" s="149" t="s">
        <v>128</v>
      </c>
      <c r="AU390" s="149" t="s">
        <v>79</v>
      </c>
      <c r="AV390" s="13" t="s">
        <v>79</v>
      </c>
      <c r="AW390" s="13" t="s">
        <v>27</v>
      </c>
      <c r="AX390" s="13" t="s">
        <v>70</v>
      </c>
      <c r="AY390" s="149" t="s">
        <v>120</v>
      </c>
    </row>
    <row r="391" spans="1:65" s="13" customFormat="1" ht="11.25">
      <c r="B391" s="147"/>
      <c r="D391" s="148" t="s">
        <v>128</v>
      </c>
      <c r="E391" s="149" t="s">
        <v>1</v>
      </c>
      <c r="F391" s="150" t="s">
        <v>644</v>
      </c>
      <c r="H391" s="151">
        <v>45.36</v>
      </c>
      <c r="L391" s="147"/>
      <c r="M391" s="152"/>
      <c r="N391" s="153"/>
      <c r="O391" s="153"/>
      <c r="P391" s="153"/>
      <c r="Q391" s="153"/>
      <c r="R391" s="153"/>
      <c r="S391" s="153"/>
      <c r="T391" s="154"/>
      <c r="AT391" s="149" t="s">
        <v>128</v>
      </c>
      <c r="AU391" s="149" t="s">
        <v>79</v>
      </c>
      <c r="AV391" s="13" t="s">
        <v>79</v>
      </c>
      <c r="AW391" s="13" t="s">
        <v>27</v>
      </c>
      <c r="AX391" s="13" t="s">
        <v>70</v>
      </c>
      <c r="AY391" s="149" t="s">
        <v>120</v>
      </c>
    </row>
    <row r="392" spans="1:65" s="15" customFormat="1" ht="11.25">
      <c r="B392" s="161"/>
      <c r="D392" s="148" t="s">
        <v>128</v>
      </c>
      <c r="E392" s="162" t="s">
        <v>1</v>
      </c>
      <c r="F392" s="163" t="s">
        <v>171</v>
      </c>
      <c r="H392" s="164">
        <v>271.44</v>
      </c>
      <c r="L392" s="161"/>
      <c r="M392" s="165"/>
      <c r="N392" s="166"/>
      <c r="O392" s="166"/>
      <c r="P392" s="166"/>
      <c r="Q392" s="166"/>
      <c r="R392" s="166"/>
      <c r="S392" s="166"/>
      <c r="T392" s="167"/>
      <c r="AT392" s="162" t="s">
        <v>128</v>
      </c>
      <c r="AU392" s="162" t="s">
        <v>79</v>
      </c>
      <c r="AV392" s="15" t="s">
        <v>126</v>
      </c>
      <c r="AW392" s="15" t="s">
        <v>27</v>
      </c>
      <c r="AX392" s="15" t="s">
        <v>77</v>
      </c>
      <c r="AY392" s="162" t="s">
        <v>120</v>
      </c>
    </row>
    <row r="393" spans="1:65" s="2" customFormat="1" ht="14.45" customHeight="1">
      <c r="A393" s="29"/>
      <c r="B393" s="134"/>
      <c r="C393" s="171" t="s">
        <v>645</v>
      </c>
      <c r="D393" s="171" t="s">
        <v>180</v>
      </c>
      <c r="E393" s="172" t="s">
        <v>646</v>
      </c>
      <c r="F393" s="173" t="s">
        <v>647</v>
      </c>
      <c r="G393" s="174" t="s">
        <v>183</v>
      </c>
      <c r="H393" s="175">
        <v>8.1000000000000003E-2</v>
      </c>
      <c r="I393" s="176">
        <v>0</v>
      </c>
      <c r="J393" s="176">
        <f>ROUND(I393*H393,2)</f>
        <v>0</v>
      </c>
      <c r="K393" s="173" t="s">
        <v>125</v>
      </c>
      <c r="L393" s="177"/>
      <c r="M393" s="178" t="s">
        <v>1</v>
      </c>
      <c r="N393" s="179" t="s">
        <v>35</v>
      </c>
      <c r="O393" s="143">
        <v>0</v>
      </c>
      <c r="P393" s="143">
        <f>O393*H393</f>
        <v>0</v>
      </c>
      <c r="Q393" s="143">
        <v>1</v>
      </c>
      <c r="R393" s="143">
        <f>Q393*H393</f>
        <v>8.1000000000000003E-2</v>
      </c>
      <c r="S393" s="143">
        <v>0</v>
      </c>
      <c r="T393" s="144">
        <f>S393*H393</f>
        <v>0</v>
      </c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R393" s="145" t="s">
        <v>294</v>
      </c>
      <c r="AT393" s="145" t="s">
        <v>180</v>
      </c>
      <c r="AU393" s="145" t="s">
        <v>79</v>
      </c>
      <c r="AY393" s="17" t="s">
        <v>120</v>
      </c>
      <c r="BE393" s="146">
        <f>IF(N393="základní",J393,0)</f>
        <v>0</v>
      </c>
      <c r="BF393" s="146">
        <f>IF(N393="snížená",J393,0)</f>
        <v>0</v>
      </c>
      <c r="BG393" s="146">
        <f>IF(N393="zákl. přenesená",J393,0)</f>
        <v>0</v>
      </c>
      <c r="BH393" s="146">
        <f>IF(N393="sníž. přenesená",J393,0)</f>
        <v>0</v>
      </c>
      <c r="BI393" s="146">
        <f>IF(N393="nulová",J393,0)</f>
        <v>0</v>
      </c>
      <c r="BJ393" s="17" t="s">
        <v>77</v>
      </c>
      <c r="BK393" s="146">
        <f>ROUND(I393*H393,2)</f>
        <v>0</v>
      </c>
      <c r="BL393" s="17" t="s">
        <v>210</v>
      </c>
      <c r="BM393" s="145" t="s">
        <v>648</v>
      </c>
    </row>
    <row r="394" spans="1:65" s="2" customFormat="1" ht="19.5">
      <c r="A394" s="29"/>
      <c r="B394" s="30"/>
      <c r="C394" s="29"/>
      <c r="D394" s="148" t="s">
        <v>176</v>
      </c>
      <c r="E394" s="29"/>
      <c r="F394" s="168" t="s">
        <v>649</v>
      </c>
      <c r="G394" s="29"/>
      <c r="H394" s="29"/>
      <c r="I394" s="29"/>
      <c r="J394" s="29"/>
      <c r="K394" s="29"/>
      <c r="L394" s="30"/>
      <c r="M394" s="169"/>
      <c r="N394" s="170"/>
      <c r="O394" s="55"/>
      <c r="P394" s="55"/>
      <c r="Q394" s="55"/>
      <c r="R394" s="55"/>
      <c r="S394" s="55"/>
      <c r="T394" s="56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T394" s="17" t="s">
        <v>176</v>
      </c>
      <c r="AU394" s="17" t="s">
        <v>79</v>
      </c>
    </row>
    <row r="395" spans="1:65" s="13" customFormat="1" ht="11.25">
      <c r="B395" s="147"/>
      <c r="D395" s="148" t="s">
        <v>128</v>
      </c>
      <c r="F395" s="150" t="s">
        <v>650</v>
      </c>
      <c r="H395" s="151">
        <v>8.1000000000000003E-2</v>
      </c>
      <c r="L395" s="147"/>
      <c r="M395" s="152"/>
      <c r="N395" s="153"/>
      <c r="O395" s="153"/>
      <c r="P395" s="153"/>
      <c r="Q395" s="153"/>
      <c r="R395" s="153"/>
      <c r="S395" s="153"/>
      <c r="T395" s="154"/>
      <c r="AT395" s="149" t="s">
        <v>128</v>
      </c>
      <c r="AU395" s="149" t="s">
        <v>79</v>
      </c>
      <c r="AV395" s="13" t="s">
        <v>79</v>
      </c>
      <c r="AW395" s="13" t="s">
        <v>3</v>
      </c>
      <c r="AX395" s="13" t="s">
        <v>77</v>
      </c>
      <c r="AY395" s="149" t="s">
        <v>120</v>
      </c>
    </row>
    <row r="396" spans="1:65" s="2" customFormat="1" ht="24.2" customHeight="1">
      <c r="A396" s="29"/>
      <c r="B396" s="134"/>
      <c r="C396" s="135" t="s">
        <v>651</v>
      </c>
      <c r="D396" s="135" t="s">
        <v>121</v>
      </c>
      <c r="E396" s="136" t="s">
        <v>652</v>
      </c>
      <c r="F396" s="137" t="s">
        <v>653</v>
      </c>
      <c r="G396" s="138" t="s">
        <v>124</v>
      </c>
      <c r="H396" s="139">
        <v>470.88</v>
      </c>
      <c r="I396" s="140">
        <v>0</v>
      </c>
      <c r="J396" s="140">
        <f>ROUND(I396*H396,2)</f>
        <v>0</v>
      </c>
      <c r="K396" s="137" t="s">
        <v>125</v>
      </c>
      <c r="L396" s="30"/>
      <c r="M396" s="141" t="s">
        <v>1</v>
      </c>
      <c r="N396" s="142" t="s">
        <v>35</v>
      </c>
      <c r="O396" s="143">
        <v>0.19800000000000001</v>
      </c>
      <c r="P396" s="143">
        <f>O396*H396</f>
        <v>93.23424</v>
      </c>
      <c r="Q396" s="143">
        <v>3.9825E-4</v>
      </c>
      <c r="R396" s="143">
        <f>Q396*H396</f>
        <v>0.18752795999999999</v>
      </c>
      <c r="S396" s="143">
        <v>0</v>
      </c>
      <c r="T396" s="144">
        <f>S396*H396</f>
        <v>0</v>
      </c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R396" s="145" t="s">
        <v>210</v>
      </c>
      <c r="AT396" s="145" t="s">
        <v>121</v>
      </c>
      <c r="AU396" s="145" t="s">
        <v>79</v>
      </c>
      <c r="AY396" s="17" t="s">
        <v>120</v>
      </c>
      <c r="BE396" s="146">
        <f>IF(N396="základní",J396,0)</f>
        <v>0</v>
      </c>
      <c r="BF396" s="146">
        <f>IF(N396="snížená",J396,0)</f>
        <v>0</v>
      </c>
      <c r="BG396" s="146">
        <f>IF(N396="zákl. přenesená",J396,0)</f>
        <v>0</v>
      </c>
      <c r="BH396" s="146">
        <f>IF(N396="sníž. přenesená",J396,0)</f>
        <v>0</v>
      </c>
      <c r="BI396" s="146">
        <f>IF(N396="nulová",J396,0)</f>
        <v>0</v>
      </c>
      <c r="BJ396" s="17" t="s">
        <v>77</v>
      </c>
      <c r="BK396" s="146">
        <f>ROUND(I396*H396,2)</f>
        <v>0</v>
      </c>
      <c r="BL396" s="17" t="s">
        <v>210</v>
      </c>
      <c r="BM396" s="145" t="s">
        <v>654</v>
      </c>
    </row>
    <row r="397" spans="1:65" s="14" customFormat="1" ht="11.25">
      <c r="B397" s="155"/>
      <c r="D397" s="148" t="s">
        <v>128</v>
      </c>
      <c r="E397" s="156" t="s">
        <v>1</v>
      </c>
      <c r="F397" s="157" t="s">
        <v>655</v>
      </c>
      <c r="H397" s="156" t="s">
        <v>1</v>
      </c>
      <c r="L397" s="155"/>
      <c r="M397" s="158"/>
      <c r="N397" s="159"/>
      <c r="O397" s="159"/>
      <c r="P397" s="159"/>
      <c r="Q397" s="159"/>
      <c r="R397" s="159"/>
      <c r="S397" s="159"/>
      <c r="T397" s="160"/>
      <c r="AT397" s="156" t="s">
        <v>128</v>
      </c>
      <c r="AU397" s="156" t="s">
        <v>79</v>
      </c>
      <c r="AV397" s="14" t="s">
        <v>77</v>
      </c>
      <c r="AW397" s="14" t="s">
        <v>27</v>
      </c>
      <c r="AX397" s="14" t="s">
        <v>70</v>
      </c>
      <c r="AY397" s="156" t="s">
        <v>120</v>
      </c>
    </row>
    <row r="398" spans="1:65" s="13" customFormat="1" ht="11.25">
      <c r="B398" s="147"/>
      <c r="D398" s="148" t="s">
        <v>128</v>
      </c>
      <c r="E398" s="149" t="s">
        <v>1</v>
      </c>
      <c r="F398" s="150" t="s">
        <v>656</v>
      </c>
      <c r="H398" s="151">
        <v>380.16</v>
      </c>
      <c r="L398" s="147"/>
      <c r="M398" s="152"/>
      <c r="N398" s="153"/>
      <c r="O398" s="153"/>
      <c r="P398" s="153"/>
      <c r="Q398" s="153"/>
      <c r="R398" s="153"/>
      <c r="S398" s="153"/>
      <c r="T398" s="154"/>
      <c r="AT398" s="149" t="s">
        <v>128</v>
      </c>
      <c r="AU398" s="149" t="s">
        <v>79</v>
      </c>
      <c r="AV398" s="13" t="s">
        <v>79</v>
      </c>
      <c r="AW398" s="13" t="s">
        <v>27</v>
      </c>
      <c r="AX398" s="13" t="s">
        <v>70</v>
      </c>
      <c r="AY398" s="149" t="s">
        <v>120</v>
      </c>
    </row>
    <row r="399" spans="1:65" s="13" customFormat="1" ht="11.25">
      <c r="B399" s="147"/>
      <c r="D399" s="148" t="s">
        <v>128</v>
      </c>
      <c r="E399" s="149" t="s">
        <v>1</v>
      </c>
      <c r="F399" s="150" t="s">
        <v>236</v>
      </c>
      <c r="H399" s="151">
        <v>90.72</v>
      </c>
      <c r="L399" s="147"/>
      <c r="M399" s="152"/>
      <c r="N399" s="153"/>
      <c r="O399" s="153"/>
      <c r="P399" s="153"/>
      <c r="Q399" s="153"/>
      <c r="R399" s="153"/>
      <c r="S399" s="153"/>
      <c r="T399" s="154"/>
      <c r="AT399" s="149" t="s">
        <v>128</v>
      </c>
      <c r="AU399" s="149" t="s">
        <v>79</v>
      </c>
      <c r="AV399" s="13" t="s">
        <v>79</v>
      </c>
      <c r="AW399" s="13" t="s">
        <v>27</v>
      </c>
      <c r="AX399" s="13" t="s">
        <v>70</v>
      </c>
      <c r="AY399" s="149" t="s">
        <v>120</v>
      </c>
    </row>
    <row r="400" spans="1:65" s="15" customFormat="1" ht="11.25">
      <c r="B400" s="161"/>
      <c r="D400" s="148" t="s">
        <v>128</v>
      </c>
      <c r="E400" s="162" t="s">
        <v>1</v>
      </c>
      <c r="F400" s="163" t="s">
        <v>171</v>
      </c>
      <c r="H400" s="164">
        <v>470.88</v>
      </c>
      <c r="L400" s="161"/>
      <c r="M400" s="165"/>
      <c r="N400" s="166"/>
      <c r="O400" s="166"/>
      <c r="P400" s="166"/>
      <c r="Q400" s="166"/>
      <c r="R400" s="166"/>
      <c r="S400" s="166"/>
      <c r="T400" s="167"/>
      <c r="AT400" s="162" t="s">
        <v>128</v>
      </c>
      <c r="AU400" s="162" t="s">
        <v>79</v>
      </c>
      <c r="AV400" s="15" t="s">
        <v>126</v>
      </c>
      <c r="AW400" s="15" t="s">
        <v>27</v>
      </c>
      <c r="AX400" s="15" t="s">
        <v>77</v>
      </c>
      <c r="AY400" s="162" t="s">
        <v>120</v>
      </c>
    </row>
    <row r="401" spans="1:65" s="2" customFormat="1" ht="24.2" customHeight="1">
      <c r="A401" s="29"/>
      <c r="B401" s="134"/>
      <c r="C401" s="135" t="s">
        <v>657</v>
      </c>
      <c r="D401" s="135" t="s">
        <v>121</v>
      </c>
      <c r="E401" s="136" t="s">
        <v>658</v>
      </c>
      <c r="F401" s="137" t="s">
        <v>659</v>
      </c>
      <c r="G401" s="138" t="s">
        <v>124</v>
      </c>
      <c r="H401" s="139">
        <v>72</v>
      </c>
      <c r="I401" s="140">
        <v>0</v>
      </c>
      <c r="J401" s="140">
        <f>ROUND(I401*H401,2)</f>
        <v>0</v>
      </c>
      <c r="K401" s="137" t="s">
        <v>125</v>
      </c>
      <c r="L401" s="30"/>
      <c r="M401" s="141" t="s">
        <v>1</v>
      </c>
      <c r="N401" s="142" t="s">
        <v>35</v>
      </c>
      <c r="O401" s="143">
        <v>0.26</v>
      </c>
      <c r="P401" s="143">
        <f>O401*H401</f>
        <v>18.72</v>
      </c>
      <c r="Q401" s="143">
        <v>3.9825E-4</v>
      </c>
      <c r="R401" s="143">
        <f>Q401*H401</f>
        <v>2.8674000000000002E-2</v>
      </c>
      <c r="S401" s="143">
        <v>0</v>
      </c>
      <c r="T401" s="144">
        <f>S401*H401</f>
        <v>0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45" t="s">
        <v>210</v>
      </c>
      <c r="AT401" s="145" t="s">
        <v>121</v>
      </c>
      <c r="AU401" s="145" t="s">
        <v>79</v>
      </c>
      <c r="AY401" s="17" t="s">
        <v>120</v>
      </c>
      <c r="BE401" s="146">
        <f>IF(N401="základní",J401,0)</f>
        <v>0</v>
      </c>
      <c r="BF401" s="146">
        <f>IF(N401="snížená",J401,0)</f>
        <v>0</v>
      </c>
      <c r="BG401" s="146">
        <f>IF(N401="zákl. přenesená",J401,0)</f>
        <v>0</v>
      </c>
      <c r="BH401" s="146">
        <f>IF(N401="sníž. přenesená",J401,0)</f>
        <v>0</v>
      </c>
      <c r="BI401" s="146">
        <f>IF(N401="nulová",J401,0)</f>
        <v>0</v>
      </c>
      <c r="BJ401" s="17" t="s">
        <v>77</v>
      </c>
      <c r="BK401" s="146">
        <f>ROUND(I401*H401,2)</f>
        <v>0</v>
      </c>
      <c r="BL401" s="17" t="s">
        <v>210</v>
      </c>
      <c r="BM401" s="145" t="s">
        <v>660</v>
      </c>
    </row>
    <row r="402" spans="1:65" s="13" customFormat="1" ht="22.5">
      <c r="B402" s="147"/>
      <c r="D402" s="148" t="s">
        <v>128</v>
      </c>
      <c r="E402" s="149" t="s">
        <v>1</v>
      </c>
      <c r="F402" s="150" t="s">
        <v>661</v>
      </c>
      <c r="H402" s="151">
        <v>72</v>
      </c>
      <c r="L402" s="147"/>
      <c r="M402" s="152"/>
      <c r="N402" s="153"/>
      <c r="O402" s="153"/>
      <c r="P402" s="153"/>
      <c r="Q402" s="153"/>
      <c r="R402" s="153"/>
      <c r="S402" s="153"/>
      <c r="T402" s="154"/>
      <c r="AT402" s="149" t="s">
        <v>128</v>
      </c>
      <c r="AU402" s="149" t="s">
        <v>79</v>
      </c>
      <c r="AV402" s="13" t="s">
        <v>79</v>
      </c>
      <c r="AW402" s="13" t="s">
        <v>27</v>
      </c>
      <c r="AX402" s="13" t="s">
        <v>77</v>
      </c>
      <c r="AY402" s="149" t="s">
        <v>120</v>
      </c>
    </row>
    <row r="403" spans="1:65" s="2" customFormat="1" ht="24.2" customHeight="1">
      <c r="A403" s="29"/>
      <c r="B403" s="134"/>
      <c r="C403" s="171" t="s">
        <v>662</v>
      </c>
      <c r="D403" s="171" t="s">
        <v>180</v>
      </c>
      <c r="E403" s="172" t="s">
        <v>663</v>
      </c>
      <c r="F403" s="173" t="s">
        <v>664</v>
      </c>
      <c r="G403" s="174" t="s">
        <v>124</v>
      </c>
      <c r="H403" s="175">
        <v>624.31200000000001</v>
      </c>
      <c r="I403" s="176">
        <v>0</v>
      </c>
      <c r="J403" s="176">
        <f>ROUND(I403*H403,2)</f>
        <v>0</v>
      </c>
      <c r="K403" s="173" t="s">
        <v>1</v>
      </c>
      <c r="L403" s="177"/>
      <c r="M403" s="178" t="s">
        <v>1</v>
      </c>
      <c r="N403" s="179" t="s">
        <v>35</v>
      </c>
      <c r="O403" s="143">
        <v>0</v>
      </c>
      <c r="P403" s="143">
        <f>O403*H403</f>
        <v>0</v>
      </c>
      <c r="Q403" s="143">
        <v>4.4999999999999997E-3</v>
      </c>
      <c r="R403" s="143">
        <f>Q403*H403</f>
        <v>2.8094039999999998</v>
      </c>
      <c r="S403" s="143">
        <v>0</v>
      </c>
      <c r="T403" s="144">
        <f>S403*H403</f>
        <v>0</v>
      </c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R403" s="145" t="s">
        <v>294</v>
      </c>
      <c r="AT403" s="145" t="s">
        <v>180</v>
      </c>
      <c r="AU403" s="145" t="s">
        <v>79</v>
      </c>
      <c r="AY403" s="17" t="s">
        <v>120</v>
      </c>
      <c r="BE403" s="146">
        <f>IF(N403="základní",J403,0)</f>
        <v>0</v>
      </c>
      <c r="BF403" s="146">
        <f>IF(N403="snížená",J403,0)</f>
        <v>0</v>
      </c>
      <c r="BG403" s="146">
        <f>IF(N403="zákl. přenesená",J403,0)</f>
        <v>0</v>
      </c>
      <c r="BH403" s="146">
        <f>IF(N403="sníž. přenesená",J403,0)</f>
        <v>0</v>
      </c>
      <c r="BI403" s="146">
        <f>IF(N403="nulová",J403,0)</f>
        <v>0</v>
      </c>
      <c r="BJ403" s="17" t="s">
        <v>77</v>
      </c>
      <c r="BK403" s="146">
        <f>ROUND(I403*H403,2)</f>
        <v>0</v>
      </c>
      <c r="BL403" s="17" t="s">
        <v>210</v>
      </c>
      <c r="BM403" s="145" t="s">
        <v>665</v>
      </c>
    </row>
    <row r="404" spans="1:65" s="14" customFormat="1" ht="11.25">
      <c r="B404" s="155"/>
      <c r="D404" s="148" t="s">
        <v>128</v>
      </c>
      <c r="E404" s="156" t="s">
        <v>1</v>
      </c>
      <c r="F404" s="157" t="s">
        <v>666</v>
      </c>
      <c r="H404" s="156" t="s">
        <v>1</v>
      </c>
      <c r="L404" s="155"/>
      <c r="M404" s="158"/>
      <c r="N404" s="159"/>
      <c r="O404" s="159"/>
      <c r="P404" s="159"/>
      <c r="Q404" s="159"/>
      <c r="R404" s="159"/>
      <c r="S404" s="159"/>
      <c r="T404" s="160"/>
      <c r="AT404" s="156" t="s">
        <v>128</v>
      </c>
      <c r="AU404" s="156" t="s">
        <v>79</v>
      </c>
      <c r="AV404" s="14" t="s">
        <v>77</v>
      </c>
      <c r="AW404" s="14" t="s">
        <v>27</v>
      </c>
      <c r="AX404" s="14" t="s">
        <v>70</v>
      </c>
      <c r="AY404" s="156" t="s">
        <v>120</v>
      </c>
    </row>
    <row r="405" spans="1:65" s="13" customFormat="1" ht="11.25">
      <c r="B405" s="147"/>
      <c r="D405" s="148" t="s">
        <v>128</v>
      </c>
      <c r="E405" s="149" t="s">
        <v>1</v>
      </c>
      <c r="F405" s="150" t="s">
        <v>667</v>
      </c>
      <c r="H405" s="151">
        <v>624.31200000000001</v>
      </c>
      <c r="L405" s="147"/>
      <c r="M405" s="152"/>
      <c r="N405" s="153"/>
      <c r="O405" s="153"/>
      <c r="P405" s="153"/>
      <c r="Q405" s="153"/>
      <c r="R405" s="153"/>
      <c r="S405" s="153"/>
      <c r="T405" s="154"/>
      <c r="AT405" s="149" t="s">
        <v>128</v>
      </c>
      <c r="AU405" s="149" t="s">
        <v>79</v>
      </c>
      <c r="AV405" s="13" t="s">
        <v>79</v>
      </c>
      <c r="AW405" s="13" t="s">
        <v>27</v>
      </c>
      <c r="AX405" s="13" t="s">
        <v>77</v>
      </c>
      <c r="AY405" s="149" t="s">
        <v>120</v>
      </c>
    </row>
    <row r="406" spans="1:65" s="2" customFormat="1" ht="24.2" customHeight="1">
      <c r="A406" s="29"/>
      <c r="B406" s="134"/>
      <c r="C406" s="135" t="s">
        <v>668</v>
      </c>
      <c r="D406" s="135" t="s">
        <v>121</v>
      </c>
      <c r="E406" s="136" t="s">
        <v>669</v>
      </c>
      <c r="F406" s="137" t="s">
        <v>670</v>
      </c>
      <c r="G406" s="138" t="s">
        <v>137</v>
      </c>
      <c r="H406" s="139">
        <v>72</v>
      </c>
      <c r="I406" s="140">
        <v>0</v>
      </c>
      <c r="J406" s="140">
        <f>ROUND(I406*H406,2)</f>
        <v>0</v>
      </c>
      <c r="K406" s="137" t="s">
        <v>125</v>
      </c>
      <c r="L406" s="30"/>
      <c r="M406" s="141" t="s">
        <v>1</v>
      </c>
      <c r="N406" s="142" t="s">
        <v>35</v>
      </c>
      <c r="O406" s="143">
        <v>0.05</v>
      </c>
      <c r="P406" s="143">
        <f>O406*H406</f>
        <v>3.6</v>
      </c>
      <c r="Q406" s="143">
        <v>4.0000000000000003E-5</v>
      </c>
      <c r="R406" s="143">
        <f>Q406*H406</f>
        <v>2.8800000000000002E-3</v>
      </c>
      <c r="S406" s="143">
        <v>0</v>
      </c>
      <c r="T406" s="144">
        <f>S406*H406</f>
        <v>0</v>
      </c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R406" s="145" t="s">
        <v>210</v>
      </c>
      <c r="AT406" s="145" t="s">
        <v>121</v>
      </c>
      <c r="AU406" s="145" t="s">
        <v>79</v>
      </c>
      <c r="AY406" s="17" t="s">
        <v>120</v>
      </c>
      <c r="BE406" s="146">
        <f>IF(N406="základní",J406,0)</f>
        <v>0</v>
      </c>
      <c r="BF406" s="146">
        <f>IF(N406="snížená",J406,0)</f>
        <v>0</v>
      </c>
      <c r="BG406" s="146">
        <f>IF(N406="zákl. přenesená",J406,0)</f>
        <v>0</v>
      </c>
      <c r="BH406" s="146">
        <f>IF(N406="sníž. přenesená",J406,0)</f>
        <v>0</v>
      </c>
      <c r="BI406" s="146">
        <f>IF(N406="nulová",J406,0)</f>
        <v>0</v>
      </c>
      <c r="BJ406" s="17" t="s">
        <v>77</v>
      </c>
      <c r="BK406" s="146">
        <f>ROUND(I406*H406,2)</f>
        <v>0</v>
      </c>
      <c r="BL406" s="17" t="s">
        <v>210</v>
      </c>
      <c r="BM406" s="145" t="s">
        <v>671</v>
      </c>
    </row>
    <row r="407" spans="1:65" s="13" customFormat="1" ht="11.25">
      <c r="B407" s="147"/>
      <c r="D407" s="148" t="s">
        <v>128</v>
      </c>
      <c r="E407" s="149" t="s">
        <v>1</v>
      </c>
      <c r="F407" s="150" t="s">
        <v>672</v>
      </c>
      <c r="H407" s="151">
        <v>72</v>
      </c>
      <c r="L407" s="147"/>
      <c r="M407" s="152"/>
      <c r="N407" s="153"/>
      <c r="O407" s="153"/>
      <c r="P407" s="153"/>
      <c r="Q407" s="153"/>
      <c r="R407" s="153"/>
      <c r="S407" s="153"/>
      <c r="T407" s="154"/>
      <c r="AT407" s="149" t="s">
        <v>128</v>
      </c>
      <c r="AU407" s="149" t="s">
        <v>79</v>
      </c>
      <c r="AV407" s="13" t="s">
        <v>79</v>
      </c>
      <c r="AW407" s="13" t="s">
        <v>27</v>
      </c>
      <c r="AX407" s="13" t="s">
        <v>77</v>
      </c>
      <c r="AY407" s="149" t="s">
        <v>120</v>
      </c>
    </row>
    <row r="408" spans="1:65" s="2" customFormat="1" ht="24.2" customHeight="1">
      <c r="A408" s="29"/>
      <c r="B408" s="134"/>
      <c r="C408" s="135" t="s">
        <v>673</v>
      </c>
      <c r="D408" s="135" t="s">
        <v>121</v>
      </c>
      <c r="E408" s="136" t="s">
        <v>674</v>
      </c>
      <c r="F408" s="137" t="s">
        <v>675</v>
      </c>
      <c r="G408" s="138" t="s">
        <v>137</v>
      </c>
      <c r="H408" s="139">
        <v>26</v>
      </c>
      <c r="I408" s="140">
        <v>0</v>
      </c>
      <c r="J408" s="140">
        <f>ROUND(I408*H408,2)</f>
        <v>0</v>
      </c>
      <c r="K408" s="137" t="s">
        <v>125</v>
      </c>
      <c r="L408" s="30"/>
      <c r="M408" s="141" t="s">
        <v>1</v>
      </c>
      <c r="N408" s="142" t="s">
        <v>35</v>
      </c>
      <c r="O408" s="143">
        <v>0.56000000000000005</v>
      </c>
      <c r="P408" s="143">
        <f>O408*H408</f>
        <v>14.560000000000002</v>
      </c>
      <c r="Q408" s="143">
        <v>5.6153599999999997E-5</v>
      </c>
      <c r="R408" s="143">
        <f>Q408*H408</f>
        <v>1.4599935999999999E-3</v>
      </c>
      <c r="S408" s="143">
        <v>0</v>
      </c>
      <c r="T408" s="144">
        <f>S408*H408</f>
        <v>0</v>
      </c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R408" s="145" t="s">
        <v>210</v>
      </c>
      <c r="AT408" s="145" t="s">
        <v>121</v>
      </c>
      <c r="AU408" s="145" t="s">
        <v>79</v>
      </c>
      <c r="AY408" s="17" t="s">
        <v>120</v>
      </c>
      <c r="BE408" s="146">
        <f>IF(N408="základní",J408,0)</f>
        <v>0</v>
      </c>
      <c r="BF408" s="146">
        <f>IF(N408="snížená",J408,0)</f>
        <v>0</v>
      </c>
      <c r="BG408" s="146">
        <f>IF(N408="zákl. přenesená",J408,0)</f>
        <v>0</v>
      </c>
      <c r="BH408" s="146">
        <f>IF(N408="sníž. přenesená",J408,0)</f>
        <v>0</v>
      </c>
      <c r="BI408" s="146">
        <f>IF(N408="nulová",J408,0)</f>
        <v>0</v>
      </c>
      <c r="BJ408" s="17" t="s">
        <v>77</v>
      </c>
      <c r="BK408" s="146">
        <f>ROUND(I408*H408,2)</f>
        <v>0</v>
      </c>
      <c r="BL408" s="17" t="s">
        <v>210</v>
      </c>
      <c r="BM408" s="145" t="s">
        <v>676</v>
      </c>
    </row>
    <row r="409" spans="1:65" s="13" customFormat="1" ht="22.5">
      <c r="B409" s="147"/>
      <c r="D409" s="148" t="s">
        <v>128</v>
      </c>
      <c r="E409" s="149" t="s">
        <v>1</v>
      </c>
      <c r="F409" s="150" t="s">
        <v>677</v>
      </c>
      <c r="H409" s="151">
        <v>26</v>
      </c>
      <c r="L409" s="147"/>
      <c r="M409" s="152"/>
      <c r="N409" s="153"/>
      <c r="O409" s="153"/>
      <c r="P409" s="153"/>
      <c r="Q409" s="153"/>
      <c r="R409" s="153"/>
      <c r="S409" s="153"/>
      <c r="T409" s="154"/>
      <c r="AT409" s="149" t="s">
        <v>128</v>
      </c>
      <c r="AU409" s="149" t="s">
        <v>79</v>
      </c>
      <c r="AV409" s="13" t="s">
        <v>79</v>
      </c>
      <c r="AW409" s="13" t="s">
        <v>27</v>
      </c>
      <c r="AX409" s="13" t="s">
        <v>77</v>
      </c>
      <c r="AY409" s="149" t="s">
        <v>120</v>
      </c>
    </row>
    <row r="410" spans="1:65" s="2" customFormat="1" ht="24.2" customHeight="1">
      <c r="A410" s="29"/>
      <c r="B410" s="134"/>
      <c r="C410" s="135" t="s">
        <v>678</v>
      </c>
      <c r="D410" s="135" t="s">
        <v>121</v>
      </c>
      <c r="E410" s="136" t="s">
        <v>679</v>
      </c>
      <c r="F410" s="137" t="s">
        <v>680</v>
      </c>
      <c r="G410" s="138" t="s">
        <v>137</v>
      </c>
      <c r="H410" s="139">
        <v>26</v>
      </c>
      <c r="I410" s="140">
        <v>0</v>
      </c>
      <c r="J410" s="140">
        <f>ROUND(I410*H410,2)</f>
        <v>0</v>
      </c>
      <c r="K410" s="137" t="s">
        <v>125</v>
      </c>
      <c r="L410" s="30"/>
      <c r="M410" s="141" t="s">
        <v>1</v>
      </c>
      <c r="N410" s="142" t="s">
        <v>35</v>
      </c>
      <c r="O410" s="143">
        <v>0.56000000000000005</v>
      </c>
      <c r="P410" s="143">
        <f>O410*H410</f>
        <v>14.560000000000002</v>
      </c>
      <c r="Q410" s="143">
        <v>5.6153599999999997E-5</v>
      </c>
      <c r="R410" s="143">
        <f>Q410*H410</f>
        <v>1.4599935999999999E-3</v>
      </c>
      <c r="S410" s="143">
        <v>0</v>
      </c>
      <c r="T410" s="144">
        <f>S410*H410</f>
        <v>0</v>
      </c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R410" s="145" t="s">
        <v>210</v>
      </c>
      <c r="AT410" s="145" t="s">
        <v>121</v>
      </c>
      <c r="AU410" s="145" t="s">
        <v>79</v>
      </c>
      <c r="AY410" s="17" t="s">
        <v>120</v>
      </c>
      <c r="BE410" s="146">
        <f>IF(N410="základní",J410,0)</f>
        <v>0</v>
      </c>
      <c r="BF410" s="146">
        <f>IF(N410="snížená",J410,0)</f>
        <v>0</v>
      </c>
      <c r="BG410" s="146">
        <f>IF(N410="zákl. přenesená",J410,0)</f>
        <v>0</v>
      </c>
      <c r="BH410" s="146">
        <f>IF(N410="sníž. přenesená",J410,0)</f>
        <v>0</v>
      </c>
      <c r="BI410" s="146">
        <f>IF(N410="nulová",J410,0)</f>
        <v>0</v>
      </c>
      <c r="BJ410" s="17" t="s">
        <v>77</v>
      </c>
      <c r="BK410" s="146">
        <f>ROUND(I410*H410,2)</f>
        <v>0</v>
      </c>
      <c r="BL410" s="17" t="s">
        <v>210</v>
      </c>
      <c r="BM410" s="145" t="s">
        <v>681</v>
      </c>
    </row>
    <row r="411" spans="1:65" s="13" customFormat="1" ht="22.5">
      <c r="B411" s="147"/>
      <c r="D411" s="148" t="s">
        <v>128</v>
      </c>
      <c r="E411" s="149" t="s">
        <v>1</v>
      </c>
      <c r="F411" s="150" t="s">
        <v>682</v>
      </c>
      <c r="H411" s="151">
        <v>26</v>
      </c>
      <c r="L411" s="147"/>
      <c r="M411" s="152"/>
      <c r="N411" s="153"/>
      <c r="O411" s="153"/>
      <c r="P411" s="153"/>
      <c r="Q411" s="153"/>
      <c r="R411" s="153"/>
      <c r="S411" s="153"/>
      <c r="T411" s="154"/>
      <c r="AT411" s="149" t="s">
        <v>128</v>
      </c>
      <c r="AU411" s="149" t="s">
        <v>79</v>
      </c>
      <c r="AV411" s="13" t="s">
        <v>79</v>
      </c>
      <c r="AW411" s="13" t="s">
        <v>27</v>
      </c>
      <c r="AX411" s="13" t="s">
        <v>77</v>
      </c>
      <c r="AY411" s="149" t="s">
        <v>120</v>
      </c>
    </row>
    <row r="412" spans="1:65" s="2" customFormat="1" ht="24.2" customHeight="1">
      <c r="A412" s="29"/>
      <c r="B412" s="134"/>
      <c r="C412" s="135" t="s">
        <v>683</v>
      </c>
      <c r="D412" s="135" t="s">
        <v>121</v>
      </c>
      <c r="E412" s="136" t="s">
        <v>684</v>
      </c>
      <c r="F412" s="137" t="s">
        <v>685</v>
      </c>
      <c r="G412" s="138" t="s">
        <v>183</v>
      </c>
      <c r="H412" s="139">
        <v>3.1120000000000001</v>
      </c>
      <c r="I412" s="140">
        <v>0</v>
      </c>
      <c r="J412" s="140">
        <f>ROUND(I412*H412,2)</f>
        <v>0</v>
      </c>
      <c r="K412" s="137" t="s">
        <v>125</v>
      </c>
      <c r="L412" s="30"/>
      <c r="M412" s="141" t="s">
        <v>1</v>
      </c>
      <c r="N412" s="142" t="s">
        <v>35</v>
      </c>
      <c r="O412" s="143">
        <v>1.5669999999999999</v>
      </c>
      <c r="P412" s="143">
        <f>O412*H412</f>
        <v>4.8765039999999997</v>
      </c>
      <c r="Q412" s="143">
        <v>0</v>
      </c>
      <c r="R412" s="143">
        <f>Q412*H412</f>
        <v>0</v>
      </c>
      <c r="S412" s="143">
        <v>0</v>
      </c>
      <c r="T412" s="144">
        <f>S412*H412</f>
        <v>0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145" t="s">
        <v>126</v>
      </c>
      <c r="AT412" s="145" t="s">
        <v>121</v>
      </c>
      <c r="AU412" s="145" t="s">
        <v>79</v>
      </c>
      <c r="AY412" s="17" t="s">
        <v>120</v>
      </c>
      <c r="BE412" s="146">
        <f>IF(N412="základní",J412,0)</f>
        <v>0</v>
      </c>
      <c r="BF412" s="146">
        <f>IF(N412="snížená",J412,0)</f>
        <v>0</v>
      </c>
      <c r="BG412" s="146">
        <f>IF(N412="zákl. přenesená",J412,0)</f>
        <v>0</v>
      </c>
      <c r="BH412" s="146">
        <f>IF(N412="sníž. přenesená",J412,0)</f>
        <v>0</v>
      </c>
      <c r="BI412" s="146">
        <f>IF(N412="nulová",J412,0)</f>
        <v>0</v>
      </c>
      <c r="BJ412" s="17" t="s">
        <v>77</v>
      </c>
      <c r="BK412" s="146">
        <f>ROUND(I412*H412,2)</f>
        <v>0</v>
      </c>
      <c r="BL412" s="17" t="s">
        <v>126</v>
      </c>
      <c r="BM412" s="145" t="s">
        <v>686</v>
      </c>
    </row>
    <row r="413" spans="1:65" s="12" customFormat="1" ht="22.9" customHeight="1">
      <c r="B413" s="124"/>
      <c r="D413" s="125" t="s">
        <v>69</v>
      </c>
      <c r="E413" s="180" t="s">
        <v>687</v>
      </c>
      <c r="F413" s="180" t="s">
        <v>688</v>
      </c>
      <c r="J413" s="181">
        <f>BK413</f>
        <v>0</v>
      </c>
      <c r="L413" s="124"/>
      <c r="M413" s="128"/>
      <c r="N413" s="129"/>
      <c r="O413" s="129"/>
      <c r="P413" s="130">
        <f>SUM(P414:P419)</f>
        <v>48.438555000000001</v>
      </c>
      <c r="Q413" s="129"/>
      <c r="R413" s="130">
        <f>SUM(R414:R419)</f>
        <v>6.98487E-2</v>
      </c>
      <c r="S413" s="129"/>
      <c r="T413" s="131">
        <f>SUM(T414:T419)</f>
        <v>0</v>
      </c>
      <c r="AR413" s="125" t="s">
        <v>79</v>
      </c>
      <c r="AT413" s="132" t="s">
        <v>69</v>
      </c>
      <c r="AU413" s="132" t="s">
        <v>77</v>
      </c>
      <c r="AY413" s="125" t="s">
        <v>120</v>
      </c>
      <c r="BK413" s="133">
        <f>SUM(BK414:BK419)</f>
        <v>0</v>
      </c>
    </row>
    <row r="414" spans="1:65" s="2" customFormat="1" ht="14.45" customHeight="1">
      <c r="A414" s="29"/>
      <c r="B414" s="134"/>
      <c r="C414" s="135" t="s">
        <v>689</v>
      </c>
      <c r="D414" s="135" t="s">
        <v>121</v>
      </c>
      <c r="E414" s="136" t="s">
        <v>690</v>
      </c>
      <c r="F414" s="137" t="s">
        <v>691</v>
      </c>
      <c r="G414" s="138" t="s">
        <v>124</v>
      </c>
      <c r="H414" s="139">
        <v>151.845</v>
      </c>
      <c r="I414" s="140">
        <v>0</v>
      </c>
      <c r="J414" s="140">
        <f>ROUND(I414*H414,2)</f>
        <v>0</v>
      </c>
      <c r="K414" s="137" t="s">
        <v>125</v>
      </c>
      <c r="L414" s="30"/>
      <c r="M414" s="141" t="s">
        <v>1</v>
      </c>
      <c r="N414" s="142" t="s">
        <v>35</v>
      </c>
      <c r="O414" s="143">
        <v>0.14000000000000001</v>
      </c>
      <c r="P414" s="143">
        <f>O414*H414</f>
        <v>21.258300000000002</v>
      </c>
      <c r="Q414" s="143">
        <v>0</v>
      </c>
      <c r="R414" s="143">
        <f>Q414*H414</f>
        <v>0</v>
      </c>
      <c r="S414" s="143">
        <v>0</v>
      </c>
      <c r="T414" s="144">
        <f>S414*H414</f>
        <v>0</v>
      </c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R414" s="145" t="s">
        <v>210</v>
      </c>
      <c r="AT414" s="145" t="s">
        <v>121</v>
      </c>
      <c r="AU414" s="145" t="s">
        <v>79</v>
      </c>
      <c r="AY414" s="17" t="s">
        <v>120</v>
      </c>
      <c r="BE414" s="146">
        <f>IF(N414="základní",J414,0)</f>
        <v>0</v>
      </c>
      <c r="BF414" s="146">
        <f>IF(N414="snížená",J414,0)</f>
        <v>0</v>
      </c>
      <c r="BG414" s="146">
        <f>IF(N414="zákl. přenesená",J414,0)</f>
        <v>0</v>
      </c>
      <c r="BH414" s="146">
        <f>IF(N414="sníž. přenesená",J414,0)</f>
        <v>0</v>
      </c>
      <c r="BI414" s="146">
        <f>IF(N414="nulová",J414,0)</f>
        <v>0</v>
      </c>
      <c r="BJ414" s="17" t="s">
        <v>77</v>
      </c>
      <c r="BK414" s="146">
        <f>ROUND(I414*H414,2)</f>
        <v>0</v>
      </c>
      <c r="BL414" s="17" t="s">
        <v>210</v>
      </c>
      <c r="BM414" s="145" t="s">
        <v>692</v>
      </c>
    </row>
    <row r="415" spans="1:65" s="13" customFormat="1" ht="11.25">
      <c r="B415" s="147"/>
      <c r="D415" s="148" t="s">
        <v>128</v>
      </c>
      <c r="E415" s="149" t="s">
        <v>1</v>
      </c>
      <c r="F415" s="150" t="s">
        <v>693</v>
      </c>
      <c r="H415" s="151">
        <v>151.845</v>
      </c>
      <c r="L415" s="147"/>
      <c r="M415" s="152"/>
      <c r="N415" s="153"/>
      <c r="O415" s="153"/>
      <c r="P415" s="153"/>
      <c r="Q415" s="153"/>
      <c r="R415" s="153"/>
      <c r="S415" s="153"/>
      <c r="T415" s="154"/>
      <c r="AT415" s="149" t="s">
        <v>128</v>
      </c>
      <c r="AU415" s="149" t="s">
        <v>79</v>
      </c>
      <c r="AV415" s="13" t="s">
        <v>79</v>
      </c>
      <c r="AW415" s="13" t="s">
        <v>27</v>
      </c>
      <c r="AX415" s="13" t="s">
        <v>77</v>
      </c>
      <c r="AY415" s="149" t="s">
        <v>120</v>
      </c>
    </row>
    <row r="416" spans="1:65" s="2" customFormat="1" ht="24.2" customHeight="1">
      <c r="A416" s="29"/>
      <c r="B416" s="134"/>
      <c r="C416" s="135" t="s">
        <v>694</v>
      </c>
      <c r="D416" s="135" t="s">
        <v>121</v>
      </c>
      <c r="E416" s="136" t="s">
        <v>695</v>
      </c>
      <c r="F416" s="137" t="s">
        <v>696</v>
      </c>
      <c r="G416" s="138" t="s">
        <v>124</v>
      </c>
      <c r="H416" s="139">
        <v>151.845</v>
      </c>
      <c r="I416" s="140">
        <v>0</v>
      </c>
      <c r="J416" s="140">
        <f>ROUND(I416*H416,2)</f>
        <v>0</v>
      </c>
      <c r="K416" s="137" t="s">
        <v>125</v>
      </c>
      <c r="L416" s="30"/>
      <c r="M416" s="141" t="s">
        <v>1</v>
      </c>
      <c r="N416" s="142" t="s">
        <v>35</v>
      </c>
      <c r="O416" s="143">
        <v>7.4999999999999997E-2</v>
      </c>
      <c r="P416" s="143">
        <f>O416*H416</f>
        <v>11.388375</v>
      </c>
      <c r="Q416" s="143">
        <v>1E-4</v>
      </c>
      <c r="R416" s="143">
        <f>Q416*H416</f>
        <v>1.51845E-2</v>
      </c>
      <c r="S416" s="143">
        <v>0</v>
      </c>
      <c r="T416" s="144">
        <f>S416*H416</f>
        <v>0</v>
      </c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R416" s="145" t="s">
        <v>210</v>
      </c>
      <c r="AT416" s="145" t="s">
        <v>121</v>
      </c>
      <c r="AU416" s="145" t="s">
        <v>79</v>
      </c>
      <c r="AY416" s="17" t="s">
        <v>120</v>
      </c>
      <c r="BE416" s="146">
        <f>IF(N416="základní",J416,0)</f>
        <v>0</v>
      </c>
      <c r="BF416" s="146">
        <f>IF(N416="snížená",J416,0)</f>
        <v>0</v>
      </c>
      <c r="BG416" s="146">
        <f>IF(N416="zákl. přenesená",J416,0)</f>
        <v>0</v>
      </c>
      <c r="BH416" s="146">
        <f>IF(N416="sníž. přenesená",J416,0)</f>
        <v>0</v>
      </c>
      <c r="BI416" s="146">
        <f>IF(N416="nulová",J416,0)</f>
        <v>0</v>
      </c>
      <c r="BJ416" s="17" t="s">
        <v>77</v>
      </c>
      <c r="BK416" s="146">
        <f>ROUND(I416*H416,2)</f>
        <v>0</v>
      </c>
      <c r="BL416" s="17" t="s">
        <v>210</v>
      </c>
      <c r="BM416" s="145" t="s">
        <v>697</v>
      </c>
    </row>
    <row r="417" spans="1:65" s="13" customFormat="1" ht="11.25">
      <c r="B417" s="147"/>
      <c r="D417" s="148" t="s">
        <v>128</v>
      </c>
      <c r="E417" s="149" t="s">
        <v>1</v>
      </c>
      <c r="F417" s="150" t="s">
        <v>693</v>
      </c>
      <c r="H417" s="151">
        <v>151.845</v>
      </c>
      <c r="L417" s="147"/>
      <c r="M417" s="152"/>
      <c r="N417" s="153"/>
      <c r="O417" s="153"/>
      <c r="P417" s="153"/>
      <c r="Q417" s="153"/>
      <c r="R417" s="153"/>
      <c r="S417" s="153"/>
      <c r="T417" s="154"/>
      <c r="AT417" s="149" t="s">
        <v>128</v>
      </c>
      <c r="AU417" s="149" t="s">
        <v>79</v>
      </c>
      <c r="AV417" s="13" t="s">
        <v>79</v>
      </c>
      <c r="AW417" s="13" t="s">
        <v>27</v>
      </c>
      <c r="AX417" s="13" t="s">
        <v>77</v>
      </c>
      <c r="AY417" s="149" t="s">
        <v>120</v>
      </c>
    </row>
    <row r="418" spans="1:65" s="2" customFormat="1" ht="24.2" customHeight="1">
      <c r="A418" s="29"/>
      <c r="B418" s="134"/>
      <c r="C418" s="135" t="s">
        <v>698</v>
      </c>
      <c r="D418" s="135" t="s">
        <v>121</v>
      </c>
      <c r="E418" s="136" t="s">
        <v>699</v>
      </c>
      <c r="F418" s="137" t="s">
        <v>700</v>
      </c>
      <c r="G418" s="138" t="s">
        <v>124</v>
      </c>
      <c r="H418" s="139">
        <v>151.845</v>
      </c>
      <c r="I418" s="140">
        <v>0</v>
      </c>
      <c r="J418" s="140">
        <f>ROUND(I418*H418,2)</f>
        <v>0</v>
      </c>
      <c r="K418" s="137" t="s">
        <v>125</v>
      </c>
      <c r="L418" s="30"/>
      <c r="M418" s="141" t="s">
        <v>1</v>
      </c>
      <c r="N418" s="142" t="s">
        <v>35</v>
      </c>
      <c r="O418" s="143">
        <v>0.104</v>
      </c>
      <c r="P418" s="143">
        <f>O418*H418</f>
        <v>15.791879999999999</v>
      </c>
      <c r="Q418" s="143">
        <v>3.6000000000000002E-4</v>
      </c>
      <c r="R418" s="143">
        <f>Q418*H418</f>
        <v>5.4664200000000003E-2</v>
      </c>
      <c r="S418" s="143">
        <v>0</v>
      </c>
      <c r="T418" s="144">
        <f>S418*H418</f>
        <v>0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145" t="s">
        <v>210</v>
      </c>
      <c r="AT418" s="145" t="s">
        <v>121</v>
      </c>
      <c r="AU418" s="145" t="s">
        <v>79</v>
      </c>
      <c r="AY418" s="17" t="s">
        <v>120</v>
      </c>
      <c r="BE418" s="146">
        <f>IF(N418="základní",J418,0)</f>
        <v>0</v>
      </c>
      <c r="BF418" s="146">
        <f>IF(N418="snížená",J418,0)</f>
        <v>0</v>
      </c>
      <c r="BG418" s="146">
        <f>IF(N418="zákl. přenesená",J418,0)</f>
        <v>0</v>
      </c>
      <c r="BH418" s="146">
        <f>IF(N418="sníž. přenesená",J418,0)</f>
        <v>0</v>
      </c>
      <c r="BI418" s="146">
        <f>IF(N418="nulová",J418,0)</f>
        <v>0</v>
      </c>
      <c r="BJ418" s="17" t="s">
        <v>77</v>
      </c>
      <c r="BK418" s="146">
        <f>ROUND(I418*H418,2)</f>
        <v>0</v>
      </c>
      <c r="BL418" s="17" t="s">
        <v>210</v>
      </c>
      <c r="BM418" s="145" t="s">
        <v>701</v>
      </c>
    </row>
    <row r="419" spans="1:65" s="13" customFormat="1" ht="11.25">
      <c r="B419" s="147"/>
      <c r="D419" s="148" t="s">
        <v>128</v>
      </c>
      <c r="E419" s="149" t="s">
        <v>1</v>
      </c>
      <c r="F419" s="150" t="s">
        <v>702</v>
      </c>
      <c r="H419" s="151">
        <v>151.845</v>
      </c>
      <c r="L419" s="147"/>
      <c r="M419" s="152"/>
      <c r="N419" s="153"/>
      <c r="O419" s="153"/>
      <c r="P419" s="153"/>
      <c r="Q419" s="153"/>
      <c r="R419" s="153"/>
      <c r="S419" s="153"/>
      <c r="T419" s="154"/>
      <c r="AT419" s="149" t="s">
        <v>128</v>
      </c>
      <c r="AU419" s="149" t="s">
        <v>79</v>
      </c>
      <c r="AV419" s="13" t="s">
        <v>79</v>
      </c>
      <c r="AW419" s="13" t="s">
        <v>27</v>
      </c>
      <c r="AX419" s="13" t="s">
        <v>77</v>
      </c>
      <c r="AY419" s="149" t="s">
        <v>120</v>
      </c>
    </row>
    <row r="420" spans="1:65" s="12" customFormat="1" ht="25.9" customHeight="1">
      <c r="B420" s="124"/>
      <c r="D420" s="125" t="s">
        <v>69</v>
      </c>
      <c r="E420" s="126" t="s">
        <v>703</v>
      </c>
      <c r="F420" s="126" t="s">
        <v>704</v>
      </c>
      <c r="J420" s="127">
        <f>BK420</f>
        <v>0</v>
      </c>
      <c r="L420" s="124"/>
      <c r="M420" s="128"/>
      <c r="N420" s="129"/>
      <c r="O420" s="129"/>
      <c r="P420" s="130">
        <f>P421+P424+P429+P432+P434</f>
        <v>0</v>
      </c>
      <c r="Q420" s="129"/>
      <c r="R420" s="130">
        <f>R421+R424+R429+R432+R434</f>
        <v>0</v>
      </c>
      <c r="S420" s="129"/>
      <c r="T420" s="131">
        <f>T421+T424+T429+T432+T434</f>
        <v>0</v>
      </c>
      <c r="AR420" s="125" t="s">
        <v>145</v>
      </c>
      <c r="AT420" s="132" t="s">
        <v>69</v>
      </c>
      <c r="AU420" s="132" t="s">
        <v>70</v>
      </c>
      <c r="AY420" s="125" t="s">
        <v>120</v>
      </c>
      <c r="BK420" s="133">
        <f>BK421+BK424+BK429+BK432+BK434</f>
        <v>0</v>
      </c>
    </row>
    <row r="421" spans="1:65" s="12" customFormat="1" ht="22.9" customHeight="1">
      <c r="B421" s="124"/>
      <c r="D421" s="125" t="s">
        <v>69</v>
      </c>
      <c r="E421" s="180" t="s">
        <v>705</v>
      </c>
      <c r="F421" s="180" t="s">
        <v>706</v>
      </c>
      <c r="J421" s="181">
        <f>BK421</f>
        <v>0</v>
      </c>
      <c r="L421" s="124"/>
      <c r="M421" s="128"/>
      <c r="N421" s="129"/>
      <c r="O421" s="129"/>
      <c r="P421" s="130">
        <f>SUM(P422:P423)</f>
        <v>0</v>
      </c>
      <c r="Q421" s="129"/>
      <c r="R421" s="130">
        <f>SUM(R422:R423)</f>
        <v>0</v>
      </c>
      <c r="S421" s="129"/>
      <c r="T421" s="131">
        <f>SUM(T422:T423)</f>
        <v>0</v>
      </c>
      <c r="AR421" s="125" t="s">
        <v>145</v>
      </c>
      <c r="AT421" s="132" t="s">
        <v>69</v>
      </c>
      <c r="AU421" s="132" t="s">
        <v>77</v>
      </c>
      <c r="AY421" s="125" t="s">
        <v>120</v>
      </c>
      <c r="BK421" s="133">
        <f>SUM(BK422:BK423)</f>
        <v>0</v>
      </c>
    </row>
    <row r="422" spans="1:65" s="2" customFormat="1" ht="14.45" customHeight="1">
      <c r="A422" s="29"/>
      <c r="B422" s="134"/>
      <c r="C422" s="135" t="s">
        <v>707</v>
      </c>
      <c r="D422" s="135" t="s">
        <v>121</v>
      </c>
      <c r="E422" s="136" t="s">
        <v>708</v>
      </c>
      <c r="F422" s="137" t="s">
        <v>709</v>
      </c>
      <c r="G422" s="138" t="s">
        <v>710</v>
      </c>
      <c r="H422" s="139">
        <v>1</v>
      </c>
      <c r="I422" s="140">
        <v>0</v>
      </c>
      <c r="J422" s="140">
        <f>ROUND(I422*H422,2)</f>
        <v>0</v>
      </c>
      <c r="K422" s="137" t="s">
        <v>125</v>
      </c>
      <c r="L422" s="30"/>
      <c r="M422" s="141" t="s">
        <v>1</v>
      </c>
      <c r="N422" s="142" t="s">
        <v>35</v>
      </c>
      <c r="O422" s="143">
        <v>0</v>
      </c>
      <c r="P422" s="143">
        <f>O422*H422</f>
        <v>0</v>
      </c>
      <c r="Q422" s="143">
        <v>0</v>
      </c>
      <c r="R422" s="143">
        <f>Q422*H422</f>
        <v>0</v>
      </c>
      <c r="S422" s="143">
        <v>0</v>
      </c>
      <c r="T422" s="144">
        <f>S422*H422</f>
        <v>0</v>
      </c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R422" s="145" t="s">
        <v>711</v>
      </c>
      <c r="AT422" s="145" t="s">
        <v>121</v>
      </c>
      <c r="AU422" s="145" t="s">
        <v>79</v>
      </c>
      <c r="AY422" s="17" t="s">
        <v>120</v>
      </c>
      <c r="BE422" s="146">
        <f>IF(N422="základní",J422,0)</f>
        <v>0</v>
      </c>
      <c r="BF422" s="146">
        <f>IF(N422="snížená",J422,0)</f>
        <v>0</v>
      </c>
      <c r="BG422" s="146">
        <f>IF(N422="zákl. přenesená",J422,0)</f>
        <v>0</v>
      </c>
      <c r="BH422" s="146">
        <f>IF(N422="sníž. přenesená",J422,0)</f>
        <v>0</v>
      </c>
      <c r="BI422" s="146">
        <f>IF(N422="nulová",J422,0)</f>
        <v>0</v>
      </c>
      <c r="BJ422" s="17" t="s">
        <v>77</v>
      </c>
      <c r="BK422" s="146">
        <f>ROUND(I422*H422,2)</f>
        <v>0</v>
      </c>
      <c r="BL422" s="17" t="s">
        <v>711</v>
      </c>
      <c r="BM422" s="145" t="s">
        <v>712</v>
      </c>
    </row>
    <row r="423" spans="1:65" s="13" customFormat="1" ht="11.25">
      <c r="B423" s="147"/>
      <c r="D423" s="148" t="s">
        <v>128</v>
      </c>
      <c r="E423" s="149" t="s">
        <v>1</v>
      </c>
      <c r="F423" s="150" t="s">
        <v>713</v>
      </c>
      <c r="H423" s="151">
        <v>1</v>
      </c>
      <c r="L423" s="147"/>
      <c r="M423" s="152"/>
      <c r="N423" s="153"/>
      <c r="O423" s="153"/>
      <c r="P423" s="153"/>
      <c r="Q423" s="153"/>
      <c r="R423" s="153"/>
      <c r="S423" s="153"/>
      <c r="T423" s="154"/>
      <c r="AT423" s="149" t="s">
        <v>128</v>
      </c>
      <c r="AU423" s="149" t="s">
        <v>79</v>
      </c>
      <c r="AV423" s="13" t="s">
        <v>79</v>
      </c>
      <c r="AW423" s="13" t="s">
        <v>27</v>
      </c>
      <c r="AX423" s="13" t="s">
        <v>77</v>
      </c>
      <c r="AY423" s="149" t="s">
        <v>120</v>
      </c>
    </row>
    <row r="424" spans="1:65" s="12" customFormat="1" ht="22.9" customHeight="1">
      <c r="B424" s="124"/>
      <c r="D424" s="125" t="s">
        <v>69</v>
      </c>
      <c r="E424" s="180" t="s">
        <v>714</v>
      </c>
      <c r="F424" s="180" t="s">
        <v>715</v>
      </c>
      <c r="J424" s="181">
        <f>BK424</f>
        <v>0</v>
      </c>
      <c r="L424" s="124"/>
      <c r="M424" s="128"/>
      <c r="N424" s="129"/>
      <c r="O424" s="129"/>
      <c r="P424" s="130">
        <f>SUM(P425:P428)</f>
        <v>0</v>
      </c>
      <c r="Q424" s="129"/>
      <c r="R424" s="130">
        <f>SUM(R425:R428)</f>
        <v>0</v>
      </c>
      <c r="S424" s="129"/>
      <c r="T424" s="131">
        <f>SUM(T425:T428)</f>
        <v>0</v>
      </c>
      <c r="AR424" s="125" t="s">
        <v>145</v>
      </c>
      <c r="AT424" s="132" t="s">
        <v>69</v>
      </c>
      <c r="AU424" s="132" t="s">
        <v>77</v>
      </c>
      <c r="AY424" s="125" t="s">
        <v>120</v>
      </c>
      <c r="BK424" s="133">
        <f>SUM(BK425:BK428)</f>
        <v>0</v>
      </c>
    </row>
    <row r="425" spans="1:65" s="2" customFormat="1" ht="14.45" customHeight="1">
      <c r="A425" s="29"/>
      <c r="B425" s="134"/>
      <c r="C425" s="135" t="s">
        <v>716</v>
      </c>
      <c r="D425" s="135" t="s">
        <v>121</v>
      </c>
      <c r="E425" s="136" t="s">
        <v>717</v>
      </c>
      <c r="F425" s="137" t="s">
        <v>715</v>
      </c>
      <c r="G425" s="138" t="s">
        <v>710</v>
      </c>
      <c r="H425" s="139">
        <v>1</v>
      </c>
      <c r="I425" s="140">
        <v>0</v>
      </c>
      <c r="J425" s="140">
        <f>ROUND(I425*H425,2)</f>
        <v>0</v>
      </c>
      <c r="K425" s="137" t="s">
        <v>125</v>
      </c>
      <c r="L425" s="30"/>
      <c r="M425" s="141" t="s">
        <v>1</v>
      </c>
      <c r="N425" s="142" t="s">
        <v>35</v>
      </c>
      <c r="O425" s="143">
        <v>0</v>
      </c>
      <c r="P425" s="143">
        <f>O425*H425</f>
        <v>0</v>
      </c>
      <c r="Q425" s="143">
        <v>0</v>
      </c>
      <c r="R425" s="143">
        <f>Q425*H425</f>
        <v>0</v>
      </c>
      <c r="S425" s="143">
        <v>0</v>
      </c>
      <c r="T425" s="144">
        <f>S425*H425</f>
        <v>0</v>
      </c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R425" s="145" t="s">
        <v>711</v>
      </c>
      <c r="AT425" s="145" t="s">
        <v>121</v>
      </c>
      <c r="AU425" s="145" t="s">
        <v>79</v>
      </c>
      <c r="AY425" s="17" t="s">
        <v>120</v>
      </c>
      <c r="BE425" s="146">
        <f>IF(N425="základní",J425,0)</f>
        <v>0</v>
      </c>
      <c r="BF425" s="146">
        <f>IF(N425="snížená",J425,0)</f>
        <v>0</v>
      </c>
      <c r="BG425" s="146">
        <f>IF(N425="zákl. přenesená",J425,0)</f>
        <v>0</v>
      </c>
      <c r="BH425" s="146">
        <f>IF(N425="sníž. přenesená",J425,0)</f>
        <v>0</v>
      </c>
      <c r="BI425" s="146">
        <f>IF(N425="nulová",J425,0)</f>
        <v>0</v>
      </c>
      <c r="BJ425" s="17" t="s">
        <v>77</v>
      </c>
      <c r="BK425" s="146">
        <f>ROUND(I425*H425,2)</f>
        <v>0</v>
      </c>
      <c r="BL425" s="17" t="s">
        <v>711</v>
      </c>
      <c r="BM425" s="145" t="s">
        <v>718</v>
      </c>
    </row>
    <row r="426" spans="1:65" s="2" customFormat="1" ht="14.45" customHeight="1">
      <c r="A426" s="29"/>
      <c r="B426" s="134"/>
      <c r="C426" s="135" t="s">
        <v>719</v>
      </c>
      <c r="D426" s="135" t="s">
        <v>121</v>
      </c>
      <c r="E426" s="136" t="s">
        <v>720</v>
      </c>
      <c r="F426" s="137" t="s">
        <v>721</v>
      </c>
      <c r="G426" s="138" t="s">
        <v>710</v>
      </c>
      <c r="H426" s="139">
        <v>1</v>
      </c>
      <c r="I426" s="140">
        <v>0</v>
      </c>
      <c r="J426" s="140">
        <f>ROUND(I426*H426,2)</f>
        <v>0</v>
      </c>
      <c r="K426" s="137" t="s">
        <v>125</v>
      </c>
      <c r="L426" s="30"/>
      <c r="M426" s="141" t="s">
        <v>1</v>
      </c>
      <c r="N426" s="142" t="s">
        <v>35</v>
      </c>
      <c r="O426" s="143">
        <v>0</v>
      </c>
      <c r="P426" s="143">
        <f>O426*H426</f>
        <v>0</v>
      </c>
      <c r="Q426" s="143">
        <v>0</v>
      </c>
      <c r="R426" s="143">
        <f>Q426*H426</f>
        <v>0</v>
      </c>
      <c r="S426" s="143">
        <v>0</v>
      </c>
      <c r="T426" s="144">
        <f>S426*H426</f>
        <v>0</v>
      </c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R426" s="145" t="s">
        <v>711</v>
      </c>
      <c r="AT426" s="145" t="s">
        <v>121</v>
      </c>
      <c r="AU426" s="145" t="s">
        <v>79</v>
      </c>
      <c r="AY426" s="17" t="s">
        <v>120</v>
      </c>
      <c r="BE426" s="146">
        <f>IF(N426="základní",J426,0)</f>
        <v>0</v>
      </c>
      <c r="BF426" s="146">
        <f>IF(N426="snížená",J426,0)</f>
        <v>0</v>
      </c>
      <c r="BG426" s="146">
        <f>IF(N426="zákl. přenesená",J426,0)</f>
        <v>0</v>
      </c>
      <c r="BH426" s="146">
        <f>IF(N426="sníž. přenesená",J426,0)</f>
        <v>0</v>
      </c>
      <c r="BI426" s="146">
        <f>IF(N426="nulová",J426,0)</f>
        <v>0</v>
      </c>
      <c r="BJ426" s="17" t="s">
        <v>77</v>
      </c>
      <c r="BK426" s="146">
        <f>ROUND(I426*H426,2)</f>
        <v>0</v>
      </c>
      <c r="BL426" s="17" t="s">
        <v>711</v>
      </c>
      <c r="BM426" s="145" t="s">
        <v>722</v>
      </c>
    </row>
    <row r="427" spans="1:65" s="13" customFormat="1" ht="11.25">
      <c r="B427" s="147"/>
      <c r="D427" s="148" t="s">
        <v>128</v>
      </c>
      <c r="E427" s="149" t="s">
        <v>1</v>
      </c>
      <c r="F427" s="150" t="s">
        <v>723</v>
      </c>
      <c r="H427" s="151">
        <v>1</v>
      </c>
      <c r="L427" s="147"/>
      <c r="M427" s="152"/>
      <c r="N427" s="153"/>
      <c r="O427" s="153"/>
      <c r="P427" s="153"/>
      <c r="Q427" s="153"/>
      <c r="R427" s="153"/>
      <c r="S427" s="153"/>
      <c r="T427" s="154"/>
      <c r="AT427" s="149" t="s">
        <v>128</v>
      </c>
      <c r="AU427" s="149" t="s">
        <v>79</v>
      </c>
      <c r="AV427" s="13" t="s">
        <v>79</v>
      </c>
      <c r="AW427" s="13" t="s">
        <v>27</v>
      </c>
      <c r="AX427" s="13" t="s">
        <v>77</v>
      </c>
      <c r="AY427" s="149" t="s">
        <v>120</v>
      </c>
    </row>
    <row r="428" spans="1:65" s="2" customFormat="1" ht="14.45" customHeight="1">
      <c r="A428" s="29"/>
      <c r="B428" s="134"/>
      <c r="C428" s="135" t="s">
        <v>724</v>
      </c>
      <c r="D428" s="135" t="s">
        <v>121</v>
      </c>
      <c r="E428" s="136" t="s">
        <v>725</v>
      </c>
      <c r="F428" s="137" t="s">
        <v>726</v>
      </c>
      <c r="G428" s="138" t="s">
        <v>710</v>
      </c>
      <c r="H428" s="139">
        <v>1</v>
      </c>
      <c r="I428" s="140">
        <v>0</v>
      </c>
      <c r="J428" s="140">
        <f>ROUND(I428*H428,2)</f>
        <v>0</v>
      </c>
      <c r="K428" s="137" t="s">
        <v>125</v>
      </c>
      <c r="L428" s="30"/>
      <c r="M428" s="141" t="s">
        <v>1</v>
      </c>
      <c r="N428" s="142" t="s">
        <v>35</v>
      </c>
      <c r="O428" s="143">
        <v>0</v>
      </c>
      <c r="P428" s="143">
        <f>O428*H428</f>
        <v>0</v>
      </c>
      <c r="Q428" s="143">
        <v>0</v>
      </c>
      <c r="R428" s="143">
        <f>Q428*H428</f>
        <v>0</v>
      </c>
      <c r="S428" s="143">
        <v>0</v>
      </c>
      <c r="T428" s="144">
        <f>S428*H428</f>
        <v>0</v>
      </c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R428" s="145" t="s">
        <v>711</v>
      </c>
      <c r="AT428" s="145" t="s">
        <v>121</v>
      </c>
      <c r="AU428" s="145" t="s">
        <v>79</v>
      </c>
      <c r="AY428" s="17" t="s">
        <v>120</v>
      </c>
      <c r="BE428" s="146">
        <f>IF(N428="základní",J428,0)</f>
        <v>0</v>
      </c>
      <c r="BF428" s="146">
        <f>IF(N428="snížená",J428,0)</f>
        <v>0</v>
      </c>
      <c r="BG428" s="146">
        <f>IF(N428="zákl. přenesená",J428,0)</f>
        <v>0</v>
      </c>
      <c r="BH428" s="146">
        <f>IF(N428="sníž. přenesená",J428,0)</f>
        <v>0</v>
      </c>
      <c r="BI428" s="146">
        <f>IF(N428="nulová",J428,0)</f>
        <v>0</v>
      </c>
      <c r="BJ428" s="17" t="s">
        <v>77</v>
      </c>
      <c r="BK428" s="146">
        <f>ROUND(I428*H428,2)</f>
        <v>0</v>
      </c>
      <c r="BL428" s="17" t="s">
        <v>711</v>
      </c>
      <c r="BM428" s="145" t="s">
        <v>727</v>
      </c>
    </row>
    <row r="429" spans="1:65" s="12" customFormat="1" ht="22.9" customHeight="1">
      <c r="B429" s="124"/>
      <c r="D429" s="125" t="s">
        <v>69</v>
      </c>
      <c r="E429" s="180" t="s">
        <v>728</v>
      </c>
      <c r="F429" s="180" t="s">
        <v>729</v>
      </c>
      <c r="J429" s="181">
        <f>BK429</f>
        <v>0</v>
      </c>
      <c r="L429" s="124"/>
      <c r="M429" s="128"/>
      <c r="N429" s="129"/>
      <c r="O429" s="129"/>
      <c r="P429" s="130">
        <f>SUM(P430:P431)</f>
        <v>0</v>
      </c>
      <c r="Q429" s="129"/>
      <c r="R429" s="130">
        <f>SUM(R430:R431)</f>
        <v>0</v>
      </c>
      <c r="S429" s="129"/>
      <c r="T429" s="131">
        <f>SUM(T430:T431)</f>
        <v>0</v>
      </c>
      <c r="AR429" s="125" t="s">
        <v>145</v>
      </c>
      <c r="AT429" s="132" t="s">
        <v>69</v>
      </c>
      <c r="AU429" s="132" t="s">
        <v>77</v>
      </c>
      <c r="AY429" s="125" t="s">
        <v>120</v>
      </c>
      <c r="BK429" s="133">
        <f>SUM(BK430:BK431)</f>
        <v>0</v>
      </c>
    </row>
    <row r="430" spans="1:65" s="2" customFormat="1" ht="14.45" customHeight="1">
      <c r="A430" s="29"/>
      <c r="B430" s="134"/>
      <c r="C430" s="135" t="s">
        <v>730</v>
      </c>
      <c r="D430" s="135" t="s">
        <v>121</v>
      </c>
      <c r="E430" s="136" t="s">
        <v>731</v>
      </c>
      <c r="F430" s="137" t="s">
        <v>732</v>
      </c>
      <c r="G430" s="138" t="s">
        <v>710</v>
      </c>
      <c r="H430" s="139">
        <v>1</v>
      </c>
      <c r="I430" s="140">
        <v>0</v>
      </c>
      <c r="J430" s="140">
        <f>ROUND(I430*H430,2)</f>
        <v>0</v>
      </c>
      <c r="K430" s="137" t="s">
        <v>125</v>
      </c>
      <c r="L430" s="30"/>
      <c r="M430" s="141" t="s">
        <v>1</v>
      </c>
      <c r="N430" s="142" t="s">
        <v>35</v>
      </c>
      <c r="O430" s="143">
        <v>0</v>
      </c>
      <c r="P430" s="143">
        <f>O430*H430</f>
        <v>0</v>
      </c>
      <c r="Q430" s="143">
        <v>0</v>
      </c>
      <c r="R430" s="143">
        <f>Q430*H430</f>
        <v>0</v>
      </c>
      <c r="S430" s="143">
        <v>0</v>
      </c>
      <c r="T430" s="144">
        <f>S430*H430</f>
        <v>0</v>
      </c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R430" s="145" t="s">
        <v>711</v>
      </c>
      <c r="AT430" s="145" t="s">
        <v>121</v>
      </c>
      <c r="AU430" s="145" t="s">
        <v>79</v>
      </c>
      <c r="AY430" s="17" t="s">
        <v>120</v>
      </c>
      <c r="BE430" s="146">
        <f>IF(N430="základní",J430,0)</f>
        <v>0</v>
      </c>
      <c r="BF430" s="146">
        <f>IF(N430="snížená",J430,0)</f>
        <v>0</v>
      </c>
      <c r="BG430" s="146">
        <f>IF(N430="zákl. přenesená",J430,0)</f>
        <v>0</v>
      </c>
      <c r="BH430" s="146">
        <f>IF(N430="sníž. přenesená",J430,0)</f>
        <v>0</v>
      </c>
      <c r="BI430" s="146">
        <f>IF(N430="nulová",J430,0)</f>
        <v>0</v>
      </c>
      <c r="BJ430" s="17" t="s">
        <v>77</v>
      </c>
      <c r="BK430" s="146">
        <f>ROUND(I430*H430,2)</f>
        <v>0</v>
      </c>
      <c r="BL430" s="17" t="s">
        <v>711</v>
      </c>
      <c r="BM430" s="145" t="s">
        <v>733</v>
      </c>
    </row>
    <row r="431" spans="1:65" s="2" customFormat="1" ht="14.45" customHeight="1">
      <c r="A431" s="29"/>
      <c r="B431" s="134"/>
      <c r="C431" s="135" t="s">
        <v>734</v>
      </c>
      <c r="D431" s="135" t="s">
        <v>121</v>
      </c>
      <c r="E431" s="136" t="s">
        <v>735</v>
      </c>
      <c r="F431" s="137" t="s">
        <v>736</v>
      </c>
      <c r="G431" s="138" t="s">
        <v>710</v>
      </c>
      <c r="H431" s="139">
        <v>2</v>
      </c>
      <c r="I431" s="140">
        <v>0</v>
      </c>
      <c r="J431" s="140">
        <f>ROUND(I431*H431,2)</f>
        <v>0</v>
      </c>
      <c r="K431" s="137" t="s">
        <v>125</v>
      </c>
      <c r="L431" s="30"/>
      <c r="M431" s="141" t="s">
        <v>1</v>
      </c>
      <c r="N431" s="142" t="s">
        <v>35</v>
      </c>
      <c r="O431" s="143">
        <v>0</v>
      </c>
      <c r="P431" s="143">
        <f>O431*H431</f>
        <v>0</v>
      </c>
      <c r="Q431" s="143">
        <v>0</v>
      </c>
      <c r="R431" s="143">
        <f>Q431*H431</f>
        <v>0</v>
      </c>
      <c r="S431" s="143">
        <v>0</v>
      </c>
      <c r="T431" s="144">
        <f>S431*H431</f>
        <v>0</v>
      </c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R431" s="145" t="s">
        <v>711</v>
      </c>
      <c r="AT431" s="145" t="s">
        <v>121</v>
      </c>
      <c r="AU431" s="145" t="s">
        <v>79</v>
      </c>
      <c r="AY431" s="17" t="s">
        <v>120</v>
      </c>
      <c r="BE431" s="146">
        <f>IF(N431="základní",J431,0)</f>
        <v>0</v>
      </c>
      <c r="BF431" s="146">
        <f>IF(N431="snížená",J431,0)</f>
        <v>0</v>
      </c>
      <c r="BG431" s="146">
        <f>IF(N431="zákl. přenesená",J431,0)</f>
        <v>0</v>
      </c>
      <c r="BH431" s="146">
        <f>IF(N431="sníž. přenesená",J431,0)</f>
        <v>0</v>
      </c>
      <c r="BI431" s="146">
        <f>IF(N431="nulová",J431,0)</f>
        <v>0</v>
      </c>
      <c r="BJ431" s="17" t="s">
        <v>77</v>
      </c>
      <c r="BK431" s="146">
        <f>ROUND(I431*H431,2)</f>
        <v>0</v>
      </c>
      <c r="BL431" s="17" t="s">
        <v>711</v>
      </c>
      <c r="BM431" s="145" t="s">
        <v>737</v>
      </c>
    </row>
    <row r="432" spans="1:65" s="12" customFormat="1" ht="22.9" customHeight="1">
      <c r="B432" s="124"/>
      <c r="D432" s="125" t="s">
        <v>69</v>
      </c>
      <c r="E432" s="180" t="s">
        <v>738</v>
      </c>
      <c r="F432" s="180" t="s">
        <v>739</v>
      </c>
      <c r="J432" s="181">
        <f>BK432</f>
        <v>0</v>
      </c>
      <c r="L432" s="124"/>
      <c r="M432" s="128"/>
      <c r="N432" s="129"/>
      <c r="O432" s="129"/>
      <c r="P432" s="130">
        <f>P433</f>
        <v>0</v>
      </c>
      <c r="Q432" s="129"/>
      <c r="R432" s="130">
        <f>R433</f>
        <v>0</v>
      </c>
      <c r="S432" s="129"/>
      <c r="T432" s="131">
        <f>T433</f>
        <v>0</v>
      </c>
      <c r="AR432" s="125" t="s">
        <v>145</v>
      </c>
      <c r="AT432" s="132" t="s">
        <v>69</v>
      </c>
      <c r="AU432" s="132" t="s">
        <v>77</v>
      </c>
      <c r="AY432" s="125" t="s">
        <v>120</v>
      </c>
      <c r="BK432" s="133">
        <f>BK433</f>
        <v>0</v>
      </c>
    </row>
    <row r="433" spans="1:65" s="2" customFormat="1" ht="14.45" customHeight="1">
      <c r="A433" s="29"/>
      <c r="B433" s="134"/>
      <c r="C433" s="135" t="s">
        <v>740</v>
      </c>
      <c r="D433" s="135" t="s">
        <v>121</v>
      </c>
      <c r="E433" s="136" t="s">
        <v>741</v>
      </c>
      <c r="F433" s="137" t="s">
        <v>742</v>
      </c>
      <c r="G433" s="138" t="s">
        <v>710</v>
      </c>
      <c r="H433" s="139">
        <v>1</v>
      </c>
      <c r="I433" s="140">
        <v>0</v>
      </c>
      <c r="J433" s="140">
        <f>ROUND(I433*H433,2)</f>
        <v>0</v>
      </c>
      <c r="K433" s="137" t="s">
        <v>125</v>
      </c>
      <c r="L433" s="30"/>
      <c r="M433" s="141" t="s">
        <v>1</v>
      </c>
      <c r="N433" s="142" t="s">
        <v>35</v>
      </c>
      <c r="O433" s="143">
        <v>0</v>
      </c>
      <c r="P433" s="143">
        <f>O433*H433</f>
        <v>0</v>
      </c>
      <c r="Q433" s="143">
        <v>0</v>
      </c>
      <c r="R433" s="143">
        <f>Q433*H433</f>
        <v>0</v>
      </c>
      <c r="S433" s="143">
        <v>0</v>
      </c>
      <c r="T433" s="144">
        <f>S433*H433</f>
        <v>0</v>
      </c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R433" s="145" t="s">
        <v>711</v>
      </c>
      <c r="AT433" s="145" t="s">
        <v>121</v>
      </c>
      <c r="AU433" s="145" t="s">
        <v>79</v>
      </c>
      <c r="AY433" s="17" t="s">
        <v>120</v>
      </c>
      <c r="BE433" s="146">
        <f>IF(N433="základní",J433,0)</f>
        <v>0</v>
      </c>
      <c r="BF433" s="146">
        <f>IF(N433="snížená",J433,0)</f>
        <v>0</v>
      </c>
      <c r="BG433" s="146">
        <f>IF(N433="zákl. přenesená",J433,0)</f>
        <v>0</v>
      </c>
      <c r="BH433" s="146">
        <f>IF(N433="sníž. přenesená",J433,0)</f>
        <v>0</v>
      </c>
      <c r="BI433" s="146">
        <f>IF(N433="nulová",J433,0)</f>
        <v>0</v>
      </c>
      <c r="BJ433" s="17" t="s">
        <v>77</v>
      </c>
      <c r="BK433" s="146">
        <f>ROUND(I433*H433,2)</f>
        <v>0</v>
      </c>
      <c r="BL433" s="17" t="s">
        <v>711</v>
      </c>
      <c r="BM433" s="145" t="s">
        <v>743</v>
      </c>
    </row>
    <row r="434" spans="1:65" s="12" customFormat="1" ht="22.9" customHeight="1">
      <c r="B434" s="124"/>
      <c r="D434" s="125" t="s">
        <v>69</v>
      </c>
      <c r="E434" s="180" t="s">
        <v>744</v>
      </c>
      <c r="F434" s="180" t="s">
        <v>745</v>
      </c>
      <c r="J434" s="181">
        <f>BK434</f>
        <v>0</v>
      </c>
      <c r="L434" s="124"/>
      <c r="M434" s="128"/>
      <c r="N434" s="129"/>
      <c r="O434" s="129"/>
      <c r="P434" s="130">
        <f>P435</f>
        <v>0</v>
      </c>
      <c r="Q434" s="129"/>
      <c r="R434" s="130">
        <f>R435</f>
        <v>0</v>
      </c>
      <c r="S434" s="129"/>
      <c r="T434" s="131">
        <f>T435</f>
        <v>0</v>
      </c>
      <c r="AR434" s="125" t="s">
        <v>145</v>
      </c>
      <c r="AT434" s="132" t="s">
        <v>69</v>
      </c>
      <c r="AU434" s="132" t="s">
        <v>77</v>
      </c>
      <c r="AY434" s="125" t="s">
        <v>120</v>
      </c>
      <c r="BK434" s="133">
        <f>BK435</f>
        <v>0</v>
      </c>
    </row>
    <row r="435" spans="1:65" s="2" customFormat="1" ht="14.45" customHeight="1">
      <c r="A435" s="29"/>
      <c r="B435" s="134"/>
      <c r="C435" s="135" t="s">
        <v>746</v>
      </c>
      <c r="D435" s="135" t="s">
        <v>121</v>
      </c>
      <c r="E435" s="136" t="s">
        <v>747</v>
      </c>
      <c r="F435" s="137" t="s">
        <v>748</v>
      </c>
      <c r="G435" s="138" t="s">
        <v>710</v>
      </c>
      <c r="H435" s="139">
        <v>1</v>
      </c>
      <c r="I435" s="140">
        <v>0</v>
      </c>
      <c r="J435" s="140">
        <f>ROUND(I435*H435,2)</f>
        <v>0</v>
      </c>
      <c r="K435" s="137" t="s">
        <v>125</v>
      </c>
      <c r="L435" s="30"/>
      <c r="M435" s="182" t="s">
        <v>1</v>
      </c>
      <c r="N435" s="183" t="s">
        <v>35</v>
      </c>
      <c r="O435" s="184">
        <v>0</v>
      </c>
      <c r="P435" s="184">
        <f>O435*H435</f>
        <v>0</v>
      </c>
      <c r="Q435" s="184">
        <v>0</v>
      </c>
      <c r="R435" s="184">
        <f>Q435*H435</f>
        <v>0</v>
      </c>
      <c r="S435" s="184">
        <v>0</v>
      </c>
      <c r="T435" s="185">
        <f>S435*H435</f>
        <v>0</v>
      </c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R435" s="145" t="s">
        <v>711</v>
      </c>
      <c r="AT435" s="145" t="s">
        <v>121</v>
      </c>
      <c r="AU435" s="145" t="s">
        <v>79</v>
      </c>
      <c r="AY435" s="17" t="s">
        <v>120</v>
      </c>
      <c r="BE435" s="146">
        <f>IF(N435="základní",J435,0)</f>
        <v>0</v>
      </c>
      <c r="BF435" s="146">
        <f>IF(N435="snížená",J435,0)</f>
        <v>0</v>
      </c>
      <c r="BG435" s="146">
        <f>IF(N435="zákl. přenesená",J435,0)</f>
        <v>0</v>
      </c>
      <c r="BH435" s="146">
        <f>IF(N435="sníž. přenesená",J435,0)</f>
        <v>0</v>
      </c>
      <c r="BI435" s="146">
        <f>IF(N435="nulová",J435,0)</f>
        <v>0</v>
      </c>
      <c r="BJ435" s="17" t="s">
        <v>77</v>
      </c>
      <c r="BK435" s="146">
        <f>ROUND(I435*H435,2)</f>
        <v>0</v>
      </c>
      <c r="BL435" s="17" t="s">
        <v>711</v>
      </c>
      <c r="BM435" s="145" t="s">
        <v>749</v>
      </c>
    </row>
    <row r="436" spans="1:65" s="2" customFormat="1" ht="6.95" customHeight="1">
      <c r="A436" s="29"/>
      <c r="B436" s="44"/>
      <c r="C436" s="45"/>
      <c r="D436" s="45"/>
      <c r="E436" s="45"/>
      <c r="F436" s="45"/>
      <c r="G436" s="45"/>
      <c r="H436" s="45"/>
      <c r="I436" s="45"/>
      <c r="J436" s="45"/>
      <c r="K436" s="45"/>
      <c r="L436" s="30"/>
      <c r="M436" s="29"/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</row>
  </sheetData>
  <autoFilter ref="C133:K435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01 - Železniční most v...</vt:lpstr>
      <vt:lpstr>'Rekapitulace stavby'!Názvy_tisku</vt:lpstr>
      <vt:lpstr>'SO 01 - Železniční most v...'!Názvy_tisku</vt:lpstr>
      <vt:lpstr>'Rekapitulace stavby'!Oblast_tisku</vt:lpstr>
      <vt:lpstr>'SO 01 - Železniční most v...'!Oblast_tisku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Kugler Miroslav, Ing.</dc:creator>
  <cp:lastModifiedBy>Kazda Jan, Ing.</cp:lastModifiedBy>
  <dcterms:created xsi:type="dcterms:W3CDTF">2020-10-15T09:08:56Z</dcterms:created>
  <dcterms:modified xsi:type="dcterms:W3CDTF">2020-10-19T05:09:15Z</dcterms:modified>
</cp:coreProperties>
</file>