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0\65020xxx_Oprava trati v úseku Kryry - Vroutek\ZADÁNÍ\Podklady\SP\"/>
    </mc:Choice>
  </mc:AlternateContent>
  <bookViews>
    <workbookView xWindow="0" yWindow="0" windowWidth="28800" windowHeight="12345"/>
  </bookViews>
  <sheets>
    <sheet name="Rekapitulace stavby" sheetId="1" r:id="rId1"/>
    <sheet name="SO 01 - Železniční propus..." sheetId="2" r:id="rId2"/>
  </sheets>
  <definedNames>
    <definedName name="_xlnm._FilterDatabase" localSheetId="1" hidden="1">'SO 01 - Železniční propus...'!$C$128:$K$245</definedName>
    <definedName name="_xlnm.Print_Titles" localSheetId="0">'Rekapitulace stavby'!$92:$92</definedName>
    <definedName name="_xlnm.Print_Titles" localSheetId="1">'SO 01 - Železniční propus...'!$128:$128</definedName>
    <definedName name="_xlnm.Print_Area" localSheetId="0">'Rekapitulace stavby'!$D$4:$AO$76,'Rekapitulace stavby'!$C$82:$AQ$96</definedName>
    <definedName name="_xlnm.Print_Area" localSheetId="1">'SO 01 - Železniční propus...'!$C$4:$J$76,'SO 01 - Železniční propus...'!$C$116:$K$245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245" i="2"/>
  <c r="BH245" i="2"/>
  <c r="BG245" i="2"/>
  <c r="BF245" i="2"/>
  <c r="T245" i="2"/>
  <c r="T244" i="2"/>
  <c r="R245" i="2"/>
  <c r="R244" i="2" s="1"/>
  <c r="P245" i="2"/>
  <c r="P244" i="2"/>
  <c r="BI243" i="2"/>
  <c r="BH243" i="2"/>
  <c r="BG243" i="2"/>
  <c r="BF243" i="2"/>
  <c r="T243" i="2"/>
  <c r="T242" i="2" s="1"/>
  <c r="R243" i="2"/>
  <c r="R242" i="2"/>
  <c r="P243" i="2"/>
  <c r="P242" i="2" s="1"/>
  <c r="BI241" i="2"/>
  <c r="BH241" i="2"/>
  <c r="BG241" i="2"/>
  <c r="BF241" i="2"/>
  <c r="T241" i="2"/>
  <c r="T240" i="2"/>
  <c r="R241" i="2"/>
  <c r="R240" i="2" s="1"/>
  <c r="P241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T232" i="2" s="1"/>
  <c r="R233" i="2"/>
  <c r="R232" i="2"/>
  <c r="P233" i="2"/>
  <c r="P232" i="2" s="1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1" i="2"/>
  <c r="BH171" i="2"/>
  <c r="BG171" i="2"/>
  <c r="BF171" i="2"/>
  <c r="T171" i="2"/>
  <c r="T170" i="2"/>
  <c r="R171" i="2"/>
  <c r="R170" i="2" s="1"/>
  <c r="P171" i="2"/>
  <c r="P170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F123" i="2"/>
  <c r="E121" i="2"/>
  <c r="F89" i="2"/>
  <c r="E87" i="2"/>
  <c r="J24" i="2"/>
  <c r="E24" i="2"/>
  <c r="J126" i="2"/>
  <c r="J23" i="2"/>
  <c r="J21" i="2"/>
  <c r="E21" i="2"/>
  <c r="J125" i="2"/>
  <c r="J20" i="2"/>
  <c r="J18" i="2"/>
  <c r="E18" i="2"/>
  <c r="F92" i="2"/>
  <c r="J17" i="2"/>
  <c r="J15" i="2"/>
  <c r="E15" i="2"/>
  <c r="F125" i="2"/>
  <c r="J14" i="2"/>
  <c r="J12" i="2"/>
  <c r="J123" i="2" s="1"/>
  <c r="E7" i="2"/>
  <c r="E119" i="2"/>
  <c r="L90" i="1"/>
  <c r="AM90" i="1"/>
  <c r="AM89" i="1"/>
  <c r="L89" i="1"/>
  <c r="AM87" i="1"/>
  <c r="L87" i="1"/>
  <c r="L85" i="1"/>
  <c r="L84" i="1"/>
  <c r="BK245" i="2"/>
  <c r="J245" i="2"/>
  <c r="BK243" i="2"/>
  <c r="J243" i="2"/>
  <c r="BK241" i="2"/>
  <c r="J241" i="2"/>
  <c r="BK239" i="2"/>
  <c r="J239" i="2"/>
  <c r="BK238" i="2"/>
  <c r="J238" i="2"/>
  <c r="BK237" i="2"/>
  <c r="J237" i="2"/>
  <c r="BK236" i="2"/>
  <c r="J236" i="2"/>
  <c r="BK233" i="2"/>
  <c r="J231" i="2"/>
  <c r="J230" i="2"/>
  <c r="J228" i="2"/>
  <c r="BK227" i="2"/>
  <c r="J226" i="2"/>
  <c r="J225" i="2"/>
  <c r="BK222" i="2"/>
  <c r="BK220" i="2"/>
  <c r="J218" i="2"/>
  <c r="J216" i="2"/>
  <c r="BK214" i="2"/>
  <c r="BK212" i="2"/>
  <c r="J210" i="2"/>
  <c r="BK208" i="2"/>
  <c r="BK206" i="2"/>
  <c r="BK204" i="2"/>
  <c r="BK201" i="2"/>
  <c r="BK197" i="2"/>
  <c r="J195" i="2"/>
  <c r="J189" i="2"/>
  <c r="BK184" i="2"/>
  <c r="BK182" i="2"/>
  <c r="J180" i="2"/>
  <c r="J178" i="2"/>
  <c r="BK171" i="2"/>
  <c r="J167" i="2"/>
  <c r="J165" i="2"/>
  <c r="J162" i="2"/>
  <c r="J160" i="2"/>
  <c r="BK158" i="2"/>
  <c r="J156" i="2"/>
  <c r="BK154" i="2"/>
  <c r="J152" i="2"/>
  <c r="J150" i="2"/>
  <c r="BK148" i="2"/>
  <c r="J141" i="2"/>
  <c r="BK139" i="2"/>
  <c r="BK135" i="2"/>
  <c r="BK131" i="2"/>
  <c r="J233" i="2"/>
  <c r="BK231" i="2"/>
  <c r="BK230" i="2"/>
  <c r="BK228" i="2"/>
  <c r="J227" i="2"/>
  <c r="BK226" i="2"/>
  <c r="BK225" i="2"/>
  <c r="J222" i="2"/>
  <c r="J220" i="2"/>
  <c r="BK218" i="2"/>
  <c r="BK216" i="2"/>
  <c r="J214" i="2"/>
  <c r="J212" i="2"/>
  <c r="BK210" i="2"/>
  <c r="J208" i="2"/>
  <c r="J206" i="2"/>
  <c r="J204" i="2"/>
  <c r="J201" i="2"/>
  <c r="J197" i="2"/>
  <c r="BK195" i="2"/>
  <c r="J193" i="2"/>
  <c r="J191" i="2"/>
  <c r="J182" i="2"/>
  <c r="BK180" i="2"/>
  <c r="BK178" i="2"/>
  <c r="BK176" i="2"/>
  <c r="J171" i="2"/>
  <c r="BK165" i="2"/>
  <c r="BK160" i="2"/>
  <c r="J158" i="2"/>
  <c r="J154" i="2"/>
  <c r="BK152" i="2"/>
  <c r="BK150" i="2"/>
  <c r="J148" i="2"/>
  <c r="J146" i="2"/>
  <c r="BK141" i="2"/>
  <c r="J139" i="2"/>
  <c r="BK137" i="2"/>
  <c r="J135" i="2"/>
  <c r="BK193" i="2"/>
  <c r="BK191" i="2"/>
  <c r="BK189" i="2"/>
  <c r="J184" i="2"/>
  <c r="J176" i="2"/>
  <c r="BK167" i="2"/>
  <c r="BK162" i="2"/>
  <c r="BK156" i="2"/>
  <c r="BK146" i="2"/>
  <c r="J137" i="2"/>
  <c r="J131" i="2"/>
  <c r="AS94" i="1"/>
  <c r="BK130" i="2" l="1"/>
  <c r="J130" i="2" s="1"/>
  <c r="J97" i="2" s="1"/>
  <c r="P130" i="2"/>
  <c r="R130" i="2"/>
  <c r="T130" i="2"/>
  <c r="BK188" i="2"/>
  <c r="BK175" i="2" s="1"/>
  <c r="J175" i="2" s="1"/>
  <c r="J100" i="2" s="1"/>
  <c r="P188" i="2"/>
  <c r="P175" i="2"/>
  <c r="R188" i="2"/>
  <c r="R175" i="2"/>
  <c r="T188" i="2"/>
  <c r="T175" i="2" s="1"/>
  <c r="T169" i="2" s="1"/>
  <c r="BK203" i="2"/>
  <c r="J203" i="2"/>
  <c r="J102" i="2" s="1"/>
  <c r="P203" i="2"/>
  <c r="R203" i="2"/>
  <c r="R169" i="2" s="1"/>
  <c r="T203" i="2"/>
  <c r="BK224" i="2"/>
  <c r="J224" i="2" s="1"/>
  <c r="J103" i="2" s="1"/>
  <c r="P224" i="2"/>
  <c r="P169" i="2" s="1"/>
  <c r="R224" i="2"/>
  <c r="T224" i="2"/>
  <c r="BK235" i="2"/>
  <c r="J235" i="2" s="1"/>
  <c r="J106" i="2" s="1"/>
  <c r="P235" i="2"/>
  <c r="P234" i="2"/>
  <c r="R235" i="2"/>
  <c r="R234" i="2" s="1"/>
  <c r="T235" i="2"/>
  <c r="T234" i="2"/>
  <c r="J89" i="2"/>
  <c r="J91" i="2"/>
  <c r="J92" i="2"/>
  <c r="F126" i="2"/>
  <c r="BE150" i="2"/>
  <c r="BE154" i="2"/>
  <c r="BE160" i="2"/>
  <c r="BE162" i="2"/>
  <c r="BE165" i="2"/>
  <c r="BE171" i="2"/>
  <c r="BE180" i="2"/>
  <c r="BE182" i="2"/>
  <c r="E85" i="2"/>
  <c r="F91" i="2"/>
  <c r="BE131" i="2"/>
  <c r="BE135" i="2"/>
  <c r="BE141" i="2"/>
  <c r="BE146" i="2"/>
  <c r="BE158" i="2"/>
  <c r="BE176" i="2"/>
  <c r="BE178" i="2"/>
  <c r="BE201" i="2"/>
  <c r="BE208" i="2"/>
  <c r="BE210" i="2"/>
  <c r="BE216" i="2"/>
  <c r="BE220" i="2"/>
  <c r="BE225" i="2"/>
  <c r="BE227" i="2"/>
  <c r="BE233" i="2"/>
  <c r="BE236" i="2"/>
  <c r="BE137" i="2"/>
  <c r="BE139" i="2"/>
  <c r="BE148" i="2"/>
  <c r="BE152" i="2"/>
  <c r="BE156" i="2"/>
  <c r="BE167" i="2"/>
  <c r="BE184" i="2"/>
  <c r="BE189" i="2"/>
  <c r="BE191" i="2"/>
  <c r="BE193" i="2"/>
  <c r="BE195" i="2"/>
  <c r="BE197" i="2"/>
  <c r="BE204" i="2"/>
  <c r="BE206" i="2"/>
  <c r="BE212" i="2"/>
  <c r="BE214" i="2"/>
  <c r="BE218" i="2"/>
  <c r="BE222" i="2"/>
  <c r="BE226" i="2"/>
  <c r="BE228" i="2"/>
  <c r="BE230" i="2"/>
  <c r="BE231" i="2"/>
  <c r="BE237" i="2"/>
  <c r="BE238" i="2"/>
  <c r="BE239" i="2"/>
  <c r="BE241" i="2"/>
  <c r="BE243" i="2"/>
  <c r="BE245" i="2"/>
  <c r="BK170" i="2"/>
  <c r="J170" i="2"/>
  <c r="J99" i="2"/>
  <c r="BK232" i="2"/>
  <c r="J232" i="2" s="1"/>
  <c r="J104" i="2" s="1"/>
  <c r="BK240" i="2"/>
  <c r="J240" i="2"/>
  <c r="J107" i="2" s="1"/>
  <c r="BK242" i="2"/>
  <c r="J242" i="2" s="1"/>
  <c r="J108" i="2" s="1"/>
  <c r="BK244" i="2"/>
  <c r="J244" i="2"/>
  <c r="J109" i="2" s="1"/>
  <c r="F34" i="2"/>
  <c r="BA95" i="1" s="1"/>
  <c r="BA94" i="1" s="1"/>
  <c r="W30" i="1" s="1"/>
  <c r="F36" i="2"/>
  <c r="BC95" i="1" s="1"/>
  <c r="BC94" i="1" s="1"/>
  <c r="AY94" i="1" s="1"/>
  <c r="F35" i="2"/>
  <c r="BB95" i="1" s="1"/>
  <c r="BB94" i="1" s="1"/>
  <c r="W31" i="1" s="1"/>
  <c r="J34" i="2"/>
  <c r="AW95" i="1" s="1"/>
  <c r="F37" i="2"/>
  <c r="BD95" i="1" s="1"/>
  <c r="BD94" i="1" s="1"/>
  <c r="W33" i="1" s="1"/>
  <c r="J188" i="2" l="1"/>
  <c r="J101" i="2" s="1"/>
  <c r="R129" i="2"/>
  <c r="P129" i="2"/>
  <c r="AU95" i="1"/>
  <c r="T129" i="2"/>
  <c r="BK169" i="2"/>
  <c r="J169" i="2" s="1"/>
  <c r="J98" i="2" s="1"/>
  <c r="BK234" i="2"/>
  <c r="J234" i="2" s="1"/>
  <c r="J105" i="2" s="1"/>
  <c r="W32" i="1"/>
  <c r="J33" i="2"/>
  <c r="AV95" i="1" s="1"/>
  <c r="AT95" i="1" s="1"/>
  <c r="AU94" i="1"/>
  <c r="AW94" i="1"/>
  <c r="AK30" i="1" s="1"/>
  <c r="F33" i="2"/>
  <c r="AZ95" i="1" s="1"/>
  <c r="AZ94" i="1" s="1"/>
  <c r="W29" i="1" s="1"/>
  <c r="AX94" i="1"/>
  <c r="BK129" i="2" l="1"/>
  <c r="J129" i="2" s="1"/>
  <c r="J96" i="2" s="1"/>
  <c r="AV94" i="1"/>
  <c r="AK29" i="1" s="1"/>
  <c r="AT94" i="1" l="1"/>
  <c r="J30" i="2"/>
  <c r="AG95" i="1" s="1"/>
  <c r="AG94" i="1" s="1"/>
  <c r="AK26" i="1" s="1"/>
  <c r="AK35" i="1" s="1"/>
  <c r="AN94" i="1" l="1"/>
  <c r="AN95" i="1"/>
  <c r="J39" i="2"/>
</calcChain>
</file>

<file path=xl/sharedStrings.xml><?xml version="1.0" encoding="utf-8"?>
<sst xmlns="http://schemas.openxmlformats.org/spreadsheetml/2006/main" count="1579" uniqueCount="390">
  <si>
    <t>Export Komplet</t>
  </si>
  <si>
    <t/>
  </si>
  <si>
    <t>2.0</t>
  </si>
  <si>
    <t>False</t>
  </si>
  <si>
    <t>{a9fa61cc-e277-4604-b75d-e4fbb9127537}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</si>
  <si>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</si>
  <si>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</si>
  <si>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</si>
  <si>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</si>
  <si>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</si>
  <si>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</si>
  <si>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</si>
  <si>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</si>
  <si>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SO_05-21-02</t>
  </si>
  <si>
    <t>Stavba:</t>
  </si>
  <si>
    <t>Železniční propustek v km 167,961</t>
  </si>
  <si>
    <t>KSO:</t>
  </si>
  <si>
    <t>CC-CZ:</t>
  </si>
  <si>
    <t>Místo:</t>
  </si>
  <si>
    <t xml:space="preserve"> </t>
  </si>
  <si>
    <t>Datum:</t>
  </si>
  <si>
    <t>9. 9. 2019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</si>
  <si>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</si>
  <si>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</si>
  <si>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</si>
  <si>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</si>
  <si>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</si>
  <si>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</si>
  <si>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</si>
  <si>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</si>
  <si>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</si>
  <si>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</si>
  <si>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</si>
  <si>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</si>
  <si>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</si>
  <si>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</si>
  <si>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</si>
  <si>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</si>
  <si>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</si>
  <si>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</si>
  <si>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</si>
  <si>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</si>
  <si>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</si>
  <si>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</si>
  <si>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</si>
  <si>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</si>
  <si>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</si>
  <si>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</si>
  <si>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</si>
  <si>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</si>
  <si>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</si>
  <si>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</si>
  <si>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</si>
  <si>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</si>
  <si>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</si>
  <si>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</si>
  <si>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</si>
  <si>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</si>
  <si>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</si>
  <si>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</si>
  <si>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</si>
  <si>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</si>
  <si>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</si>
  <si>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</si>
  <si>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</si>
  <si>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</si>
  <si>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</si>
  <si>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</si>
  <si>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</si>
  <si>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</si>
  <si>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</si>
  <si>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</si>
  <si>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</si>
  <si>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</si>
  <si>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</si>
  <si>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</si>
  <si>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</si>
  <si>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</si>
  <si>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{daa2b7ea-b192-48e6-9243-6cb2a4ac6558}</t>
  </si>
  <si>
    <t>2</t>
  </si>
  <si>
    <t>KRYCÍ LIST SOUPISU PRACÍ</t>
  </si>
  <si>
    <t>Objekt:</t>
  </si>
  <si>
    <t>SO 01 - Železniční propustek v km 167,961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</si>
  <si>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</si>
  <si>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</si>
  <si>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</si>
  <si>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</si>
  <si>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</si>
  <si>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</si>
  <si>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HSV - Práce a dodávky HSV</t>
  </si>
  <si>
    <t xml:space="preserve">    2 - Zakládání</t>
  </si>
  <si>
    <t xml:space="preserve">    3 - Svislé a kompletní konstrukce</t>
  </si>
  <si>
    <t xml:space="preserve">      4 - Vodorovné konstrukce</t>
  </si>
  <si>
    <t xml:space="preserve">    9 - Ostatní konstrukce a práce-bourání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</si>
  <si>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</si>
  <si>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</si>
  <si>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</si>
  <si>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</si>
  <si>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</si>
  <si>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</si>
  <si>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</si>
  <si>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</si>
  <si>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</si>
  <si>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</si>
  <si>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</si>
  <si>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</si>
  <si>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</si>
  <si>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</si>
  <si>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</si>
  <si>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</si>
  <si>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</si>
  <si>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</si>
  <si>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</si>
  <si>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</si>
  <si>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</si>
  <si>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</si>
  <si>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</si>
  <si>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111201101</t>
  </si>
  <si>
    <t>Odstranění křovin a stromů průměru kmene do 100 mm i s kořeny z celkové plochy do 1000 m2</t>
  </si>
  <si>
    <t>m2</t>
  </si>
  <si>
    <t>CS ÚRS 2019 02</t>
  </si>
  <si>
    <t>4</t>
  </si>
  <si>
    <t>-1003292573</t>
  </si>
  <si>
    <t>VV</t>
  </si>
  <si>
    <t>"vpravo"10*11</t>
  </si>
  <si>
    <t>"vlevo" 10*8</t>
  </si>
  <si>
    <t>Součet</t>
  </si>
  <si>
    <t>111201401</t>
  </si>
  <si>
    <t>Spálení křovin a stromů průměru kmene do 100 mm</t>
  </si>
  <si>
    <t>817300263</t>
  </si>
  <si>
    <t>190</t>
  </si>
  <si>
    <t>3</t>
  </si>
  <si>
    <t>115101301</t>
  </si>
  <si>
    <t>Pohotovost čerpací soupravy pro dopravní výšku do 10 m přítok do 500 l/min</t>
  </si>
  <si>
    <t>den</t>
  </si>
  <si>
    <t>530038344</t>
  </si>
  <si>
    <t>10</t>
  </si>
  <si>
    <t>121101101</t>
  </si>
  <si>
    <t>Sejmutí ornice s přemístěním na vzdálenost do 50 m</t>
  </si>
  <si>
    <t>m3</t>
  </si>
  <si>
    <t>196797747</t>
  </si>
  <si>
    <t>190*0,10</t>
  </si>
  <si>
    <t>5</t>
  </si>
  <si>
    <t>131301102</t>
  </si>
  <si>
    <t>Hloubení jam nezapažených v hornině tř. 4 objemu do 1000 m3</t>
  </si>
  <si>
    <t>1386863491</t>
  </si>
  <si>
    <t>"výkopy vlevo za římsou"1,3*1,3*0,5*1+6,5*7*0,5</t>
  </si>
  <si>
    <t>"výkopy pro základ čelní zdi"1,5*1,5*1*2</t>
  </si>
  <si>
    <t>"výkopy pro dlažbu a práh dlažby"30,6*0,3+0,4*0,6*1,5</t>
  </si>
  <si>
    <t>6</t>
  </si>
  <si>
    <t>161101101</t>
  </si>
  <si>
    <t>Svislé přemístění výkopku z horniny tř. 1 až 4 hl výkopu do 2,5 m</t>
  </si>
  <si>
    <t>-475092793</t>
  </si>
  <si>
    <t>37,635</t>
  </si>
  <si>
    <t>7</t>
  </si>
  <si>
    <t>162701105</t>
  </si>
  <si>
    <t>Vodorovné přemístění do 10000 m výkopku/sypaniny z horniny tř. 1 až 4</t>
  </si>
  <si>
    <t>1406656069</t>
  </si>
  <si>
    <t>47,768+5,674</t>
  </si>
  <si>
    <t>8</t>
  </si>
  <si>
    <t>162701109</t>
  </si>
  <si>
    <t>Příplatek k vodorovnému přemístění výkopku/sypaniny z horniny tř. 1 až 4 ZKD 1000 m přes 10000 m</t>
  </si>
  <si>
    <t>314215600</t>
  </si>
  <si>
    <t>"Odvoz na skládku 20km"20*53,442</t>
  </si>
  <si>
    <t>9</t>
  </si>
  <si>
    <t>171101141</t>
  </si>
  <si>
    <t>Uložení sypaniny do 0,75 m3 násypu na 1 m silnice nebo železnice</t>
  </si>
  <si>
    <t>685166626</t>
  </si>
  <si>
    <t>"dosypání za římsou a náspu vlevo" 7,5*6,5*0,85</t>
  </si>
  <si>
    <t>171151101</t>
  </si>
  <si>
    <t>Hutnění boků násypů pro jakýkoliv sklon a míru zhutnění svahu</t>
  </si>
  <si>
    <t>-300098643</t>
  </si>
  <si>
    <t>11</t>
  </si>
  <si>
    <t>171201211</t>
  </si>
  <si>
    <t>Poplatek za uložení odpadu ze sypaniny na skládce (skládkovné)</t>
  </si>
  <si>
    <t>t</t>
  </si>
  <si>
    <t>1533669555</t>
  </si>
  <si>
    <t>53,442*1,8</t>
  </si>
  <si>
    <t>12</t>
  </si>
  <si>
    <t>182201101</t>
  </si>
  <si>
    <t>Svahování násypů</t>
  </si>
  <si>
    <t>1681328988</t>
  </si>
  <si>
    <t>13</t>
  </si>
  <si>
    <t>182301122</t>
  </si>
  <si>
    <t>Rozprostření ornice pl do 500 m2 ve svahu přes 1:5 tl vrstvy do 150 mm</t>
  </si>
  <si>
    <t>1283664461</t>
  </si>
  <si>
    <t>14</t>
  </si>
  <si>
    <t>183405212</t>
  </si>
  <si>
    <t>Výsev trávníku hydroosevem na hlušinu</t>
  </si>
  <si>
    <t>-2103795269</t>
  </si>
  <si>
    <t>"výsev na upravované části náspu" 190</t>
  </si>
  <si>
    <t>M</t>
  </si>
  <si>
    <t>005724700</t>
  </si>
  <si>
    <t>osivo směs travní univerzál</t>
  </si>
  <si>
    <t>kg</t>
  </si>
  <si>
    <t>-136848549</t>
  </si>
  <si>
    <t>190*0,025 'Přepočtené koeficientem množství</t>
  </si>
  <si>
    <t>16</t>
  </si>
  <si>
    <t>583441970</t>
  </si>
  <si>
    <t>štěrkodrť frakce 0-63</t>
  </si>
  <si>
    <t>-1206841615</t>
  </si>
  <si>
    <t>"dosypání za římsou a náspu vlevo" 7,5*6,5*0,85*1,8</t>
  </si>
  <si>
    <t>HSV</t>
  </si>
  <si>
    <t>Práce a dodávky HSV</t>
  </si>
  <si>
    <t>Zakládání</t>
  </si>
  <si>
    <t>17</t>
  </si>
  <si>
    <t>273313511</t>
  </si>
  <si>
    <t>Základové desky z betonu tř. C 12/15</t>
  </si>
  <si>
    <t>1446264402</t>
  </si>
  <si>
    <t>"základ pod čelní zeď vlevo" 1,5*1,0*2</t>
  </si>
  <si>
    <t>"práh dlažby vlevo"0,4*0,6*1,5</t>
  </si>
  <si>
    <t>Svislé a kompletní konstrukce</t>
  </si>
  <si>
    <t>18</t>
  </si>
  <si>
    <t>317321118</t>
  </si>
  <si>
    <t>Mostní římsy ze ŽB C 30/37</t>
  </si>
  <si>
    <t>280015657</t>
  </si>
  <si>
    <t>0,55</t>
  </si>
  <si>
    <t>19</t>
  </si>
  <si>
    <t>317353121</t>
  </si>
  <si>
    <t>Bednění mostních říms všech tvarů - zřízení</t>
  </si>
  <si>
    <t>-1399543685</t>
  </si>
  <si>
    <t>(0,3+0,08+0,335)*4,5</t>
  </si>
  <si>
    <t>20</t>
  </si>
  <si>
    <t>317353221</t>
  </si>
  <si>
    <t>Bednění mostních říms všech tvarů - odstranění</t>
  </si>
  <si>
    <t>-1335979894</t>
  </si>
  <si>
    <t>3,218</t>
  </si>
  <si>
    <t>317361116</t>
  </si>
  <si>
    <t>Výztuž mostních říms z betonářské oceli 10 505</t>
  </si>
  <si>
    <t>640009811</t>
  </si>
  <si>
    <t>0,094</t>
  </si>
  <si>
    <t>22</t>
  </si>
  <si>
    <t>334213111</t>
  </si>
  <si>
    <t>Zdivo mostů z nepravidelných kamenů na maltu, objem jednoho kamene do 0,02 m3</t>
  </si>
  <si>
    <t>666140924</t>
  </si>
  <si>
    <t>"části zdiva průčelí vlevo" 1,5*1,0*1,5*2</t>
  </si>
  <si>
    <t>"dozdění na křídlech vlevo"1,3*1,3*0,5*0,9*2</t>
  </si>
  <si>
    <t>Vodorovné konstrukce</t>
  </si>
  <si>
    <t>23</t>
  </si>
  <si>
    <t>421321128</t>
  </si>
  <si>
    <t>Mostní nosné konstrukce deskové ze ŽB C 30/37</t>
  </si>
  <si>
    <t>2134063529</t>
  </si>
  <si>
    <t>"Nasazená deska " 0,50</t>
  </si>
  <si>
    <t>24</t>
  </si>
  <si>
    <t>421351112</t>
  </si>
  <si>
    <t>Bednění boků přechodové desky konstrukcí mostů - zřízení</t>
  </si>
  <si>
    <t>389827965</t>
  </si>
  <si>
    <t>1,5*1,3</t>
  </si>
  <si>
    <t>25</t>
  </si>
  <si>
    <t>421351212</t>
  </si>
  <si>
    <t>Bednění boků přechodové desky konstrukcí mostů - odstranění</t>
  </si>
  <si>
    <t>2129503976</t>
  </si>
  <si>
    <t>1,95</t>
  </si>
  <si>
    <t>26</t>
  </si>
  <si>
    <t>421361226</t>
  </si>
  <si>
    <t>Výztuž ŽB deskového mostu z betonářské oceli 10 505</t>
  </si>
  <si>
    <t>-1434993633</t>
  </si>
  <si>
    <t>"Výztuž nasazené desky z betonářské oceli"0,042</t>
  </si>
  <si>
    <t>27</t>
  </si>
  <si>
    <t>465513157</t>
  </si>
  <si>
    <t>Dlažba svahu u opěr z upraveného lomového žulového kamene LK 20 do lože C 25/30 plochy přes 10 m2</t>
  </si>
  <si>
    <t>236909232</t>
  </si>
  <si>
    <t>"vlevo"2,8*1,2+1,5*6+1*3*2</t>
  </si>
  <si>
    <t>"vpravo"4,165*1,5+2*1*3</t>
  </si>
  <si>
    <t>28</t>
  </si>
  <si>
    <t>31316006</t>
  </si>
  <si>
    <t>síť výztužná svařovaná 100x100mm drát D 6mm</t>
  </si>
  <si>
    <t>889879402</t>
  </si>
  <si>
    <t>30,608</t>
  </si>
  <si>
    <t>Ostatní konstrukce a práce-bourání</t>
  </si>
  <si>
    <t>29</t>
  </si>
  <si>
    <t>952904122</t>
  </si>
  <si>
    <t>Čištění mostních objektů - ruční odstranění nánosů z otvorů v přes 1,5 m</t>
  </si>
  <si>
    <t>-1294456990</t>
  </si>
  <si>
    <t>"odstranění nánosů v propustku"1,07*17,675*0,3</t>
  </si>
  <si>
    <t>30</t>
  </si>
  <si>
    <t>962021112</t>
  </si>
  <si>
    <t>Bourání mostních zdí a pilířů z kamene</t>
  </si>
  <si>
    <t>-877270914</t>
  </si>
  <si>
    <t>"Ubourání části křídel vlevo"3,5*0,95*0,5*2</t>
  </si>
  <si>
    <t>31</t>
  </si>
  <si>
    <t>985131111</t>
  </si>
  <si>
    <t>Očištění ploch stěn, rubu kleneb a podlah tlakovou vodou</t>
  </si>
  <si>
    <t>-140601364</t>
  </si>
  <si>
    <t>"opěry a křídla" 17,68*1,5*2</t>
  </si>
  <si>
    <t>32</t>
  </si>
  <si>
    <t>985142211</t>
  </si>
  <si>
    <t>Vysekání spojovací hmoty ze spár zdiva hl přes 40 mm dl do 6 m/m2</t>
  </si>
  <si>
    <t>-733174637</t>
  </si>
  <si>
    <t>33</t>
  </si>
  <si>
    <t>985211111</t>
  </si>
  <si>
    <t>Vyklínování uvolněných kamenů ve zdivu se spárami dl do 6 m/m2</t>
  </si>
  <si>
    <t>1594082616</t>
  </si>
  <si>
    <t>"uvažováno 10%"0,1*53,04</t>
  </si>
  <si>
    <t>34</t>
  </si>
  <si>
    <t>985223210</t>
  </si>
  <si>
    <t>Přezdívání kamenného zdiva do aktivované malty do 1 m3</t>
  </si>
  <si>
    <t>-1250055527</t>
  </si>
  <si>
    <t>"lokální přezdění stávajícího zdiva"2,5</t>
  </si>
  <si>
    <t>35</t>
  </si>
  <si>
    <t>985232111</t>
  </si>
  <si>
    <t>Hloubkové spárování zdiva aktivovanou maltou spára hl do 80 mm dl do 6 m/m2</t>
  </si>
  <si>
    <t>-1391581195</t>
  </si>
  <si>
    <t>36</t>
  </si>
  <si>
    <t>985311113</t>
  </si>
  <si>
    <t>Reprofilace stěn cementovými sanačními maltami tl 30 mm</t>
  </si>
  <si>
    <t>-1568280455</t>
  </si>
  <si>
    <t>"reprofilace říms křídel vpravo"2,5*0,6*2</t>
  </si>
  <si>
    <t>37</t>
  </si>
  <si>
    <t>985323111</t>
  </si>
  <si>
    <t>Spojovací můstek reprofilovaného betonu na cementové bázi tl 1 mm</t>
  </si>
  <si>
    <t>1863544705</t>
  </si>
  <si>
    <t>38</t>
  </si>
  <si>
    <t>985331114</t>
  </si>
  <si>
    <t>Dodatečné vlepování betonářské výztuže D 14 mm do cementové aktivované malty včetně vyvrtání otvoru</t>
  </si>
  <si>
    <t>m</t>
  </si>
  <si>
    <t>1603973802</t>
  </si>
  <si>
    <t>"vrty pro spřahující trny uvažována hloubka vrtu 0,3 m á 0,3 m" 20*0,3</t>
  </si>
  <si>
    <t>997</t>
  </si>
  <si>
    <t>Přesun sutě</t>
  </si>
  <si>
    <t>39</t>
  </si>
  <si>
    <t>997211111</t>
  </si>
  <si>
    <t>Svislá doprava suti na v 3,5 m</t>
  </si>
  <si>
    <t>-1435074615</t>
  </si>
  <si>
    <t>40</t>
  </si>
  <si>
    <t>997211119</t>
  </si>
  <si>
    <t>Příplatek ZKD 3,5 m výšky u svislé dopravy suti</t>
  </si>
  <si>
    <t>-1729580557</t>
  </si>
  <si>
    <t>41</t>
  </si>
  <si>
    <t>997211511</t>
  </si>
  <si>
    <t>Vodorovná doprava suti po suchu na vzdálenost do 1 km</t>
  </si>
  <si>
    <t>720259135</t>
  </si>
  <si>
    <t>42</t>
  </si>
  <si>
    <t>997211519</t>
  </si>
  <si>
    <t>Příplatek ZKD 1 km u vodorovné dopravy suti</t>
  </si>
  <si>
    <t>906468738</t>
  </si>
  <si>
    <t>"Dprava suti na skládku 25km"25*16,633</t>
  </si>
  <si>
    <t>43</t>
  </si>
  <si>
    <t>997211611</t>
  </si>
  <si>
    <t>Nakládání suti na dopravní prostředky pro vodorovnou dopravu</t>
  </si>
  <si>
    <t>1253924885</t>
  </si>
  <si>
    <t>44</t>
  </si>
  <si>
    <t>997221855</t>
  </si>
  <si>
    <t>Poplatek za uložení odpadu z kameniva na skládce (skládkovné)</t>
  </si>
  <si>
    <t>336769453</t>
  </si>
  <si>
    <t>998</t>
  </si>
  <si>
    <t>Přesun hmot</t>
  </si>
  <si>
    <t>45</t>
  </si>
  <si>
    <t>998212111</t>
  </si>
  <si>
    <t>Přesun hmot pro mosty zděné, monolitické betonové nebo ocelové v do 20 m</t>
  </si>
  <si>
    <t>1403448607</t>
  </si>
  <si>
    <t>VRN</t>
  </si>
  <si>
    <t>Vedlejší rozpočtové náklady</t>
  </si>
  <si>
    <t>VRN3</t>
  </si>
  <si>
    <t>Zařízení staveniště</t>
  </si>
  <si>
    <t>46</t>
  </si>
  <si>
    <t>030001000</t>
  </si>
  <si>
    <t>kpl</t>
  </si>
  <si>
    <t>1024</t>
  </si>
  <si>
    <t>283804026</t>
  </si>
  <si>
    <t>47</t>
  </si>
  <si>
    <t>032403000</t>
  </si>
  <si>
    <t>Provizorní komunikace</t>
  </si>
  <si>
    <t>-1384491644</t>
  </si>
  <si>
    <t>48</t>
  </si>
  <si>
    <t>035002000</t>
  </si>
  <si>
    <t>Pronájmy ploch, objektů</t>
  </si>
  <si>
    <t>626500645</t>
  </si>
  <si>
    <t>49</t>
  </si>
  <si>
    <t>039203000</t>
  </si>
  <si>
    <t>Úprava terénu po zrušení zařízení staveniště</t>
  </si>
  <si>
    <t>-399900775</t>
  </si>
  <si>
    <t>VRN4</t>
  </si>
  <si>
    <t>Inženýrská činnost</t>
  </si>
  <si>
    <t>50</t>
  </si>
  <si>
    <t>043002000</t>
  </si>
  <si>
    <t>Zkoušky a ostatní měření</t>
  </si>
  <si>
    <t>182576157</t>
  </si>
  <si>
    <t>VRN6</t>
  </si>
  <si>
    <t>Územní vlivy</t>
  </si>
  <si>
    <t>51</t>
  </si>
  <si>
    <t>065002000</t>
  </si>
  <si>
    <t>Mimostaveništní doprava materiálů</t>
  </si>
  <si>
    <t>-614894328</t>
  </si>
  <si>
    <t>VRN7</t>
  </si>
  <si>
    <t>Provozní vlivy</t>
  </si>
  <si>
    <t>52</t>
  </si>
  <si>
    <t>074002000</t>
  </si>
  <si>
    <t>Železniční a městský kolejový provoz</t>
  </si>
  <si>
    <t>111796155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</si>
</sst>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09" t="s">
        <v>5</v>
      </c>
      <c r="AS2" s="177"/>
      <c r="AT2" s="177"/>
      <c r="AU2" s="177"/>
      <c r="AV2" s="177"/>
      <c r="AW2" s="177"/>
      <c r="AX2" s="177"/>
      <c r="AY2" s="177"/>
      <c r="AZ2" s="177"/>
      <c r="BA2" s="177"/>
      <c r="BB2" s="177"/>
      <c r="BC2" s="177"/>
      <c r="BD2" s="177"/>
      <c r="BE2" s="177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s="1" customFormat="1" ht="12" customHeight="1">
      <c r="B5" s="19"/>
      <c r="D5" s="22" t="s">
        <v>12</v>
      </c>
      <c r="K5" s="176" t="s">
        <v>13</v>
      </c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R5" s="19"/>
      <c r="BS5" s="16" t="s">
        <v>6</v>
      </c>
    </row>
    <row r="6" spans="1:74" s="1" customFormat="1" ht="36.950000000000003" customHeight="1">
      <c r="B6" s="19"/>
      <c r="D6" s="24" t="s">
        <v>14</v>
      </c>
      <c r="K6" s="178" t="s">
        <v>15</v>
      </c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  <c r="AL6" s="177"/>
      <c r="AM6" s="177"/>
      <c r="AN6" s="177"/>
      <c r="AO6" s="177"/>
      <c r="AR6" s="19"/>
      <c r="BS6" s="16" t="s">
        <v>6</v>
      </c>
    </row>
    <row r="7" spans="1:74" s="1" customFormat="1" ht="12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s="1" customFormat="1" ht="12" customHeight="1">
      <c r="B8" s="19"/>
      <c r="D8" s="25" t="s">
        <v>18</v>
      </c>
      <c r="K8" s="23" t="s">
        <v>19</v>
      </c>
      <c r="AK8" s="25" t="s">
        <v>20</v>
      </c>
      <c r="AN8" s="23" t="s">
        <v>21</v>
      </c>
      <c r="AR8" s="19"/>
      <c r="BS8" s="16" t="s">
        <v>6</v>
      </c>
    </row>
    <row r="9" spans="1:74" s="1" customFormat="1" ht="14.45" customHeight="1">
      <c r="B9" s="19"/>
      <c r="AR9" s="19"/>
      <c r="BS9" s="16" t="s">
        <v>6</v>
      </c>
    </row>
    <row r="10" spans="1:74" s="1" customFormat="1" ht="12" customHeight="1">
      <c r="B10" s="19"/>
      <c r="D10" s="25" t="s">
        <v>22</v>
      </c>
      <c r="AK10" s="25" t="s">
        <v>23</v>
      </c>
      <c r="AN10" s="23" t="s">
        <v>1</v>
      </c>
      <c r="AR10" s="19"/>
      <c r="BS10" s="16" t="s">
        <v>6</v>
      </c>
    </row>
    <row r="11" spans="1:74" s="1" customFormat="1" ht="18.399999999999999" customHeight="1">
      <c r="B11" s="19"/>
      <c r="E11" s="23" t="s">
        <v>19</v>
      </c>
      <c r="AK11" s="25" t="s">
        <v>24</v>
      </c>
      <c r="AN11" s="23" t="s">
        <v>1</v>
      </c>
      <c r="AR11" s="19"/>
      <c r="BS11" s="16" t="s">
        <v>6</v>
      </c>
    </row>
    <row r="12" spans="1:74" s="1" customFormat="1" ht="6.95" customHeight="1">
      <c r="B12" s="19"/>
      <c r="AR12" s="19"/>
      <c r="BS12" s="16" t="s">
        <v>6</v>
      </c>
    </row>
    <row r="13" spans="1:74" s="1" customFormat="1" ht="12" customHeight="1">
      <c r="B13" s="19"/>
      <c r="D13" s="25" t="s">
        <v>25</v>
      </c>
      <c r="AK13" s="25" t="s">
        <v>23</v>
      </c>
      <c r="AN13" s="23" t="s">
        <v>1</v>
      </c>
      <c r="AR13" s="19"/>
      <c r="BS13" s="16" t="s">
        <v>6</v>
      </c>
    </row>
    <row r="14" spans="1:74">
      <c r="B14" s="19"/>
      <c r="E14" s="23" t="s">
        <v>19</v>
      </c>
      <c r="AK14" s="25" t="s">
        <v>24</v>
      </c>
      <c r="AN14" s="23" t="s">
        <v>1</v>
      </c>
      <c r="AR14" s="19"/>
      <c r="BS14" s="16" t="s">
        <v>6</v>
      </c>
    </row>
    <row r="15" spans="1:74" s="1" customFormat="1" ht="6.95" customHeight="1">
      <c r="B15" s="19"/>
      <c r="AR15" s="19"/>
      <c r="BS15" s="16" t="s">
        <v>3</v>
      </c>
    </row>
    <row r="16" spans="1:74" s="1" customFormat="1" ht="12" customHeight="1">
      <c r="B16" s="19"/>
      <c r="D16" s="25" t="s">
        <v>26</v>
      </c>
      <c r="AK16" s="25" t="s">
        <v>23</v>
      </c>
      <c r="AN16" s="23" t="s">
        <v>1</v>
      </c>
      <c r="AR16" s="19"/>
      <c r="BS16" s="16" t="s">
        <v>3</v>
      </c>
    </row>
    <row r="17" spans="1:71" s="1" customFormat="1" ht="18.399999999999999" customHeight="1">
      <c r="B17" s="19"/>
      <c r="E17" s="23" t="s">
        <v>19</v>
      </c>
      <c r="AK17" s="25" t="s">
        <v>24</v>
      </c>
      <c r="AN17" s="23" t="s">
        <v>1</v>
      </c>
      <c r="AR17" s="19"/>
      <c r="BS17" s="16" t="s">
        <v>27</v>
      </c>
    </row>
    <row r="18" spans="1:71" s="1" customFormat="1" ht="6.95" customHeight="1">
      <c r="B18" s="19"/>
      <c r="AR18" s="19"/>
      <c r="BS18" s="16" t="s">
        <v>6</v>
      </c>
    </row>
    <row r="19" spans="1:71" s="1" customFormat="1" ht="12" customHeight="1">
      <c r="B19" s="19"/>
      <c r="D19" s="25" t="s">
        <v>28</v>
      </c>
      <c r="AK19" s="25" t="s">
        <v>23</v>
      </c>
      <c r="AN19" s="23" t="s">
        <v>1</v>
      </c>
      <c r="AR19" s="19"/>
      <c r="BS19" s="16" t="s">
        <v>6</v>
      </c>
    </row>
    <row r="20" spans="1:71" s="1" customFormat="1" ht="18.399999999999999" customHeight="1">
      <c r="B20" s="19"/>
      <c r="E20" s="23" t="s">
        <v>19</v>
      </c>
      <c r="AK20" s="25" t="s">
        <v>24</v>
      </c>
      <c r="AN20" s="23" t="s">
        <v>1</v>
      </c>
      <c r="AR20" s="19"/>
      <c r="BS20" s="16" t="s">
        <v>27</v>
      </c>
    </row>
    <row r="21" spans="1:71" s="1" customFormat="1" ht="6.95" customHeight="1">
      <c r="B21" s="19"/>
      <c r="AR21" s="19"/>
    </row>
    <row r="22" spans="1:71" s="1" customFormat="1" ht="12" customHeight="1">
      <c r="B22" s="19"/>
      <c r="D22" s="25" t="s">
        <v>29</v>
      </c>
      <c r="AR22" s="19"/>
    </row>
    <row r="23" spans="1:71" s="1" customFormat="1" ht="16.5" customHeight="1">
      <c r="B23" s="19"/>
      <c r="E23" s="179" t="s">
        <v>1</v>
      </c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R23" s="19"/>
    </row>
    <row r="24" spans="1:71" s="1" customFormat="1" ht="6.95" customHeight="1">
      <c r="B24" s="19"/>
      <c r="AR24" s="19"/>
    </row>
    <row r="25" spans="1:71" s="1" customFormat="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1:71" s="2" customFormat="1" ht="25.9" customHeight="1">
      <c r="A26" s="28"/>
      <c r="B26" s="29"/>
      <c r="C26" s="28"/>
      <c r="D26" s="30" t="s">
        <v>30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80">
        <f>ROUND(AG94,2)</f>
        <v>0</v>
      </c>
      <c r="AL26" s="181"/>
      <c r="AM26" s="181"/>
      <c r="AN26" s="181"/>
      <c r="AO26" s="181"/>
      <c r="AP26" s="28"/>
      <c r="AQ26" s="28"/>
      <c r="AR26" s="29"/>
      <c r="BE26" s="28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pans="1:71" s="2" customForma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182" t="s">
        <v>31</v>
      </c>
      <c r="M28" s="182"/>
      <c r="N28" s="182"/>
      <c r="O28" s="182"/>
      <c r="P28" s="182"/>
      <c r="Q28" s="28"/>
      <c r="R28" s="28"/>
      <c r="S28" s="28"/>
      <c r="T28" s="28"/>
      <c r="U28" s="28"/>
      <c r="V28" s="28"/>
      <c r="W28" s="182" t="s">
        <v>32</v>
      </c>
      <c r="X28" s="182"/>
      <c r="Y28" s="182"/>
      <c r="Z28" s="182"/>
      <c r="AA28" s="182"/>
      <c r="AB28" s="182"/>
      <c r="AC28" s="182"/>
      <c r="AD28" s="182"/>
      <c r="AE28" s="182"/>
      <c r="AF28" s="28"/>
      <c r="AG28" s="28"/>
      <c r="AH28" s="28"/>
      <c r="AI28" s="28"/>
      <c r="AJ28" s="28"/>
      <c r="AK28" s="182" t="s">
        <v>33</v>
      </c>
      <c r="AL28" s="182"/>
      <c r="AM28" s="182"/>
      <c r="AN28" s="182"/>
      <c r="AO28" s="182"/>
      <c r="AP28" s="28"/>
      <c r="AQ28" s="28"/>
      <c r="AR28" s="29"/>
      <c r="BE28" s="28"/>
    </row>
    <row r="29" spans="1:71" s="3" customFormat="1" ht="14.45" customHeight="1">
      <c r="B29" s="33"/>
      <c r="D29" s="25" t="s">
        <v>34</v>
      </c>
      <c r="F29" s="25" t="s">
        <v>35</v>
      </c>
      <c r="L29" s="185">
        <v>0.21</v>
      </c>
      <c r="M29" s="184"/>
      <c r="N29" s="184"/>
      <c r="O29" s="184"/>
      <c r="P29" s="184"/>
      <c r="W29" s="183">
        <f>ROUND(AZ94, 2)</f>
        <v>0</v>
      </c>
      <c r="X29" s="184"/>
      <c r="Y29" s="184"/>
      <c r="Z29" s="184"/>
      <c r="AA29" s="184"/>
      <c r="AB29" s="184"/>
      <c r="AC29" s="184"/>
      <c r="AD29" s="184"/>
      <c r="AE29" s="184"/>
      <c r="AK29" s="183">
        <f>ROUND(AV94, 2)</f>
        <v>0</v>
      </c>
      <c r="AL29" s="184"/>
      <c r="AM29" s="184"/>
      <c r="AN29" s="184"/>
      <c r="AO29" s="184"/>
      <c r="AR29" s="33"/>
    </row>
    <row r="30" spans="1:71" s="3" customFormat="1" ht="14.45" customHeight="1">
      <c r="B30" s="33"/>
      <c r="F30" s="25" t="s">
        <v>36</v>
      </c>
      <c r="L30" s="185">
        <v>0.15</v>
      </c>
      <c r="M30" s="184"/>
      <c r="N30" s="184"/>
      <c r="O30" s="184"/>
      <c r="P30" s="184"/>
      <c r="W30" s="183">
        <f>ROUND(BA94, 2)</f>
        <v>0</v>
      </c>
      <c r="X30" s="184"/>
      <c r="Y30" s="184"/>
      <c r="Z30" s="184"/>
      <c r="AA30" s="184"/>
      <c r="AB30" s="184"/>
      <c r="AC30" s="184"/>
      <c r="AD30" s="184"/>
      <c r="AE30" s="184"/>
      <c r="AK30" s="183">
        <f>ROUND(AW94, 2)</f>
        <v>0</v>
      </c>
      <c r="AL30" s="184"/>
      <c r="AM30" s="184"/>
      <c r="AN30" s="184"/>
      <c r="AO30" s="184"/>
      <c r="AR30" s="33"/>
    </row>
    <row r="31" spans="1:71" s="3" customFormat="1" ht="14.45" hidden="1" customHeight="1">
      <c r="B31" s="33"/>
      <c r="F31" s="25" t="s">
        <v>37</v>
      </c>
      <c r="L31" s="185">
        <v>0.21</v>
      </c>
      <c r="M31" s="184"/>
      <c r="N31" s="184"/>
      <c r="O31" s="184"/>
      <c r="P31" s="184"/>
      <c r="W31" s="183">
        <f>ROUND(BB94, 2)</f>
        <v>0</v>
      </c>
      <c r="X31" s="184"/>
      <c r="Y31" s="184"/>
      <c r="Z31" s="184"/>
      <c r="AA31" s="184"/>
      <c r="AB31" s="184"/>
      <c r="AC31" s="184"/>
      <c r="AD31" s="184"/>
      <c r="AE31" s="184"/>
      <c r="AK31" s="183">
        <v>0</v>
      </c>
      <c r="AL31" s="184"/>
      <c r="AM31" s="184"/>
      <c r="AN31" s="184"/>
      <c r="AO31" s="184"/>
      <c r="AR31" s="33"/>
    </row>
    <row r="32" spans="1:71" s="3" customFormat="1" ht="14.45" hidden="1" customHeight="1">
      <c r="B32" s="33"/>
      <c r="F32" s="25" t="s">
        <v>38</v>
      </c>
      <c r="L32" s="185">
        <v>0.15</v>
      </c>
      <c r="M32" s="184"/>
      <c r="N32" s="184"/>
      <c r="O32" s="184"/>
      <c r="P32" s="184"/>
      <c r="W32" s="183">
        <f>ROUND(BC94, 2)</f>
        <v>0</v>
      </c>
      <c r="X32" s="184"/>
      <c r="Y32" s="184"/>
      <c r="Z32" s="184"/>
      <c r="AA32" s="184"/>
      <c r="AB32" s="184"/>
      <c r="AC32" s="184"/>
      <c r="AD32" s="184"/>
      <c r="AE32" s="184"/>
      <c r="AK32" s="183">
        <v>0</v>
      </c>
      <c r="AL32" s="184"/>
      <c r="AM32" s="184"/>
      <c r="AN32" s="184"/>
      <c r="AO32" s="184"/>
      <c r="AR32" s="33"/>
    </row>
    <row r="33" spans="1:57" s="3" customFormat="1" ht="14.45" hidden="1" customHeight="1">
      <c r="B33" s="33"/>
      <c r="F33" s="25" t="s">
        <v>39</v>
      </c>
      <c r="L33" s="185">
        <v>0</v>
      </c>
      <c r="M33" s="184"/>
      <c r="N33" s="184"/>
      <c r="O33" s="184"/>
      <c r="P33" s="184"/>
      <c r="W33" s="183">
        <f>ROUND(BD94, 2)</f>
        <v>0</v>
      </c>
      <c r="X33" s="184"/>
      <c r="Y33" s="184"/>
      <c r="Z33" s="184"/>
      <c r="AA33" s="184"/>
      <c r="AB33" s="184"/>
      <c r="AC33" s="184"/>
      <c r="AD33" s="184"/>
      <c r="AE33" s="184"/>
      <c r="AK33" s="183">
        <v>0</v>
      </c>
      <c r="AL33" s="184"/>
      <c r="AM33" s="184"/>
      <c r="AN33" s="184"/>
      <c r="AO33" s="184"/>
      <c r="AR33" s="33"/>
    </row>
    <row r="34" spans="1:57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pans="1:57" s="2" customFormat="1" ht="25.9" customHeight="1">
      <c r="A35" s="28"/>
      <c r="B35" s="29"/>
      <c r="C35" s="34"/>
      <c r="D35" s="35" t="s">
        <v>40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41</v>
      </c>
      <c r="U35" s="36"/>
      <c r="V35" s="36"/>
      <c r="W35" s="36"/>
      <c r="X35" s="186" t="s">
        <v>42</v>
      </c>
      <c r="Y35" s="187"/>
      <c r="Z35" s="187"/>
      <c r="AA35" s="187"/>
      <c r="AB35" s="187"/>
      <c r="AC35" s="36"/>
      <c r="AD35" s="36"/>
      <c r="AE35" s="36"/>
      <c r="AF35" s="36"/>
      <c r="AG35" s="36"/>
      <c r="AH35" s="36"/>
      <c r="AI35" s="36"/>
      <c r="AJ35" s="36"/>
      <c r="AK35" s="188">
        <f>SUM(AK26:AK33)</f>
        <v>0</v>
      </c>
      <c r="AL35" s="187"/>
      <c r="AM35" s="187"/>
      <c r="AN35" s="187"/>
      <c r="AO35" s="189"/>
      <c r="AP35" s="34"/>
      <c r="AQ35" s="34"/>
      <c r="AR35" s="29"/>
      <c r="BE35" s="28"/>
    </row>
    <row r="36" spans="1:57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38"/>
      <c r="D49" s="39" t="s">
        <v>43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44</v>
      </c>
      <c r="AI49" s="40"/>
      <c r="AJ49" s="40"/>
      <c r="AK49" s="40"/>
      <c r="AL49" s="40"/>
      <c r="AM49" s="40"/>
      <c r="AN49" s="40"/>
      <c r="AO49" s="40"/>
      <c r="AR49" s="38"/>
    </row>
    <row r="50" spans="1:57" ht="11.25">
      <c r="B50" s="19"/>
      <c r="AR50" s="19"/>
    </row>
    <row r="51" spans="1:57" ht="11.25">
      <c r="B51" s="19"/>
      <c r="AR51" s="19"/>
    </row>
    <row r="52" spans="1:57" ht="11.25">
      <c r="B52" s="19"/>
      <c r="AR52" s="19"/>
    </row>
    <row r="53" spans="1:57" ht="11.25">
      <c r="B53" s="19"/>
      <c r="AR53" s="19"/>
    </row>
    <row r="54" spans="1:57" ht="11.25">
      <c r="B54" s="19"/>
      <c r="AR54" s="19"/>
    </row>
    <row r="55" spans="1:57" ht="11.25">
      <c r="B55" s="19"/>
      <c r="AR55" s="19"/>
    </row>
    <row r="56" spans="1:57" ht="11.25">
      <c r="B56" s="19"/>
      <c r="AR56" s="19"/>
    </row>
    <row r="57" spans="1:57" ht="11.25">
      <c r="B57" s="19"/>
      <c r="AR57" s="19"/>
    </row>
    <row r="58" spans="1:57" ht="11.25">
      <c r="B58" s="19"/>
      <c r="AR58" s="19"/>
    </row>
    <row r="59" spans="1:57" ht="11.25">
      <c r="B59" s="19"/>
      <c r="AR59" s="19"/>
    </row>
    <row r="60" spans="1:57" s="2" customFormat="1">
      <c r="A60" s="28"/>
      <c r="B60" s="29"/>
      <c r="C60" s="28"/>
      <c r="D60" s="41" t="s">
        <v>45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46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45</v>
      </c>
      <c r="AI60" s="31"/>
      <c r="AJ60" s="31"/>
      <c r="AK60" s="31"/>
      <c r="AL60" s="31"/>
      <c r="AM60" s="41" t="s">
        <v>46</v>
      </c>
      <c r="AN60" s="31"/>
      <c r="AO60" s="31"/>
      <c r="AP60" s="28"/>
      <c r="AQ60" s="28"/>
      <c r="AR60" s="29"/>
      <c r="BE60" s="28"/>
    </row>
    <row r="61" spans="1:57" ht="11.25">
      <c r="B61" s="19"/>
      <c r="AR61" s="19"/>
    </row>
    <row r="62" spans="1:57" ht="11.25">
      <c r="B62" s="19"/>
      <c r="AR62" s="19"/>
    </row>
    <row r="63" spans="1:57" ht="11.25">
      <c r="B63" s="19"/>
      <c r="AR63" s="19"/>
    </row>
    <row r="64" spans="1:57" s="2" customFormat="1">
      <c r="A64" s="28"/>
      <c r="B64" s="29"/>
      <c r="C64" s="28"/>
      <c r="D64" s="39" t="s">
        <v>47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48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 ht="11.25">
      <c r="B65" s="19"/>
      <c r="AR65" s="19"/>
    </row>
    <row r="66" spans="1:57" ht="11.25">
      <c r="B66" s="19"/>
      <c r="AR66" s="19"/>
    </row>
    <row r="67" spans="1:57" ht="11.25">
      <c r="B67" s="19"/>
      <c r="AR67" s="19"/>
    </row>
    <row r="68" spans="1:57" ht="11.25">
      <c r="B68" s="19"/>
      <c r="AR68" s="19"/>
    </row>
    <row r="69" spans="1:57" ht="11.25">
      <c r="B69" s="19"/>
      <c r="AR69" s="19"/>
    </row>
    <row r="70" spans="1:57" ht="11.25">
      <c r="B70" s="19"/>
      <c r="AR70" s="19"/>
    </row>
    <row r="71" spans="1:57" ht="11.25">
      <c r="B71" s="19"/>
      <c r="AR71" s="19"/>
    </row>
    <row r="72" spans="1:57" ht="11.25">
      <c r="B72" s="19"/>
      <c r="AR72" s="19"/>
    </row>
    <row r="73" spans="1:57" ht="11.25">
      <c r="B73" s="19"/>
      <c r="AR73" s="19"/>
    </row>
    <row r="74" spans="1:57" ht="11.25">
      <c r="B74" s="19"/>
      <c r="AR74" s="19"/>
    </row>
    <row r="75" spans="1:57" s="2" customFormat="1">
      <c r="A75" s="28"/>
      <c r="B75" s="29"/>
      <c r="C75" s="28"/>
      <c r="D75" s="41" t="s">
        <v>45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46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45</v>
      </c>
      <c r="AI75" s="31"/>
      <c r="AJ75" s="31"/>
      <c r="AK75" s="31"/>
      <c r="AL75" s="31"/>
      <c r="AM75" s="41" t="s">
        <v>46</v>
      </c>
      <c r="AN75" s="31"/>
      <c r="AO75" s="31"/>
      <c r="AP75" s="28"/>
      <c r="AQ75" s="28"/>
      <c r="AR75" s="29"/>
      <c r="BE75" s="28"/>
    </row>
    <row r="76" spans="1:57" s="2" customFormat="1" ht="11.25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2" customFormat="1" ht="24.95" customHeight="1">
      <c r="A82" s="28"/>
      <c r="B82" s="29"/>
      <c r="C82" s="20" t="s">
        <v>49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47"/>
      <c r="C84" s="25" t="s">
        <v>12</v>
      </c>
      <c r="L84" s="4" t="str">
        <f>K5</f>
        <v>SO_05-21-02</v>
      </c>
      <c r="AR84" s="47"/>
    </row>
    <row r="85" spans="1:91" s="5" customFormat="1" ht="36.950000000000003" customHeight="1">
      <c r="B85" s="48"/>
      <c r="C85" s="49" t="s">
        <v>14</v>
      </c>
      <c r="L85" s="190" t="str">
        <f>K6</f>
        <v>Železniční propustek v km 167,961</v>
      </c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191"/>
      <c r="AK85" s="191"/>
      <c r="AL85" s="191"/>
      <c r="AM85" s="191"/>
      <c r="AN85" s="191"/>
      <c r="AO85" s="191"/>
      <c r="AR85" s="48"/>
    </row>
    <row r="86" spans="1:91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5" t="s">
        <v>18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20</v>
      </c>
      <c r="AJ87" s="28"/>
      <c r="AK87" s="28"/>
      <c r="AL87" s="28"/>
      <c r="AM87" s="192" t="str">
        <f>IF(AN8= "","",AN8)</f>
        <v>9. 9. 2019</v>
      </c>
      <c r="AN87" s="192"/>
      <c r="AO87" s="28"/>
      <c r="AP87" s="28"/>
      <c r="AQ87" s="28"/>
      <c r="AR87" s="29"/>
      <c r="BE87" s="28"/>
    </row>
    <row r="88" spans="1:91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>
      <c r="A89" s="28"/>
      <c r="B89" s="29"/>
      <c r="C89" s="25" t="s">
        <v>22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26</v>
      </c>
      <c r="AJ89" s="28"/>
      <c r="AK89" s="28"/>
      <c r="AL89" s="28"/>
      <c r="AM89" s="193" t="str">
        <f>IF(E17="","",E17)</f>
        <v xml:space="preserve"> </v>
      </c>
      <c r="AN89" s="194"/>
      <c r="AO89" s="194"/>
      <c r="AP89" s="194"/>
      <c r="AQ89" s="28"/>
      <c r="AR89" s="29"/>
      <c r="AS89" s="195" t="s">
        <v>50</v>
      </c>
      <c r="AT89" s="196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1" s="2" customFormat="1" ht="15.2" customHeight="1">
      <c r="A90" s="28"/>
      <c r="B90" s="29"/>
      <c r="C90" s="25" t="s">
        <v>25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28</v>
      </c>
      <c r="AJ90" s="28"/>
      <c r="AK90" s="28"/>
      <c r="AL90" s="28"/>
      <c r="AM90" s="193" t="str">
        <f>IF(E20="","",E20)</f>
        <v xml:space="preserve"> </v>
      </c>
      <c r="AN90" s="194"/>
      <c r="AO90" s="194"/>
      <c r="AP90" s="194"/>
      <c r="AQ90" s="28"/>
      <c r="AR90" s="29"/>
      <c r="AS90" s="197"/>
      <c r="AT90" s="198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1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197"/>
      <c r="AT91" s="198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1" s="2" customFormat="1" ht="29.25" customHeight="1">
      <c r="A92" s="28"/>
      <c r="B92" s="29"/>
      <c r="C92" s="199" t="s">
        <v>51</v>
      </c>
      <c r="D92" s="200"/>
      <c r="E92" s="200"/>
      <c r="F92" s="200"/>
      <c r="G92" s="200"/>
      <c r="H92" s="56"/>
      <c r="I92" s="201" t="s">
        <v>52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2" t="s">
        <v>53</v>
      </c>
      <c r="AH92" s="200"/>
      <c r="AI92" s="200"/>
      <c r="AJ92" s="200"/>
      <c r="AK92" s="200"/>
      <c r="AL92" s="200"/>
      <c r="AM92" s="200"/>
      <c r="AN92" s="201" t="s">
        <v>54</v>
      </c>
      <c r="AO92" s="200"/>
      <c r="AP92" s="203"/>
      <c r="AQ92" s="57" t="s">
        <v>55</v>
      </c>
      <c r="AR92" s="29"/>
      <c r="AS92" s="58" t="s">
        <v>56</v>
      </c>
      <c r="AT92" s="59" t="s">
        <v>57</v>
      </c>
      <c r="AU92" s="59" t="s">
        <v>58</v>
      </c>
      <c r="AV92" s="59" t="s">
        <v>59</v>
      </c>
      <c r="AW92" s="59" t="s">
        <v>60</v>
      </c>
      <c r="AX92" s="59" t="s">
        <v>61</v>
      </c>
      <c r="AY92" s="59" t="s">
        <v>62</v>
      </c>
      <c r="AZ92" s="59" t="s">
        <v>63</v>
      </c>
      <c r="BA92" s="59" t="s">
        <v>64</v>
      </c>
      <c r="BB92" s="59" t="s">
        <v>65</v>
      </c>
      <c r="BC92" s="59" t="s">
        <v>66</v>
      </c>
      <c r="BD92" s="60" t="s">
        <v>67</v>
      </c>
      <c r="BE92" s="28"/>
    </row>
    <row r="93" spans="1:91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8"/>
    </row>
    <row r="94" spans="1:91" s="6" customFormat="1" ht="32.450000000000003" customHeight="1">
      <c r="B94" s="64"/>
      <c r="C94" s="65" t="s">
        <v>68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07">
        <f>ROUND(AG95,2)</f>
        <v>0</v>
      </c>
      <c r="AH94" s="207"/>
      <c r="AI94" s="207"/>
      <c r="AJ94" s="207"/>
      <c r="AK94" s="207"/>
      <c r="AL94" s="207"/>
      <c r="AM94" s="207"/>
      <c r="AN94" s="208">
        <f>SUM(AG94,AT94)</f>
        <v>0</v>
      </c>
      <c r="AO94" s="208"/>
      <c r="AP94" s="208"/>
      <c r="AQ94" s="68" t="s">
        <v>1</v>
      </c>
      <c r="AR94" s="64"/>
      <c r="AS94" s="69">
        <f>ROUND(AS95,2)</f>
        <v>0</v>
      </c>
      <c r="AT94" s="70">
        <f>ROUND(SUM(AV94:AW94),2)</f>
        <v>0</v>
      </c>
      <c r="AU94" s="71">
        <f>ROUND(AU95,5)</f>
        <v>725.22888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ROUND(AZ95,2)</f>
        <v>0</v>
      </c>
      <c r="BA94" s="70">
        <f>ROUND(BA95,2)</f>
        <v>0</v>
      </c>
      <c r="BB94" s="70">
        <f>ROUND(BB95,2)</f>
        <v>0</v>
      </c>
      <c r="BC94" s="70">
        <f>ROUND(BC95,2)</f>
        <v>0</v>
      </c>
      <c r="BD94" s="72">
        <f>ROUND(BD95,2)</f>
        <v>0</v>
      </c>
      <c r="BS94" s="73" t="s">
        <v>69</v>
      </c>
      <c r="BT94" s="73" t="s">
        <v>70</v>
      </c>
      <c r="BU94" s="74" t="s">
        <v>71</v>
      </c>
      <c r="BV94" s="73" t="s">
        <v>72</v>
      </c>
      <c r="BW94" s="73" t="s">
        <v>4</v>
      </c>
      <c r="BX94" s="73" t="s">
        <v>73</v>
      </c>
      <c r="CL94" s="73" t="s">
        <v>1</v>
      </c>
    </row>
    <row r="95" spans="1:91" s="7" customFormat="1" ht="16.5" customHeight="1">
      <c r="A95" s="75" t="s">
        <v>74</v>
      </c>
      <c r="B95" s="76"/>
      <c r="C95" s="77"/>
      <c r="D95" s="206" t="s">
        <v>75</v>
      </c>
      <c r="E95" s="206"/>
      <c r="F95" s="206"/>
      <c r="G95" s="206"/>
      <c r="H95" s="206"/>
      <c r="I95" s="78"/>
      <c r="J95" s="206" t="s">
        <v>15</v>
      </c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4">
        <f>'SO 01 - Železniční propus...'!J30</f>
        <v>0</v>
      </c>
      <c r="AH95" s="205"/>
      <c r="AI95" s="205"/>
      <c r="AJ95" s="205"/>
      <c r="AK95" s="205"/>
      <c r="AL95" s="205"/>
      <c r="AM95" s="205"/>
      <c r="AN95" s="204">
        <f>SUM(AG95,AT95)</f>
        <v>0</v>
      </c>
      <c r="AO95" s="205"/>
      <c r="AP95" s="205"/>
      <c r="AQ95" s="79" t="s">
        <v>76</v>
      </c>
      <c r="AR95" s="76"/>
      <c r="AS95" s="80">
        <v>0</v>
      </c>
      <c r="AT95" s="81">
        <f>ROUND(SUM(AV95:AW95),2)</f>
        <v>0</v>
      </c>
      <c r="AU95" s="82">
        <f>'SO 01 - Železniční propus...'!P129</f>
        <v>725.22888</v>
      </c>
      <c r="AV95" s="81">
        <f>'SO 01 - Železniční propus...'!J33</f>
        <v>0</v>
      </c>
      <c r="AW95" s="81">
        <f>'SO 01 - Železniční propus...'!J34</f>
        <v>0</v>
      </c>
      <c r="AX95" s="81">
        <f>'SO 01 - Železniční propus...'!J35</f>
        <v>0</v>
      </c>
      <c r="AY95" s="81">
        <f>'SO 01 - Železniční propus...'!J36</f>
        <v>0</v>
      </c>
      <c r="AZ95" s="81">
        <f>'SO 01 - Železniční propus...'!F33</f>
        <v>0</v>
      </c>
      <c r="BA95" s="81">
        <f>'SO 01 - Železniční propus...'!F34</f>
        <v>0</v>
      </c>
      <c r="BB95" s="81">
        <f>'SO 01 - Železniční propus...'!F35</f>
        <v>0</v>
      </c>
      <c r="BC95" s="81">
        <f>'SO 01 - Železniční propus...'!F36</f>
        <v>0</v>
      </c>
      <c r="BD95" s="83">
        <f>'SO 01 - Železniční propus...'!F37</f>
        <v>0</v>
      </c>
      <c r="BT95" s="84" t="s">
        <v>77</v>
      </c>
      <c r="BV95" s="84" t="s">
        <v>72</v>
      </c>
      <c r="BW95" s="84" t="s">
        <v>78</v>
      </c>
      <c r="BX95" s="84" t="s">
        <v>4</v>
      </c>
      <c r="CL95" s="84" t="s">
        <v>1</v>
      </c>
      <c r="CM95" s="84" t="s">
        <v>79</v>
      </c>
    </row>
    <row r="96" spans="1:91" s="2" customFormat="1" ht="30" customHeight="1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pans="1:57" s="2" customFormat="1" ht="6.95" customHeight="1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SO 01 - Železniční propus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46"/>
  <sheetViews>
    <sheetView showGridLines="0" topLeftCell="A223" workbookViewId="0">
      <selection activeCell="I248" sqref="I248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5"/>
    </row>
    <row r="2" spans="1:46" s="1" customFormat="1" ht="36.950000000000003" customHeight="1">
      <c r="L2" s="209" t="s">
        <v>5</v>
      </c>
      <c r="M2" s="177"/>
      <c r="N2" s="177"/>
      <c r="O2" s="177"/>
      <c r="P2" s="177"/>
      <c r="Q2" s="177"/>
      <c r="R2" s="177"/>
      <c r="S2" s="177"/>
      <c r="T2" s="177"/>
      <c r="U2" s="177"/>
      <c r="V2" s="177"/>
      <c r="AT2" s="16" t="s">
        <v>78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1:46" s="1" customFormat="1" ht="24.95" customHeight="1">
      <c r="B4" s="19"/>
      <c r="D4" s="20" t="s">
        <v>80</v>
      </c>
      <c r="L4" s="19"/>
      <c r="M4" s="86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14</v>
      </c>
      <c r="L6" s="19"/>
    </row>
    <row r="7" spans="1:46" s="1" customFormat="1" ht="16.5" customHeight="1">
      <c r="B7" s="19"/>
      <c r="E7" s="210" t="str">
        <f>'Rekapitulace stavby'!K6</f>
        <v>Železniční propustek v km 167,961</v>
      </c>
      <c r="F7" s="211"/>
      <c r="G7" s="211"/>
      <c r="H7" s="211"/>
      <c r="L7" s="19"/>
    </row>
    <row r="8" spans="1:46" s="2" customFormat="1" ht="12" customHeight="1">
      <c r="A8" s="28"/>
      <c r="B8" s="29"/>
      <c r="C8" s="28"/>
      <c r="D8" s="25" t="s">
        <v>81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90" t="s">
        <v>82</v>
      </c>
      <c r="F9" s="212"/>
      <c r="G9" s="212"/>
      <c r="H9" s="212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16</v>
      </c>
      <c r="E11" s="28"/>
      <c r="F11" s="23" t="s">
        <v>1</v>
      </c>
      <c r="G11" s="28"/>
      <c r="H11" s="28"/>
      <c r="I11" s="25" t="s">
        <v>17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18</v>
      </c>
      <c r="E12" s="28"/>
      <c r="F12" s="23" t="s">
        <v>19</v>
      </c>
      <c r="G12" s="28"/>
      <c r="H12" s="28"/>
      <c r="I12" s="25" t="s">
        <v>20</v>
      </c>
      <c r="J12" s="51" t="str">
        <f>'Rekapitulace stavby'!AN8</f>
        <v>9. 9. 2019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3" t="str">
        <f>IF('Rekapitulace stavby'!AN10="","",'Rekapitulace stavby'!AN10)</f>
        <v/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3" t="str">
        <f>IF('Rekapitulace stavby'!AN11="","",'Rekapitulace stavby'!AN11)</f>
        <v/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3" t="str">
        <f>'Rekapitulace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176" t="str">
        <f>'Rekapitulace stavby'!E14</f>
        <v xml:space="preserve"> </v>
      </c>
      <c r="F18" s="176"/>
      <c r="G18" s="176"/>
      <c r="H18" s="176"/>
      <c r="I18" s="25" t="s">
        <v>24</v>
      </c>
      <c r="J18" s="23" t="str">
        <f>'Rekapitulace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3" t="str">
        <f>IF('Rekapitulace stavby'!AN16="","",'Rekapitulace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3" t="str">
        <f>IF('Rekapitulace stavby'!AN17="","",'Rekapitulace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3" t="str">
        <f>IF('Rekapitulace stavby'!AN19="","",'Rekapitulace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3" t="str">
        <f>IF('Rekapitulace stavby'!AN20="","",'Rekapitulace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87"/>
      <c r="B27" s="88"/>
      <c r="C27" s="87"/>
      <c r="D27" s="87"/>
      <c r="E27" s="179" t="s">
        <v>1</v>
      </c>
      <c r="F27" s="179"/>
      <c r="G27" s="179"/>
      <c r="H27" s="179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0" t="s">
        <v>30</v>
      </c>
      <c r="E30" s="28"/>
      <c r="F30" s="28"/>
      <c r="G30" s="28"/>
      <c r="H30" s="28"/>
      <c r="I30" s="28"/>
      <c r="J30" s="67">
        <f>ROUND(J129,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32</v>
      </c>
      <c r="G32" s="28"/>
      <c r="H32" s="28"/>
      <c r="I32" s="32" t="s">
        <v>31</v>
      </c>
      <c r="J32" s="32" t="s">
        <v>33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1" t="s">
        <v>34</v>
      </c>
      <c r="E33" s="25" t="s">
        <v>35</v>
      </c>
      <c r="F33" s="92">
        <f>ROUND((SUM(BE129:BE245)),  2)</f>
        <v>0</v>
      </c>
      <c r="G33" s="28"/>
      <c r="H33" s="28"/>
      <c r="I33" s="93">
        <v>0.21</v>
      </c>
      <c r="J33" s="92">
        <f>ROUND(((SUM(BE129:BE245))*I33),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36</v>
      </c>
      <c r="F34" s="92">
        <f>ROUND((SUM(BF129:BF245)),  2)</f>
        <v>0</v>
      </c>
      <c r="G34" s="28"/>
      <c r="H34" s="28"/>
      <c r="I34" s="93">
        <v>0.15</v>
      </c>
      <c r="J34" s="92">
        <f>ROUND(((SUM(BF129:BF245))*I34),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37</v>
      </c>
      <c r="F35" s="92">
        <f>ROUND((SUM(BG129:BG245)),  2)</f>
        <v>0</v>
      </c>
      <c r="G35" s="28"/>
      <c r="H35" s="28"/>
      <c r="I35" s="93">
        <v>0.21</v>
      </c>
      <c r="J35" s="92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38</v>
      </c>
      <c r="F36" s="92">
        <f>ROUND((SUM(BH129:BH245)),  2)</f>
        <v>0</v>
      </c>
      <c r="G36" s="28"/>
      <c r="H36" s="28"/>
      <c r="I36" s="93">
        <v>0.15</v>
      </c>
      <c r="J36" s="92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39</v>
      </c>
      <c r="F37" s="92">
        <f>ROUND((SUM(BI129:BI245)),  2)</f>
        <v>0</v>
      </c>
      <c r="G37" s="28"/>
      <c r="H37" s="28"/>
      <c r="I37" s="93">
        <v>0</v>
      </c>
      <c r="J37" s="92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4"/>
      <c r="D39" s="95" t="s">
        <v>40</v>
      </c>
      <c r="E39" s="56"/>
      <c r="F39" s="56"/>
      <c r="G39" s="96" t="s">
        <v>41</v>
      </c>
      <c r="H39" s="97" t="s">
        <v>42</v>
      </c>
      <c r="I39" s="56"/>
      <c r="J39" s="98">
        <f>SUM(J30:J37)</f>
        <v>0</v>
      </c>
      <c r="K39" s="99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43</v>
      </c>
      <c r="E50" s="40"/>
      <c r="F50" s="40"/>
      <c r="G50" s="39" t="s">
        <v>44</v>
      </c>
      <c r="H50" s="40"/>
      <c r="I50" s="40"/>
      <c r="J50" s="40"/>
      <c r="K50" s="40"/>
      <c r="L50" s="38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28"/>
      <c r="B61" s="29"/>
      <c r="C61" s="28"/>
      <c r="D61" s="41" t="s">
        <v>45</v>
      </c>
      <c r="E61" s="31"/>
      <c r="F61" s="100" t="s">
        <v>46</v>
      </c>
      <c r="G61" s="41" t="s">
        <v>45</v>
      </c>
      <c r="H61" s="31"/>
      <c r="I61" s="31"/>
      <c r="J61" s="101" t="s">
        <v>46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28"/>
      <c r="B65" s="29"/>
      <c r="C65" s="28"/>
      <c r="D65" s="39" t="s">
        <v>47</v>
      </c>
      <c r="E65" s="42"/>
      <c r="F65" s="42"/>
      <c r="G65" s="39" t="s">
        <v>48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28"/>
      <c r="B76" s="29"/>
      <c r="C76" s="28"/>
      <c r="D76" s="41" t="s">
        <v>45</v>
      </c>
      <c r="E76" s="31"/>
      <c r="F76" s="100" t="s">
        <v>46</v>
      </c>
      <c r="G76" s="41" t="s">
        <v>45</v>
      </c>
      <c r="H76" s="31"/>
      <c r="I76" s="31"/>
      <c r="J76" s="101" t="s">
        <v>46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83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10" t="str">
        <f>E7</f>
        <v>Železniční propustek v km 167,961</v>
      </c>
      <c r="F85" s="211"/>
      <c r="G85" s="211"/>
      <c r="H85" s="211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81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190" t="str">
        <f>E9</f>
        <v>SO 01 - Železniční propustek v km 167,961</v>
      </c>
      <c r="F87" s="212"/>
      <c r="G87" s="212"/>
      <c r="H87" s="212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18</v>
      </c>
      <c r="D89" s="28"/>
      <c r="E89" s="28"/>
      <c r="F89" s="23" t="str">
        <f>F12</f>
        <v xml:space="preserve"> </v>
      </c>
      <c r="G89" s="28"/>
      <c r="H89" s="28"/>
      <c r="I89" s="25" t="s">
        <v>20</v>
      </c>
      <c r="J89" s="51" t="str">
        <f>IF(J12="","",J12)</f>
        <v>9. 9. 2019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hidden="1" customHeight="1">
      <c r="A91" s="28"/>
      <c r="B91" s="29"/>
      <c r="C91" s="25" t="s">
        <v>22</v>
      </c>
      <c r="D91" s="28"/>
      <c r="E91" s="28"/>
      <c r="F91" s="23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hidden="1" customHeight="1">
      <c r="A92" s="28"/>
      <c r="B92" s="29"/>
      <c r="C92" s="25" t="s">
        <v>25</v>
      </c>
      <c r="D92" s="28"/>
      <c r="E92" s="28"/>
      <c r="F92" s="23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02" t="s">
        <v>84</v>
      </c>
      <c r="D94" s="94"/>
      <c r="E94" s="94"/>
      <c r="F94" s="94"/>
      <c r="G94" s="94"/>
      <c r="H94" s="94"/>
      <c r="I94" s="94"/>
      <c r="J94" s="103" t="s">
        <v>85</v>
      </c>
      <c r="K94" s="94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04" t="s">
        <v>86</v>
      </c>
      <c r="D96" s="28"/>
      <c r="E96" s="28"/>
      <c r="F96" s="28"/>
      <c r="G96" s="28"/>
      <c r="H96" s="28"/>
      <c r="I96" s="28"/>
      <c r="J96" s="67">
        <f>J129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87</v>
      </c>
    </row>
    <row r="97" spans="1:31" s="9" customFormat="1" ht="24.95" hidden="1" customHeight="1">
      <c r="B97" s="105"/>
      <c r="D97" s="106" t="s">
        <v>88</v>
      </c>
      <c r="E97" s="107"/>
      <c r="F97" s="107"/>
      <c r="G97" s="107"/>
      <c r="H97" s="107"/>
      <c r="I97" s="107"/>
      <c r="J97" s="108">
        <f>J130</f>
        <v>0</v>
      </c>
      <c r="L97" s="105"/>
    </row>
    <row r="98" spans="1:31" s="9" customFormat="1" ht="24.95" hidden="1" customHeight="1">
      <c r="B98" s="105"/>
      <c r="D98" s="106" t="s">
        <v>89</v>
      </c>
      <c r="E98" s="107"/>
      <c r="F98" s="107"/>
      <c r="G98" s="107"/>
      <c r="H98" s="107"/>
      <c r="I98" s="107"/>
      <c r="J98" s="108">
        <f>J169</f>
        <v>0</v>
      </c>
      <c r="L98" s="105"/>
    </row>
    <row r="99" spans="1:31" s="10" customFormat="1" ht="19.899999999999999" hidden="1" customHeight="1">
      <c r="B99" s="109"/>
      <c r="D99" s="110" t="s">
        <v>90</v>
      </c>
      <c r="E99" s="111"/>
      <c r="F99" s="111"/>
      <c r="G99" s="111"/>
      <c r="H99" s="111"/>
      <c r="I99" s="111"/>
      <c r="J99" s="112">
        <f>J170</f>
        <v>0</v>
      </c>
      <c r="L99" s="109"/>
    </row>
    <row r="100" spans="1:31" s="10" customFormat="1" ht="19.899999999999999" hidden="1" customHeight="1">
      <c r="B100" s="109"/>
      <c r="D100" s="110" t="s">
        <v>91</v>
      </c>
      <c r="E100" s="111"/>
      <c r="F100" s="111"/>
      <c r="G100" s="111"/>
      <c r="H100" s="111"/>
      <c r="I100" s="111"/>
      <c r="J100" s="112">
        <f>J175</f>
        <v>0</v>
      </c>
      <c r="L100" s="109"/>
    </row>
    <row r="101" spans="1:31" s="10" customFormat="1" ht="14.85" hidden="1" customHeight="1">
      <c r="B101" s="109"/>
      <c r="D101" s="110" t="s">
        <v>92</v>
      </c>
      <c r="E101" s="111"/>
      <c r="F101" s="111"/>
      <c r="G101" s="111"/>
      <c r="H101" s="111"/>
      <c r="I101" s="111"/>
      <c r="J101" s="112">
        <f>J188</f>
        <v>0</v>
      </c>
      <c r="L101" s="109"/>
    </row>
    <row r="102" spans="1:31" s="10" customFormat="1" ht="19.899999999999999" hidden="1" customHeight="1">
      <c r="B102" s="109"/>
      <c r="D102" s="110" t="s">
        <v>93</v>
      </c>
      <c r="E102" s="111"/>
      <c r="F102" s="111"/>
      <c r="G102" s="111"/>
      <c r="H102" s="111"/>
      <c r="I102" s="111"/>
      <c r="J102" s="112">
        <f>J203</f>
        <v>0</v>
      </c>
      <c r="L102" s="109"/>
    </row>
    <row r="103" spans="1:31" s="10" customFormat="1" ht="19.899999999999999" hidden="1" customHeight="1">
      <c r="B103" s="109"/>
      <c r="D103" s="110" t="s">
        <v>94</v>
      </c>
      <c r="E103" s="111"/>
      <c r="F103" s="111"/>
      <c r="G103" s="111"/>
      <c r="H103" s="111"/>
      <c r="I103" s="111"/>
      <c r="J103" s="112">
        <f>J224</f>
        <v>0</v>
      </c>
      <c r="L103" s="109"/>
    </row>
    <row r="104" spans="1:31" s="10" customFormat="1" ht="19.899999999999999" hidden="1" customHeight="1">
      <c r="B104" s="109"/>
      <c r="D104" s="110" t="s">
        <v>95</v>
      </c>
      <c r="E104" s="111"/>
      <c r="F104" s="111"/>
      <c r="G104" s="111"/>
      <c r="H104" s="111"/>
      <c r="I104" s="111"/>
      <c r="J104" s="112">
        <f>J232</f>
        <v>0</v>
      </c>
      <c r="L104" s="109"/>
    </row>
    <row r="105" spans="1:31" s="9" customFormat="1" ht="24.95" hidden="1" customHeight="1">
      <c r="B105" s="105"/>
      <c r="D105" s="106" t="s">
        <v>96</v>
      </c>
      <c r="E105" s="107"/>
      <c r="F105" s="107"/>
      <c r="G105" s="107"/>
      <c r="H105" s="107"/>
      <c r="I105" s="107"/>
      <c r="J105" s="108">
        <f>J234</f>
        <v>0</v>
      </c>
      <c r="L105" s="105"/>
    </row>
    <row r="106" spans="1:31" s="10" customFormat="1" ht="19.899999999999999" hidden="1" customHeight="1">
      <c r="B106" s="109"/>
      <c r="D106" s="110" t="s">
        <v>97</v>
      </c>
      <c r="E106" s="111"/>
      <c r="F106" s="111"/>
      <c r="G106" s="111"/>
      <c r="H106" s="111"/>
      <c r="I106" s="111"/>
      <c r="J106" s="112">
        <f>J235</f>
        <v>0</v>
      </c>
      <c r="L106" s="109"/>
    </row>
    <row r="107" spans="1:31" s="10" customFormat="1" ht="19.899999999999999" hidden="1" customHeight="1">
      <c r="B107" s="109"/>
      <c r="D107" s="110" t="s">
        <v>98</v>
      </c>
      <c r="E107" s="111"/>
      <c r="F107" s="111"/>
      <c r="G107" s="111"/>
      <c r="H107" s="111"/>
      <c r="I107" s="111"/>
      <c r="J107" s="112">
        <f>J240</f>
        <v>0</v>
      </c>
      <c r="L107" s="109"/>
    </row>
    <row r="108" spans="1:31" s="10" customFormat="1" ht="19.899999999999999" hidden="1" customHeight="1">
      <c r="B108" s="109"/>
      <c r="D108" s="110" t="s">
        <v>99</v>
      </c>
      <c r="E108" s="111"/>
      <c r="F108" s="111"/>
      <c r="G108" s="111"/>
      <c r="H108" s="111"/>
      <c r="I108" s="111"/>
      <c r="J108" s="112">
        <f>J242</f>
        <v>0</v>
      </c>
      <c r="L108" s="109"/>
    </row>
    <row r="109" spans="1:31" s="10" customFormat="1" ht="19.899999999999999" hidden="1" customHeight="1">
      <c r="B109" s="109"/>
      <c r="D109" s="110" t="s">
        <v>100</v>
      </c>
      <c r="E109" s="111"/>
      <c r="F109" s="111"/>
      <c r="G109" s="111"/>
      <c r="H109" s="111"/>
      <c r="I109" s="111"/>
      <c r="J109" s="112">
        <f>J244</f>
        <v>0</v>
      </c>
      <c r="L109" s="109"/>
    </row>
    <row r="110" spans="1:31" s="2" customFormat="1" ht="21.75" hidden="1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hidden="1" customHeight="1">
      <c r="A111" s="28"/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ht="11.25" hidden="1"/>
    <row r="113" spans="1:31" ht="11.25" hidden="1"/>
    <row r="114" spans="1:31" ht="11.25" hidden="1"/>
    <row r="115" spans="1:31" s="2" customFormat="1" ht="6.95" customHeight="1">
      <c r="A115" s="28"/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31" s="2" customFormat="1" ht="24.95" customHeight="1">
      <c r="A116" s="28"/>
      <c r="B116" s="29"/>
      <c r="C116" s="20" t="s">
        <v>101</v>
      </c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12" customHeight="1">
      <c r="A118" s="28"/>
      <c r="B118" s="29"/>
      <c r="C118" s="25" t="s">
        <v>14</v>
      </c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16.5" customHeight="1">
      <c r="A119" s="28"/>
      <c r="B119" s="29"/>
      <c r="C119" s="28"/>
      <c r="D119" s="28"/>
      <c r="E119" s="210" t="str">
        <f>E7</f>
        <v>Železniční propustek v km 167,961</v>
      </c>
      <c r="F119" s="211"/>
      <c r="G119" s="211"/>
      <c r="H119" s="211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12" customHeight="1">
      <c r="A120" s="28"/>
      <c r="B120" s="29"/>
      <c r="C120" s="25" t="s">
        <v>81</v>
      </c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16.5" customHeight="1">
      <c r="A121" s="28"/>
      <c r="B121" s="29"/>
      <c r="C121" s="28"/>
      <c r="D121" s="28"/>
      <c r="E121" s="190" t="str">
        <f>E9</f>
        <v>SO 01 - Železniční propustek v km 167,961</v>
      </c>
      <c r="F121" s="212"/>
      <c r="G121" s="212"/>
      <c r="H121" s="212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6.9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12" customHeight="1">
      <c r="A123" s="28"/>
      <c r="B123" s="29"/>
      <c r="C123" s="25" t="s">
        <v>18</v>
      </c>
      <c r="D123" s="28"/>
      <c r="E123" s="28"/>
      <c r="F123" s="23" t="str">
        <f>F12</f>
        <v xml:space="preserve"> </v>
      </c>
      <c r="G123" s="28"/>
      <c r="H123" s="28"/>
      <c r="I123" s="25" t="s">
        <v>20</v>
      </c>
      <c r="J123" s="51" t="str">
        <f>IF(J12="","",J12)</f>
        <v>9. 9. 2019</v>
      </c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6.95" customHeight="1">
      <c r="A124" s="28"/>
      <c r="B124" s="29"/>
      <c r="C124" s="28"/>
      <c r="D124" s="28"/>
      <c r="E124" s="28"/>
      <c r="F124" s="28"/>
      <c r="G124" s="28"/>
      <c r="H124" s="28"/>
      <c r="I124" s="28"/>
      <c r="J124" s="28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15.2" customHeight="1">
      <c r="A125" s="28"/>
      <c r="B125" s="29"/>
      <c r="C125" s="25" t="s">
        <v>22</v>
      </c>
      <c r="D125" s="28"/>
      <c r="E125" s="28"/>
      <c r="F125" s="23" t="str">
        <f>E15</f>
        <v xml:space="preserve"> </v>
      </c>
      <c r="G125" s="28"/>
      <c r="H125" s="28"/>
      <c r="I125" s="25" t="s">
        <v>26</v>
      </c>
      <c r="J125" s="26" t="str">
        <f>E21</f>
        <v xml:space="preserve"> </v>
      </c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5.2" customHeight="1">
      <c r="A126" s="28"/>
      <c r="B126" s="29"/>
      <c r="C126" s="25" t="s">
        <v>25</v>
      </c>
      <c r="D126" s="28"/>
      <c r="E126" s="28"/>
      <c r="F126" s="23" t="str">
        <f>IF(E18="","",E18)</f>
        <v xml:space="preserve"> </v>
      </c>
      <c r="G126" s="28"/>
      <c r="H126" s="28"/>
      <c r="I126" s="25" t="s">
        <v>28</v>
      </c>
      <c r="J126" s="26" t="str">
        <f>E24</f>
        <v xml:space="preserve"> </v>
      </c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0.35" customHeight="1">
      <c r="A127" s="28"/>
      <c r="B127" s="29"/>
      <c r="C127" s="28"/>
      <c r="D127" s="28"/>
      <c r="E127" s="28"/>
      <c r="F127" s="28"/>
      <c r="G127" s="28"/>
      <c r="H127" s="28"/>
      <c r="I127" s="28"/>
      <c r="J127" s="28"/>
      <c r="K127" s="28"/>
      <c r="L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11" customFormat="1" ht="29.25" customHeight="1">
      <c r="A128" s="113"/>
      <c r="B128" s="114"/>
      <c r="C128" s="115" t="s">
        <v>102</v>
      </c>
      <c r="D128" s="116" t="s">
        <v>55</v>
      </c>
      <c r="E128" s="116" t="s">
        <v>51</v>
      </c>
      <c r="F128" s="116" t="s">
        <v>52</v>
      </c>
      <c r="G128" s="116" t="s">
        <v>103</v>
      </c>
      <c r="H128" s="116" t="s">
        <v>104</v>
      </c>
      <c r="I128" s="116" t="s">
        <v>105</v>
      </c>
      <c r="J128" s="116" t="s">
        <v>85</v>
      </c>
      <c r="K128" s="117" t="s">
        <v>106</v>
      </c>
      <c r="L128" s="118"/>
      <c r="M128" s="58" t="s">
        <v>1</v>
      </c>
      <c r="N128" s="59" t="s">
        <v>34</v>
      </c>
      <c r="O128" s="59" t="s">
        <v>107</v>
      </c>
      <c r="P128" s="59" t="s">
        <v>108</v>
      </c>
      <c r="Q128" s="59" t="s">
        <v>109</v>
      </c>
      <c r="R128" s="59" t="s">
        <v>110</v>
      </c>
      <c r="S128" s="59" t="s">
        <v>111</v>
      </c>
      <c r="T128" s="60" t="s">
        <v>112</v>
      </c>
      <c r="U128" s="113"/>
      <c r="V128" s="113"/>
      <c r="W128" s="113"/>
      <c r="X128" s="113"/>
      <c r="Y128" s="113"/>
      <c r="Z128" s="113"/>
      <c r="AA128" s="113"/>
      <c r="AB128" s="113"/>
      <c r="AC128" s="113"/>
      <c r="AD128" s="113"/>
      <c r="AE128" s="113"/>
    </row>
    <row r="129" spans="1:65" s="2" customFormat="1" ht="22.9" customHeight="1">
      <c r="A129" s="28"/>
      <c r="B129" s="29"/>
      <c r="C129" s="65" t="s">
        <v>113</v>
      </c>
      <c r="D129" s="28"/>
      <c r="E129" s="28"/>
      <c r="F129" s="28"/>
      <c r="G129" s="28"/>
      <c r="H129" s="28"/>
      <c r="I129" s="28"/>
      <c r="J129" s="119">
        <f>BK129</f>
        <v>0</v>
      </c>
      <c r="K129" s="28"/>
      <c r="L129" s="29"/>
      <c r="M129" s="61"/>
      <c r="N129" s="52"/>
      <c r="O129" s="62"/>
      <c r="P129" s="120">
        <f>P130+P169+P234</f>
        <v>725.22888</v>
      </c>
      <c r="Q129" s="62"/>
      <c r="R129" s="120">
        <f>R130+R169+R234</f>
        <v>135.07629758943997</v>
      </c>
      <c r="S129" s="62"/>
      <c r="T129" s="121">
        <f>T130+T169+T234</f>
        <v>16.638840999999999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T129" s="16" t="s">
        <v>69</v>
      </c>
      <c r="AU129" s="16" t="s">
        <v>87</v>
      </c>
      <c r="BK129" s="122">
        <f>BK130+BK169+BK234</f>
        <v>0</v>
      </c>
    </row>
    <row r="130" spans="1:65" s="12" customFormat="1" ht="25.9" customHeight="1">
      <c r="B130" s="123"/>
      <c r="D130" s="124" t="s">
        <v>69</v>
      </c>
      <c r="E130" s="125" t="s">
        <v>77</v>
      </c>
      <c r="F130" s="125" t="s">
        <v>114</v>
      </c>
      <c r="J130" s="126">
        <f>BK130</f>
        <v>0</v>
      </c>
      <c r="L130" s="123"/>
      <c r="M130" s="127"/>
      <c r="N130" s="128"/>
      <c r="O130" s="128"/>
      <c r="P130" s="129">
        <f>SUM(P131:P168)</f>
        <v>182.18320600000001</v>
      </c>
      <c r="Q130" s="128"/>
      <c r="R130" s="129">
        <f>SUM(R131:R168)</f>
        <v>75.381477999999987</v>
      </c>
      <c r="S130" s="128"/>
      <c r="T130" s="130">
        <f>SUM(T131:T168)</f>
        <v>0</v>
      </c>
      <c r="AR130" s="124" t="s">
        <v>77</v>
      </c>
      <c r="AT130" s="131" t="s">
        <v>69</v>
      </c>
      <c r="AU130" s="131" t="s">
        <v>70</v>
      </c>
      <c r="AY130" s="124" t="s">
        <v>115</v>
      </c>
      <c r="BK130" s="132">
        <f>SUM(BK131:BK168)</f>
        <v>0</v>
      </c>
    </row>
    <row r="131" spans="1:65" s="2" customFormat="1" ht="24.2" customHeight="1">
      <c r="A131" s="28"/>
      <c r="B131" s="133"/>
      <c r="C131" s="134" t="s">
        <v>77</v>
      </c>
      <c r="D131" s="134" t="s">
        <v>116</v>
      </c>
      <c r="E131" s="135" t="s">
        <v>117</v>
      </c>
      <c r="F131" s="136" t="s">
        <v>118</v>
      </c>
      <c r="G131" s="137" t="s">
        <v>119</v>
      </c>
      <c r="H131" s="138">
        <v>190</v>
      </c>
      <c r="I131" s="139">
        <v>0</v>
      </c>
      <c r="J131" s="139">
        <f>ROUND(I131*H131,2)</f>
        <v>0</v>
      </c>
      <c r="K131" s="136" t="s">
        <v>120</v>
      </c>
      <c r="L131" s="29"/>
      <c r="M131" s="140" t="s">
        <v>1</v>
      </c>
      <c r="N131" s="141" t="s">
        <v>35</v>
      </c>
      <c r="O131" s="142">
        <v>0.17199999999999999</v>
      </c>
      <c r="P131" s="142">
        <f>O131*H131</f>
        <v>32.68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44" t="s">
        <v>121</v>
      </c>
      <c r="AT131" s="144" t="s">
        <v>116</v>
      </c>
      <c r="AU131" s="144" t="s">
        <v>77</v>
      </c>
      <c r="AY131" s="16" t="s">
        <v>115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6" t="s">
        <v>77</v>
      </c>
      <c r="BK131" s="145">
        <f>ROUND(I131*H131,2)</f>
        <v>0</v>
      </c>
      <c r="BL131" s="16" t="s">
        <v>121</v>
      </c>
      <c r="BM131" s="144" t="s">
        <v>122</v>
      </c>
    </row>
    <row r="132" spans="1:65" s="13" customFormat="1" ht="11.25">
      <c r="B132" s="146"/>
      <c r="D132" s="147" t="s">
        <v>123</v>
      </c>
      <c r="E132" s="148" t="s">
        <v>1</v>
      </c>
      <c r="F132" s="149" t="s">
        <v>124</v>
      </c>
      <c r="H132" s="150">
        <v>110</v>
      </c>
      <c r="L132" s="146"/>
      <c r="M132" s="151"/>
      <c r="N132" s="152"/>
      <c r="O132" s="152"/>
      <c r="P132" s="152"/>
      <c r="Q132" s="152"/>
      <c r="R132" s="152"/>
      <c r="S132" s="152"/>
      <c r="T132" s="153"/>
      <c r="AT132" s="148" t="s">
        <v>123</v>
      </c>
      <c r="AU132" s="148" t="s">
        <v>77</v>
      </c>
      <c r="AV132" s="13" t="s">
        <v>79</v>
      </c>
      <c r="AW132" s="13" t="s">
        <v>27</v>
      </c>
      <c r="AX132" s="13" t="s">
        <v>70</v>
      </c>
      <c r="AY132" s="148" t="s">
        <v>115</v>
      </c>
    </row>
    <row r="133" spans="1:65" s="13" customFormat="1" ht="11.25">
      <c r="B133" s="146"/>
      <c r="D133" s="147" t="s">
        <v>123</v>
      </c>
      <c r="E133" s="148" t="s">
        <v>1</v>
      </c>
      <c r="F133" s="149" t="s">
        <v>125</v>
      </c>
      <c r="H133" s="150">
        <v>80</v>
      </c>
      <c r="L133" s="146"/>
      <c r="M133" s="151"/>
      <c r="N133" s="152"/>
      <c r="O133" s="152"/>
      <c r="P133" s="152"/>
      <c r="Q133" s="152"/>
      <c r="R133" s="152"/>
      <c r="S133" s="152"/>
      <c r="T133" s="153"/>
      <c r="AT133" s="148" t="s">
        <v>123</v>
      </c>
      <c r="AU133" s="148" t="s">
        <v>77</v>
      </c>
      <c r="AV133" s="13" t="s">
        <v>79</v>
      </c>
      <c r="AW133" s="13" t="s">
        <v>27</v>
      </c>
      <c r="AX133" s="13" t="s">
        <v>70</v>
      </c>
      <c r="AY133" s="148" t="s">
        <v>115</v>
      </c>
    </row>
    <row r="134" spans="1:65" s="14" customFormat="1" ht="11.25">
      <c r="B134" s="154"/>
      <c r="D134" s="147" t="s">
        <v>123</v>
      </c>
      <c r="E134" s="155" t="s">
        <v>1</v>
      </c>
      <c r="F134" s="156" t="s">
        <v>126</v>
      </c>
      <c r="H134" s="157">
        <v>190</v>
      </c>
      <c r="L134" s="154"/>
      <c r="M134" s="158"/>
      <c r="N134" s="159"/>
      <c r="O134" s="159"/>
      <c r="P134" s="159"/>
      <c r="Q134" s="159"/>
      <c r="R134" s="159"/>
      <c r="S134" s="159"/>
      <c r="T134" s="160"/>
      <c r="AT134" s="155" t="s">
        <v>123</v>
      </c>
      <c r="AU134" s="155" t="s">
        <v>77</v>
      </c>
      <c r="AV134" s="14" t="s">
        <v>121</v>
      </c>
      <c r="AW134" s="14" t="s">
        <v>27</v>
      </c>
      <c r="AX134" s="14" t="s">
        <v>77</v>
      </c>
      <c r="AY134" s="155" t="s">
        <v>115</v>
      </c>
    </row>
    <row r="135" spans="1:65" s="2" customFormat="1" ht="14.45" customHeight="1">
      <c r="A135" s="28"/>
      <c r="B135" s="133"/>
      <c r="C135" s="134" t="s">
        <v>79</v>
      </c>
      <c r="D135" s="134" t="s">
        <v>116</v>
      </c>
      <c r="E135" s="135" t="s">
        <v>127</v>
      </c>
      <c r="F135" s="136" t="s">
        <v>128</v>
      </c>
      <c r="G135" s="137" t="s">
        <v>119</v>
      </c>
      <c r="H135" s="138">
        <v>190</v>
      </c>
      <c r="I135" s="139">
        <v>0</v>
      </c>
      <c r="J135" s="139">
        <f>ROUND(I135*H135,2)</f>
        <v>0</v>
      </c>
      <c r="K135" s="136" t="s">
        <v>120</v>
      </c>
      <c r="L135" s="29"/>
      <c r="M135" s="140" t="s">
        <v>1</v>
      </c>
      <c r="N135" s="141" t="s">
        <v>35</v>
      </c>
      <c r="O135" s="142">
        <v>7.0000000000000007E-2</v>
      </c>
      <c r="P135" s="142">
        <f>O135*H135</f>
        <v>13.3</v>
      </c>
      <c r="Q135" s="142">
        <v>1.8000000000000001E-4</v>
      </c>
      <c r="R135" s="142">
        <f>Q135*H135</f>
        <v>3.4200000000000001E-2</v>
      </c>
      <c r="S135" s="142">
        <v>0</v>
      </c>
      <c r="T135" s="14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44" t="s">
        <v>121</v>
      </c>
      <c r="AT135" s="144" t="s">
        <v>116</v>
      </c>
      <c r="AU135" s="144" t="s">
        <v>77</v>
      </c>
      <c r="AY135" s="16" t="s">
        <v>115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6" t="s">
        <v>77</v>
      </c>
      <c r="BK135" s="145">
        <f>ROUND(I135*H135,2)</f>
        <v>0</v>
      </c>
      <c r="BL135" s="16" t="s">
        <v>121</v>
      </c>
      <c r="BM135" s="144" t="s">
        <v>129</v>
      </c>
    </row>
    <row r="136" spans="1:65" s="13" customFormat="1" ht="11.25">
      <c r="B136" s="146"/>
      <c r="D136" s="147" t="s">
        <v>123</v>
      </c>
      <c r="E136" s="148" t="s">
        <v>1</v>
      </c>
      <c r="F136" s="149" t="s">
        <v>130</v>
      </c>
      <c r="H136" s="150">
        <v>190</v>
      </c>
      <c r="L136" s="146"/>
      <c r="M136" s="151"/>
      <c r="N136" s="152"/>
      <c r="O136" s="152"/>
      <c r="P136" s="152"/>
      <c r="Q136" s="152"/>
      <c r="R136" s="152"/>
      <c r="S136" s="152"/>
      <c r="T136" s="153"/>
      <c r="AT136" s="148" t="s">
        <v>123</v>
      </c>
      <c r="AU136" s="148" t="s">
        <v>77</v>
      </c>
      <c r="AV136" s="13" t="s">
        <v>79</v>
      </c>
      <c r="AW136" s="13" t="s">
        <v>27</v>
      </c>
      <c r="AX136" s="13" t="s">
        <v>77</v>
      </c>
      <c r="AY136" s="148" t="s">
        <v>115</v>
      </c>
    </row>
    <row r="137" spans="1:65" s="2" customFormat="1" ht="24.2" customHeight="1">
      <c r="A137" s="28"/>
      <c r="B137" s="133"/>
      <c r="C137" s="134" t="s">
        <v>131</v>
      </c>
      <c r="D137" s="134" t="s">
        <v>116</v>
      </c>
      <c r="E137" s="135" t="s">
        <v>132</v>
      </c>
      <c r="F137" s="136" t="s">
        <v>133</v>
      </c>
      <c r="G137" s="137" t="s">
        <v>134</v>
      </c>
      <c r="H137" s="138">
        <v>10</v>
      </c>
      <c r="I137" s="139">
        <v>0</v>
      </c>
      <c r="J137" s="139">
        <f>ROUND(I137*H137,2)</f>
        <v>0</v>
      </c>
      <c r="K137" s="136" t="s">
        <v>120</v>
      </c>
      <c r="L137" s="29"/>
      <c r="M137" s="140" t="s">
        <v>1</v>
      </c>
      <c r="N137" s="141" t="s">
        <v>35</v>
      </c>
      <c r="O137" s="142">
        <v>0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44" t="s">
        <v>121</v>
      </c>
      <c r="AT137" s="144" t="s">
        <v>116</v>
      </c>
      <c r="AU137" s="144" t="s">
        <v>77</v>
      </c>
      <c r="AY137" s="16" t="s">
        <v>115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6" t="s">
        <v>77</v>
      </c>
      <c r="BK137" s="145">
        <f>ROUND(I137*H137,2)</f>
        <v>0</v>
      </c>
      <c r="BL137" s="16" t="s">
        <v>121</v>
      </c>
      <c r="BM137" s="144" t="s">
        <v>135</v>
      </c>
    </row>
    <row r="138" spans="1:65" s="13" customFormat="1" ht="11.25">
      <c r="B138" s="146"/>
      <c r="D138" s="147" t="s">
        <v>123</v>
      </c>
      <c r="E138" s="148" t="s">
        <v>1</v>
      </c>
      <c r="F138" s="149" t="s">
        <v>136</v>
      </c>
      <c r="H138" s="150">
        <v>10</v>
      </c>
      <c r="L138" s="146"/>
      <c r="M138" s="151"/>
      <c r="N138" s="152"/>
      <c r="O138" s="152"/>
      <c r="P138" s="152"/>
      <c r="Q138" s="152"/>
      <c r="R138" s="152"/>
      <c r="S138" s="152"/>
      <c r="T138" s="153"/>
      <c r="AT138" s="148" t="s">
        <v>123</v>
      </c>
      <c r="AU138" s="148" t="s">
        <v>77</v>
      </c>
      <c r="AV138" s="13" t="s">
        <v>79</v>
      </c>
      <c r="AW138" s="13" t="s">
        <v>27</v>
      </c>
      <c r="AX138" s="13" t="s">
        <v>77</v>
      </c>
      <c r="AY138" s="148" t="s">
        <v>115</v>
      </c>
    </row>
    <row r="139" spans="1:65" s="2" customFormat="1" ht="14.45" customHeight="1">
      <c r="A139" s="28"/>
      <c r="B139" s="133"/>
      <c r="C139" s="134" t="s">
        <v>121</v>
      </c>
      <c r="D139" s="134" t="s">
        <v>116</v>
      </c>
      <c r="E139" s="135" t="s">
        <v>137</v>
      </c>
      <c r="F139" s="136" t="s">
        <v>138</v>
      </c>
      <c r="G139" s="137" t="s">
        <v>139</v>
      </c>
      <c r="H139" s="138">
        <v>19</v>
      </c>
      <c r="I139" s="139">
        <v>0</v>
      </c>
      <c r="J139" s="139">
        <f>ROUND(I139*H139,2)</f>
        <v>0</v>
      </c>
      <c r="K139" s="136" t="s">
        <v>120</v>
      </c>
      <c r="L139" s="29"/>
      <c r="M139" s="140" t="s">
        <v>1</v>
      </c>
      <c r="N139" s="141" t="s">
        <v>35</v>
      </c>
      <c r="O139" s="142">
        <v>9.7000000000000003E-2</v>
      </c>
      <c r="P139" s="142">
        <f>O139*H139</f>
        <v>1.843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44" t="s">
        <v>121</v>
      </c>
      <c r="AT139" s="144" t="s">
        <v>116</v>
      </c>
      <c r="AU139" s="144" t="s">
        <v>77</v>
      </c>
      <c r="AY139" s="16" t="s">
        <v>115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77</v>
      </c>
      <c r="BK139" s="145">
        <f>ROUND(I139*H139,2)</f>
        <v>0</v>
      </c>
      <c r="BL139" s="16" t="s">
        <v>121</v>
      </c>
      <c r="BM139" s="144" t="s">
        <v>140</v>
      </c>
    </row>
    <row r="140" spans="1:65" s="13" customFormat="1" ht="11.25">
      <c r="B140" s="146"/>
      <c r="D140" s="147" t="s">
        <v>123</v>
      </c>
      <c r="E140" s="148" t="s">
        <v>1</v>
      </c>
      <c r="F140" s="149" t="s">
        <v>141</v>
      </c>
      <c r="H140" s="150">
        <v>19</v>
      </c>
      <c r="L140" s="146"/>
      <c r="M140" s="151"/>
      <c r="N140" s="152"/>
      <c r="O140" s="152"/>
      <c r="P140" s="152"/>
      <c r="Q140" s="152"/>
      <c r="R140" s="152"/>
      <c r="S140" s="152"/>
      <c r="T140" s="153"/>
      <c r="AT140" s="148" t="s">
        <v>123</v>
      </c>
      <c r="AU140" s="148" t="s">
        <v>77</v>
      </c>
      <c r="AV140" s="13" t="s">
        <v>79</v>
      </c>
      <c r="AW140" s="13" t="s">
        <v>27</v>
      </c>
      <c r="AX140" s="13" t="s">
        <v>77</v>
      </c>
      <c r="AY140" s="148" t="s">
        <v>115</v>
      </c>
    </row>
    <row r="141" spans="1:65" s="2" customFormat="1" ht="24.2" customHeight="1">
      <c r="A141" s="28"/>
      <c r="B141" s="133"/>
      <c r="C141" s="134" t="s">
        <v>142</v>
      </c>
      <c r="D141" s="134" t="s">
        <v>116</v>
      </c>
      <c r="E141" s="135" t="s">
        <v>143</v>
      </c>
      <c r="F141" s="136" t="s">
        <v>144</v>
      </c>
      <c r="G141" s="137" t="s">
        <v>139</v>
      </c>
      <c r="H141" s="138">
        <v>37.634999999999998</v>
      </c>
      <c r="I141" s="139">
        <v>0</v>
      </c>
      <c r="J141" s="139">
        <f>ROUND(I141*H141,2)</f>
        <v>0</v>
      </c>
      <c r="K141" s="136" t="s">
        <v>120</v>
      </c>
      <c r="L141" s="29"/>
      <c r="M141" s="140" t="s">
        <v>1</v>
      </c>
      <c r="N141" s="141" t="s">
        <v>35</v>
      </c>
      <c r="O141" s="142">
        <v>0.64300000000000002</v>
      </c>
      <c r="P141" s="142">
        <f>O141*H141</f>
        <v>24.199304999999999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44" t="s">
        <v>121</v>
      </c>
      <c r="AT141" s="144" t="s">
        <v>116</v>
      </c>
      <c r="AU141" s="144" t="s">
        <v>77</v>
      </c>
      <c r="AY141" s="16" t="s">
        <v>115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6" t="s">
        <v>77</v>
      </c>
      <c r="BK141" s="145">
        <f>ROUND(I141*H141,2)</f>
        <v>0</v>
      </c>
      <c r="BL141" s="16" t="s">
        <v>121</v>
      </c>
      <c r="BM141" s="144" t="s">
        <v>145</v>
      </c>
    </row>
    <row r="142" spans="1:65" s="13" customFormat="1" ht="11.25">
      <c r="B142" s="146"/>
      <c r="D142" s="147" t="s">
        <v>123</v>
      </c>
      <c r="E142" s="148" t="s">
        <v>1</v>
      </c>
      <c r="F142" s="149" t="s">
        <v>146</v>
      </c>
      <c r="H142" s="150">
        <v>23.594999999999999</v>
      </c>
      <c r="L142" s="146"/>
      <c r="M142" s="151"/>
      <c r="N142" s="152"/>
      <c r="O142" s="152"/>
      <c r="P142" s="152"/>
      <c r="Q142" s="152"/>
      <c r="R142" s="152"/>
      <c r="S142" s="152"/>
      <c r="T142" s="153"/>
      <c r="AT142" s="148" t="s">
        <v>123</v>
      </c>
      <c r="AU142" s="148" t="s">
        <v>77</v>
      </c>
      <c r="AV142" s="13" t="s">
        <v>79</v>
      </c>
      <c r="AW142" s="13" t="s">
        <v>27</v>
      </c>
      <c r="AX142" s="13" t="s">
        <v>70</v>
      </c>
      <c r="AY142" s="148" t="s">
        <v>115</v>
      </c>
    </row>
    <row r="143" spans="1:65" s="13" customFormat="1" ht="11.25">
      <c r="B143" s="146"/>
      <c r="D143" s="147" t="s">
        <v>123</v>
      </c>
      <c r="E143" s="148" t="s">
        <v>1</v>
      </c>
      <c r="F143" s="149" t="s">
        <v>147</v>
      </c>
      <c r="H143" s="150">
        <v>4.5</v>
      </c>
      <c r="L143" s="146"/>
      <c r="M143" s="151"/>
      <c r="N143" s="152"/>
      <c r="O143" s="152"/>
      <c r="P143" s="152"/>
      <c r="Q143" s="152"/>
      <c r="R143" s="152"/>
      <c r="S143" s="152"/>
      <c r="T143" s="153"/>
      <c r="AT143" s="148" t="s">
        <v>123</v>
      </c>
      <c r="AU143" s="148" t="s">
        <v>77</v>
      </c>
      <c r="AV143" s="13" t="s">
        <v>79</v>
      </c>
      <c r="AW143" s="13" t="s">
        <v>27</v>
      </c>
      <c r="AX143" s="13" t="s">
        <v>70</v>
      </c>
      <c r="AY143" s="148" t="s">
        <v>115</v>
      </c>
    </row>
    <row r="144" spans="1:65" s="13" customFormat="1" ht="11.25">
      <c r="B144" s="146"/>
      <c r="D144" s="147" t="s">
        <v>123</v>
      </c>
      <c r="E144" s="148" t="s">
        <v>1</v>
      </c>
      <c r="F144" s="149" t="s">
        <v>148</v>
      </c>
      <c r="H144" s="150">
        <v>9.5399999999999991</v>
      </c>
      <c r="L144" s="146"/>
      <c r="M144" s="151"/>
      <c r="N144" s="152"/>
      <c r="O144" s="152"/>
      <c r="P144" s="152"/>
      <c r="Q144" s="152"/>
      <c r="R144" s="152"/>
      <c r="S144" s="152"/>
      <c r="T144" s="153"/>
      <c r="AT144" s="148" t="s">
        <v>123</v>
      </c>
      <c r="AU144" s="148" t="s">
        <v>77</v>
      </c>
      <c r="AV144" s="13" t="s">
        <v>79</v>
      </c>
      <c r="AW144" s="13" t="s">
        <v>27</v>
      </c>
      <c r="AX144" s="13" t="s">
        <v>70</v>
      </c>
      <c r="AY144" s="148" t="s">
        <v>115</v>
      </c>
    </row>
    <row r="145" spans="1:65" s="14" customFormat="1" ht="11.25">
      <c r="B145" s="154"/>
      <c r="D145" s="147" t="s">
        <v>123</v>
      </c>
      <c r="E145" s="155" t="s">
        <v>1</v>
      </c>
      <c r="F145" s="156" t="s">
        <v>126</v>
      </c>
      <c r="H145" s="157">
        <v>37.634999999999998</v>
      </c>
      <c r="L145" s="154"/>
      <c r="M145" s="158"/>
      <c r="N145" s="159"/>
      <c r="O145" s="159"/>
      <c r="P145" s="159"/>
      <c r="Q145" s="159"/>
      <c r="R145" s="159"/>
      <c r="S145" s="159"/>
      <c r="T145" s="160"/>
      <c r="AT145" s="155" t="s">
        <v>123</v>
      </c>
      <c r="AU145" s="155" t="s">
        <v>77</v>
      </c>
      <c r="AV145" s="14" t="s">
        <v>121</v>
      </c>
      <c r="AW145" s="14" t="s">
        <v>27</v>
      </c>
      <c r="AX145" s="14" t="s">
        <v>77</v>
      </c>
      <c r="AY145" s="155" t="s">
        <v>115</v>
      </c>
    </row>
    <row r="146" spans="1:65" s="2" customFormat="1" ht="24.2" customHeight="1">
      <c r="A146" s="28"/>
      <c r="B146" s="133"/>
      <c r="C146" s="134" t="s">
        <v>149</v>
      </c>
      <c r="D146" s="134" t="s">
        <v>116</v>
      </c>
      <c r="E146" s="135" t="s">
        <v>150</v>
      </c>
      <c r="F146" s="136" t="s">
        <v>151</v>
      </c>
      <c r="G146" s="137" t="s">
        <v>139</v>
      </c>
      <c r="H146" s="138">
        <v>37.634999999999998</v>
      </c>
      <c r="I146" s="139">
        <v>0</v>
      </c>
      <c r="J146" s="139">
        <f>ROUND(I146*H146,2)</f>
        <v>0</v>
      </c>
      <c r="K146" s="136" t="s">
        <v>120</v>
      </c>
      <c r="L146" s="29"/>
      <c r="M146" s="140" t="s">
        <v>1</v>
      </c>
      <c r="N146" s="141" t="s">
        <v>35</v>
      </c>
      <c r="O146" s="142">
        <v>0.34499999999999997</v>
      </c>
      <c r="P146" s="142">
        <f>O146*H146</f>
        <v>12.984074999999999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44" t="s">
        <v>121</v>
      </c>
      <c r="AT146" s="144" t="s">
        <v>116</v>
      </c>
      <c r="AU146" s="144" t="s">
        <v>77</v>
      </c>
      <c r="AY146" s="16" t="s">
        <v>115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6" t="s">
        <v>77</v>
      </c>
      <c r="BK146" s="145">
        <f>ROUND(I146*H146,2)</f>
        <v>0</v>
      </c>
      <c r="BL146" s="16" t="s">
        <v>121</v>
      </c>
      <c r="BM146" s="144" t="s">
        <v>152</v>
      </c>
    </row>
    <row r="147" spans="1:65" s="13" customFormat="1" ht="11.25">
      <c r="B147" s="146"/>
      <c r="D147" s="147" t="s">
        <v>123</v>
      </c>
      <c r="E147" s="148" t="s">
        <v>1</v>
      </c>
      <c r="F147" s="149" t="s">
        <v>153</v>
      </c>
      <c r="H147" s="150">
        <v>37.634999999999998</v>
      </c>
      <c r="L147" s="146"/>
      <c r="M147" s="151"/>
      <c r="N147" s="152"/>
      <c r="O147" s="152"/>
      <c r="P147" s="152"/>
      <c r="Q147" s="152"/>
      <c r="R147" s="152"/>
      <c r="S147" s="152"/>
      <c r="T147" s="153"/>
      <c r="AT147" s="148" t="s">
        <v>123</v>
      </c>
      <c r="AU147" s="148" t="s">
        <v>77</v>
      </c>
      <c r="AV147" s="13" t="s">
        <v>79</v>
      </c>
      <c r="AW147" s="13" t="s">
        <v>27</v>
      </c>
      <c r="AX147" s="13" t="s">
        <v>77</v>
      </c>
      <c r="AY147" s="148" t="s">
        <v>115</v>
      </c>
    </row>
    <row r="148" spans="1:65" s="2" customFormat="1" ht="24.2" customHeight="1">
      <c r="A148" s="28"/>
      <c r="B148" s="133"/>
      <c r="C148" s="134" t="s">
        <v>154</v>
      </c>
      <c r="D148" s="134" t="s">
        <v>116</v>
      </c>
      <c r="E148" s="135" t="s">
        <v>155</v>
      </c>
      <c r="F148" s="136" t="s">
        <v>156</v>
      </c>
      <c r="G148" s="137" t="s">
        <v>139</v>
      </c>
      <c r="H148" s="138">
        <v>53.442</v>
      </c>
      <c r="I148" s="139">
        <v>0</v>
      </c>
      <c r="J148" s="139">
        <f>ROUND(I148*H148,2)</f>
        <v>0</v>
      </c>
      <c r="K148" s="136" t="s">
        <v>120</v>
      </c>
      <c r="L148" s="29"/>
      <c r="M148" s="140" t="s">
        <v>1</v>
      </c>
      <c r="N148" s="141" t="s">
        <v>35</v>
      </c>
      <c r="O148" s="142">
        <v>8.3000000000000004E-2</v>
      </c>
      <c r="P148" s="142">
        <f>O148*H148</f>
        <v>4.4356860000000005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44" t="s">
        <v>121</v>
      </c>
      <c r="AT148" s="144" t="s">
        <v>116</v>
      </c>
      <c r="AU148" s="144" t="s">
        <v>77</v>
      </c>
      <c r="AY148" s="16" t="s">
        <v>115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6" t="s">
        <v>77</v>
      </c>
      <c r="BK148" s="145">
        <f>ROUND(I148*H148,2)</f>
        <v>0</v>
      </c>
      <c r="BL148" s="16" t="s">
        <v>121</v>
      </c>
      <c r="BM148" s="144" t="s">
        <v>157</v>
      </c>
    </row>
    <row r="149" spans="1:65" s="13" customFormat="1" ht="11.25">
      <c r="B149" s="146"/>
      <c r="D149" s="147" t="s">
        <v>123</v>
      </c>
      <c r="E149" s="148" t="s">
        <v>1</v>
      </c>
      <c r="F149" s="149" t="s">
        <v>158</v>
      </c>
      <c r="H149" s="150">
        <v>53.442</v>
      </c>
      <c r="L149" s="146"/>
      <c r="M149" s="151"/>
      <c r="N149" s="152"/>
      <c r="O149" s="152"/>
      <c r="P149" s="152"/>
      <c r="Q149" s="152"/>
      <c r="R149" s="152"/>
      <c r="S149" s="152"/>
      <c r="T149" s="153"/>
      <c r="AT149" s="148" t="s">
        <v>123</v>
      </c>
      <c r="AU149" s="148" t="s">
        <v>77</v>
      </c>
      <c r="AV149" s="13" t="s">
        <v>79</v>
      </c>
      <c r="AW149" s="13" t="s">
        <v>27</v>
      </c>
      <c r="AX149" s="13" t="s">
        <v>77</v>
      </c>
      <c r="AY149" s="148" t="s">
        <v>115</v>
      </c>
    </row>
    <row r="150" spans="1:65" s="2" customFormat="1" ht="24.2" customHeight="1">
      <c r="A150" s="28"/>
      <c r="B150" s="133"/>
      <c r="C150" s="134" t="s">
        <v>159</v>
      </c>
      <c r="D150" s="134" t="s">
        <v>116</v>
      </c>
      <c r="E150" s="135" t="s">
        <v>160</v>
      </c>
      <c r="F150" s="136" t="s">
        <v>161</v>
      </c>
      <c r="G150" s="137" t="s">
        <v>139</v>
      </c>
      <c r="H150" s="138">
        <v>1068.8399999999999</v>
      </c>
      <c r="I150" s="139">
        <v>0</v>
      </c>
      <c r="J150" s="139">
        <f>ROUND(I150*H150,2)</f>
        <v>0</v>
      </c>
      <c r="K150" s="136" t="s">
        <v>120</v>
      </c>
      <c r="L150" s="29"/>
      <c r="M150" s="140" t="s">
        <v>1</v>
      </c>
      <c r="N150" s="141" t="s">
        <v>35</v>
      </c>
      <c r="O150" s="142">
        <v>4.0000000000000001E-3</v>
      </c>
      <c r="P150" s="142">
        <f>O150*H150</f>
        <v>4.27536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44" t="s">
        <v>121</v>
      </c>
      <c r="AT150" s="144" t="s">
        <v>116</v>
      </c>
      <c r="AU150" s="144" t="s">
        <v>77</v>
      </c>
      <c r="AY150" s="16" t="s">
        <v>115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6" t="s">
        <v>77</v>
      </c>
      <c r="BK150" s="145">
        <f>ROUND(I150*H150,2)</f>
        <v>0</v>
      </c>
      <c r="BL150" s="16" t="s">
        <v>121</v>
      </c>
      <c r="BM150" s="144" t="s">
        <v>162</v>
      </c>
    </row>
    <row r="151" spans="1:65" s="13" customFormat="1" ht="11.25">
      <c r="B151" s="146"/>
      <c r="D151" s="147" t="s">
        <v>123</v>
      </c>
      <c r="E151" s="148" t="s">
        <v>1</v>
      </c>
      <c r="F151" s="149" t="s">
        <v>163</v>
      </c>
      <c r="H151" s="150">
        <v>1068.8399999999999</v>
      </c>
      <c r="L151" s="146"/>
      <c r="M151" s="151"/>
      <c r="N151" s="152"/>
      <c r="O151" s="152"/>
      <c r="P151" s="152"/>
      <c r="Q151" s="152"/>
      <c r="R151" s="152"/>
      <c r="S151" s="152"/>
      <c r="T151" s="153"/>
      <c r="AT151" s="148" t="s">
        <v>123</v>
      </c>
      <c r="AU151" s="148" t="s">
        <v>77</v>
      </c>
      <c r="AV151" s="13" t="s">
        <v>79</v>
      </c>
      <c r="AW151" s="13" t="s">
        <v>27</v>
      </c>
      <c r="AX151" s="13" t="s">
        <v>77</v>
      </c>
      <c r="AY151" s="148" t="s">
        <v>115</v>
      </c>
    </row>
    <row r="152" spans="1:65" s="2" customFormat="1" ht="24.2" customHeight="1">
      <c r="A152" s="28"/>
      <c r="B152" s="133"/>
      <c r="C152" s="134" t="s">
        <v>164</v>
      </c>
      <c r="D152" s="134" t="s">
        <v>116</v>
      </c>
      <c r="E152" s="135" t="s">
        <v>165</v>
      </c>
      <c r="F152" s="136" t="s">
        <v>166</v>
      </c>
      <c r="G152" s="137" t="s">
        <v>139</v>
      </c>
      <c r="H152" s="138">
        <v>41.438000000000002</v>
      </c>
      <c r="I152" s="139">
        <v>0</v>
      </c>
      <c r="J152" s="139">
        <f>ROUND(I152*H152,2)</f>
        <v>0</v>
      </c>
      <c r="K152" s="136" t="s">
        <v>120</v>
      </c>
      <c r="L152" s="29"/>
      <c r="M152" s="140" t="s">
        <v>1</v>
      </c>
      <c r="N152" s="141" t="s">
        <v>35</v>
      </c>
      <c r="O152" s="142">
        <v>0.31</v>
      </c>
      <c r="P152" s="142">
        <f>O152*H152</f>
        <v>12.845780000000001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44" t="s">
        <v>121</v>
      </c>
      <c r="AT152" s="144" t="s">
        <v>116</v>
      </c>
      <c r="AU152" s="144" t="s">
        <v>77</v>
      </c>
      <c r="AY152" s="16" t="s">
        <v>115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6" t="s">
        <v>77</v>
      </c>
      <c r="BK152" s="145">
        <f>ROUND(I152*H152,2)</f>
        <v>0</v>
      </c>
      <c r="BL152" s="16" t="s">
        <v>121</v>
      </c>
      <c r="BM152" s="144" t="s">
        <v>167</v>
      </c>
    </row>
    <row r="153" spans="1:65" s="13" customFormat="1" ht="11.25">
      <c r="B153" s="146"/>
      <c r="D153" s="147" t="s">
        <v>123</v>
      </c>
      <c r="E153" s="148" t="s">
        <v>1</v>
      </c>
      <c r="F153" s="149" t="s">
        <v>168</v>
      </c>
      <c r="H153" s="150">
        <v>41.438000000000002</v>
      </c>
      <c r="L153" s="146"/>
      <c r="M153" s="151"/>
      <c r="N153" s="152"/>
      <c r="O153" s="152"/>
      <c r="P153" s="152"/>
      <c r="Q153" s="152"/>
      <c r="R153" s="152"/>
      <c r="S153" s="152"/>
      <c r="T153" s="153"/>
      <c r="AT153" s="148" t="s">
        <v>123</v>
      </c>
      <c r="AU153" s="148" t="s">
        <v>77</v>
      </c>
      <c r="AV153" s="13" t="s">
        <v>79</v>
      </c>
      <c r="AW153" s="13" t="s">
        <v>27</v>
      </c>
      <c r="AX153" s="13" t="s">
        <v>77</v>
      </c>
      <c r="AY153" s="148" t="s">
        <v>115</v>
      </c>
    </row>
    <row r="154" spans="1:65" s="2" customFormat="1" ht="24.2" customHeight="1">
      <c r="A154" s="28"/>
      <c r="B154" s="133"/>
      <c r="C154" s="134" t="s">
        <v>136</v>
      </c>
      <c r="D154" s="134" t="s">
        <v>116</v>
      </c>
      <c r="E154" s="135" t="s">
        <v>169</v>
      </c>
      <c r="F154" s="136" t="s">
        <v>170</v>
      </c>
      <c r="G154" s="137" t="s">
        <v>119</v>
      </c>
      <c r="H154" s="138">
        <v>190</v>
      </c>
      <c r="I154" s="139">
        <v>0</v>
      </c>
      <c r="J154" s="139">
        <f>ROUND(I154*H154,2)</f>
        <v>0</v>
      </c>
      <c r="K154" s="136" t="s">
        <v>120</v>
      </c>
      <c r="L154" s="29"/>
      <c r="M154" s="140" t="s">
        <v>1</v>
      </c>
      <c r="N154" s="141" t="s">
        <v>35</v>
      </c>
      <c r="O154" s="142">
        <v>1.2E-2</v>
      </c>
      <c r="P154" s="142">
        <f>O154*H154</f>
        <v>2.2800000000000002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44" t="s">
        <v>121</v>
      </c>
      <c r="AT154" s="144" t="s">
        <v>116</v>
      </c>
      <c r="AU154" s="144" t="s">
        <v>77</v>
      </c>
      <c r="AY154" s="16" t="s">
        <v>115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6" t="s">
        <v>77</v>
      </c>
      <c r="BK154" s="145">
        <f>ROUND(I154*H154,2)</f>
        <v>0</v>
      </c>
      <c r="BL154" s="16" t="s">
        <v>121</v>
      </c>
      <c r="BM154" s="144" t="s">
        <v>171</v>
      </c>
    </row>
    <row r="155" spans="1:65" s="13" customFormat="1" ht="11.25">
      <c r="B155" s="146"/>
      <c r="D155" s="147" t="s">
        <v>123</v>
      </c>
      <c r="E155" s="148" t="s">
        <v>1</v>
      </c>
      <c r="F155" s="149" t="s">
        <v>130</v>
      </c>
      <c r="H155" s="150">
        <v>190</v>
      </c>
      <c r="L155" s="146"/>
      <c r="M155" s="151"/>
      <c r="N155" s="152"/>
      <c r="O155" s="152"/>
      <c r="P155" s="152"/>
      <c r="Q155" s="152"/>
      <c r="R155" s="152"/>
      <c r="S155" s="152"/>
      <c r="T155" s="153"/>
      <c r="AT155" s="148" t="s">
        <v>123</v>
      </c>
      <c r="AU155" s="148" t="s">
        <v>77</v>
      </c>
      <c r="AV155" s="13" t="s">
        <v>79</v>
      </c>
      <c r="AW155" s="13" t="s">
        <v>27</v>
      </c>
      <c r="AX155" s="13" t="s">
        <v>77</v>
      </c>
      <c r="AY155" s="148" t="s">
        <v>115</v>
      </c>
    </row>
    <row r="156" spans="1:65" s="2" customFormat="1" ht="24.2" customHeight="1">
      <c r="A156" s="28"/>
      <c r="B156" s="133"/>
      <c r="C156" s="134" t="s">
        <v>172</v>
      </c>
      <c r="D156" s="134" t="s">
        <v>116</v>
      </c>
      <c r="E156" s="135" t="s">
        <v>173</v>
      </c>
      <c r="F156" s="136" t="s">
        <v>174</v>
      </c>
      <c r="G156" s="137" t="s">
        <v>175</v>
      </c>
      <c r="H156" s="138">
        <v>96.195999999999998</v>
      </c>
      <c r="I156" s="139">
        <v>0</v>
      </c>
      <c r="J156" s="139">
        <f>ROUND(I156*H156,2)</f>
        <v>0</v>
      </c>
      <c r="K156" s="136" t="s">
        <v>120</v>
      </c>
      <c r="L156" s="29"/>
      <c r="M156" s="140" t="s">
        <v>1</v>
      </c>
      <c r="N156" s="141" t="s">
        <v>35</v>
      </c>
      <c r="O156" s="142">
        <v>0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44" t="s">
        <v>121</v>
      </c>
      <c r="AT156" s="144" t="s">
        <v>116</v>
      </c>
      <c r="AU156" s="144" t="s">
        <v>77</v>
      </c>
      <c r="AY156" s="16" t="s">
        <v>115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6" t="s">
        <v>77</v>
      </c>
      <c r="BK156" s="145">
        <f>ROUND(I156*H156,2)</f>
        <v>0</v>
      </c>
      <c r="BL156" s="16" t="s">
        <v>121</v>
      </c>
      <c r="BM156" s="144" t="s">
        <v>176</v>
      </c>
    </row>
    <row r="157" spans="1:65" s="13" customFormat="1" ht="11.25">
      <c r="B157" s="146"/>
      <c r="D157" s="147" t="s">
        <v>123</v>
      </c>
      <c r="E157" s="148" t="s">
        <v>1</v>
      </c>
      <c r="F157" s="149" t="s">
        <v>177</v>
      </c>
      <c r="H157" s="150">
        <v>96.195999999999998</v>
      </c>
      <c r="L157" s="146"/>
      <c r="M157" s="151"/>
      <c r="N157" s="152"/>
      <c r="O157" s="152"/>
      <c r="P157" s="152"/>
      <c r="Q157" s="152"/>
      <c r="R157" s="152"/>
      <c r="S157" s="152"/>
      <c r="T157" s="153"/>
      <c r="AT157" s="148" t="s">
        <v>123</v>
      </c>
      <c r="AU157" s="148" t="s">
        <v>77</v>
      </c>
      <c r="AV157" s="13" t="s">
        <v>79</v>
      </c>
      <c r="AW157" s="13" t="s">
        <v>27</v>
      </c>
      <c r="AX157" s="13" t="s">
        <v>70</v>
      </c>
      <c r="AY157" s="148" t="s">
        <v>115</v>
      </c>
    </row>
    <row r="158" spans="1:65" s="2" customFormat="1" ht="14.45" customHeight="1">
      <c r="A158" s="28"/>
      <c r="B158" s="133"/>
      <c r="C158" s="134" t="s">
        <v>178</v>
      </c>
      <c r="D158" s="134" t="s">
        <v>116</v>
      </c>
      <c r="E158" s="135" t="s">
        <v>179</v>
      </c>
      <c r="F158" s="136" t="s">
        <v>180</v>
      </c>
      <c r="G158" s="137" t="s">
        <v>119</v>
      </c>
      <c r="H158" s="138">
        <v>190</v>
      </c>
      <c r="I158" s="139">
        <v>0</v>
      </c>
      <c r="J158" s="139">
        <f>ROUND(I158*H158,2)</f>
        <v>0</v>
      </c>
      <c r="K158" s="136" t="s">
        <v>1</v>
      </c>
      <c r="L158" s="29"/>
      <c r="M158" s="140" t="s">
        <v>1</v>
      </c>
      <c r="N158" s="141" t="s">
        <v>35</v>
      </c>
      <c r="O158" s="142">
        <v>0.107</v>
      </c>
      <c r="P158" s="142">
        <f>O158*H158</f>
        <v>20.329999999999998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44" t="s">
        <v>121</v>
      </c>
      <c r="AT158" s="144" t="s">
        <v>116</v>
      </c>
      <c r="AU158" s="144" t="s">
        <v>77</v>
      </c>
      <c r="AY158" s="16" t="s">
        <v>115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6" t="s">
        <v>77</v>
      </c>
      <c r="BK158" s="145">
        <f>ROUND(I158*H158,2)</f>
        <v>0</v>
      </c>
      <c r="BL158" s="16" t="s">
        <v>121</v>
      </c>
      <c r="BM158" s="144" t="s">
        <v>181</v>
      </c>
    </row>
    <row r="159" spans="1:65" s="13" customFormat="1" ht="11.25">
      <c r="B159" s="146"/>
      <c r="D159" s="147" t="s">
        <v>123</v>
      </c>
      <c r="E159" s="148" t="s">
        <v>1</v>
      </c>
      <c r="F159" s="149" t="s">
        <v>130</v>
      </c>
      <c r="H159" s="150">
        <v>190</v>
      </c>
      <c r="L159" s="146"/>
      <c r="M159" s="151"/>
      <c r="N159" s="152"/>
      <c r="O159" s="152"/>
      <c r="P159" s="152"/>
      <c r="Q159" s="152"/>
      <c r="R159" s="152"/>
      <c r="S159" s="152"/>
      <c r="T159" s="153"/>
      <c r="AT159" s="148" t="s">
        <v>123</v>
      </c>
      <c r="AU159" s="148" t="s">
        <v>77</v>
      </c>
      <c r="AV159" s="13" t="s">
        <v>79</v>
      </c>
      <c r="AW159" s="13" t="s">
        <v>27</v>
      </c>
      <c r="AX159" s="13" t="s">
        <v>77</v>
      </c>
      <c r="AY159" s="148" t="s">
        <v>115</v>
      </c>
    </row>
    <row r="160" spans="1:65" s="2" customFormat="1" ht="24.2" customHeight="1">
      <c r="A160" s="28"/>
      <c r="B160" s="133"/>
      <c r="C160" s="134" t="s">
        <v>182</v>
      </c>
      <c r="D160" s="134" t="s">
        <v>116</v>
      </c>
      <c r="E160" s="135" t="s">
        <v>183</v>
      </c>
      <c r="F160" s="136" t="s">
        <v>184</v>
      </c>
      <c r="G160" s="137" t="s">
        <v>119</v>
      </c>
      <c r="H160" s="138">
        <v>190</v>
      </c>
      <c r="I160" s="139">
        <v>0</v>
      </c>
      <c r="J160" s="139">
        <f>ROUND(I160*H160,2)</f>
        <v>0</v>
      </c>
      <c r="K160" s="136" t="s">
        <v>120</v>
      </c>
      <c r="L160" s="29"/>
      <c r="M160" s="140" t="s">
        <v>1</v>
      </c>
      <c r="N160" s="141" t="s">
        <v>35</v>
      </c>
      <c r="O160" s="142">
        <v>0.26300000000000001</v>
      </c>
      <c r="P160" s="142">
        <f>O160*H160</f>
        <v>49.97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44" t="s">
        <v>121</v>
      </c>
      <c r="AT160" s="144" t="s">
        <v>116</v>
      </c>
      <c r="AU160" s="144" t="s">
        <v>77</v>
      </c>
      <c r="AY160" s="16" t="s">
        <v>115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6" t="s">
        <v>77</v>
      </c>
      <c r="BK160" s="145">
        <f>ROUND(I160*H160,2)</f>
        <v>0</v>
      </c>
      <c r="BL160" s="16" t="s">
        <v>121</v>
      </c>
      <c r="BM160" s="144" t="s">
        <v>185</v>
      </c>
    </row>
    <row r="161" spans="1:65" s="13" customFormat="1" ht="11.25">
      <c r="B161" s="146"/>
      <c r="D161" s="147" t="s">
        <v>123</v>
      </c>
      <c r="E161" s="148" t="s">
        <v>1</v>
      </c>
      <c r="F161" s="149" t="s">
        <v>130</v>
      </c>
      <c r="H161" s="150">
        <v>190</v>
      </c>
      <c r="L161" s="146"/>
      <c r="M161" s="151"/>
      <c r="N161" s="152"/>
      <c r="O161" s="152"/>
      <c r="P161" s="152"/>
      <c r="Q161" s="152"/>
      <c r="R161" s="152"/>
      <c r="S161" s="152"/>
      <c r="T161" s="153"/>
      <c r="AT161" s="148" t="s">
        <v>123</v>
      </c>
      <c r="AU161" s="148" t="s">
        <v>77</v>
      </c>
      <c r="AV161" s="13" t="s">
        <v>79</v>
      </c>
      <c r="AW161" s="13" t="s">
        <v>27</v>
      </c>
      <c r="AX161" s="13" t="s">
        <v>77</v>
      </c>
      <c r="AY161" s="148" t="s">
        <v>115</v>
      </c>
    </row>
    <row r="162" spans="1:65" s="2" customFormat="1" ht="14.45" customHeight="1">
      <c r="A162" s="28"/>
      <c r="B162" s="133"/>
      <c r="C162" s="134" t="s">
        <v>186</v>
      </c>
      <c r="D162" s="134" t="s">
        <v>116</v>
      </c>
      <c r="E162" s="135" t="s">
        <v>187</v>
      </c>
      <c r="F162" s="136" t="s">
        <v>188</v>
      </c>
      <c r="G162" s="137" t="s">
        <v>119</v>
      </c>
      <c r="H162" s="138">
        <v>190</v>
      </c>
      <c r="I162" s="139">
        <v>0</v>
      </c>
      <c r="J162" s="139">
        <f>ROUND(I162*H162,2)</f>
        <v>0</v>
      </c>
      <c r="K162" s="136" t="s">
        <v>120</v>
      </c>
      <c r="L162" s="29"/>
      <c r="M162" s="140" t="s">
        <v>1</v>
      </c>
      <c r="N162" s="141" t="s">
        <v>35</v>
      </c>
      <c r="O162" s="142">
        <v>1.6E-2</v>
      </c>
      <c r="P162" s="142">
        <f>O162*H162</f>
        <v>3.04</v>
      </c>
      <c r="Q162" s="142">
        <v>3.9712000000000003E-3</v>
      </c>
      <c r="R162" s="142">
        <f>Q162*H162</f>
        <v>0.75452800000000009</v>
      </c>
      <c r="S162" s="142">
        <v>0</v>
      </c>
      <c r="T162" s="143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44" t="s">
        <v>121</v>
      </c>
      <c r="AT162" s="144" t="s">
        <v>116</v>
      </c>
      <c r="AU162" s="144" t="s">
        <v>77</v>
      </c>
      <c r="AY162" s="16" t="s">
        <v>115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6" t="s">
        <v>77</v>
      </c>
      <c r="BK162" s="145">
        <f>ROUND(I162*H162,2)</f>
        <v>0</v>
      </c>
      <c r="BL162" s="16" t="s">
        <v>121</v>
      </c>
      <c r="BM162" s="144" t="s">
        <v>189</v>
      </c>
    </row>
    <row r="163" spans="1:65" s="13" customFormat="1" ht="11.25">
      <c r="B163" s="146"/>
      <c r="D163" s="147" t="s">
        <v>123</v>
      </c>
      <c r="E163" s="148" t="s">
        <v>1</v>
      </c>
      <c r="F163" s="149" t="s">
        <v>190</v>
      </c>
      <c r="H163" s="150">
        <v>190</v>
      </c>
      <c r="L163" s="146"/>
      <c r="M163" s="151"/>
      <c r="N163" s="152"/>
      <c r="O163" s="152"/>
      <c r="P163" s="152"/>
      <c r="Q163" s="152"/>
      <c r="R163" s="152"/>
      <c r="S163" s="152"/>
      <c r="T163" s="153"/>
      <c r="AT163" s="148" t="s">
        <v>123</v>
      </c>
      <c r="AU163" s="148" t="s">
        <v>77</v>
      </c>
      <c r="AV163" s="13" t="s">
        <v>79</v>
      </c>
      <c r="AW163" s="13" t="s">
        <v>27</v>
      </c>
      <c r="AX163" s="13" t="s">
        <v>70</v>
      </c>
      <c r="AY163" s="148" t="s">
        <v>115</v>
      </c>
    </row>
    <row r="164" spans="1:65" s="14" customFormat="1" ht="11.25">
      <c r="B164" s="154"/>
      <c r="D164" s="147" t="s">
        <v>123</v>
      </c>
      <c r="E164" s="155" t="s">
        <v>1</v>
      </c>
      <c r="F164" s="156" t="s">
        <v>126</v>
      </c>
      <c r="H164" s="157">
        <v>190</v>
      </c>
      <c r="L164" s="154"/>
      <c r="M164" s="158"/>
      <c r="N164" s="159"/>
      <c r="O164" s="159"/>
      <c r="P164" s="159"/>
      <c r="Q164" s="159"/>
      <c r="R164" s="159"/>
      <c r="S164" s="159"/>
      <c r="T164" s="160"/>
      <c r="AT164" s="155" t="s">
        <v>123</v>
      </c>
      <c r="AU164" s="155" t="s">
        <v>77</v>
      </c>
      <c r="AV164" s="14" t="s">
        <v>121</v>
      </c>
      <c r="AW164" s="14" t="s">
        <v>27</v>
      </c>
      <c r="AX164" s="14" t="s">
        <v>77</v>
      </c>
      <c r="AY164" s="155" t="s">
        <v>115</v>
      </c>
    </row>
    <row r="165" spans="1:65" s="2" customFormat="1" ht="14.45" customHeight="1">
      <c r="A165" s="28"/>
      <c r="B165" s="133"/>
      <c r="C165" s="161" t="s">
        <v>8</v>
      </c>
      <c r="D165" s="161" t="s">
        <v>191</v>
      </c>
      <c r="E165" s="162" t="s">
        <v>192</v>
      </c>
      <c r="F165" s="163" t="s">
        <v>193</v>
      </c>
      <c r="G165" s="164" t="s">
        <v>194</v>
      </c>
      <c r="H165" s="165">
        <v>4.75</v>
      </c>
      <c r="I165" s="166">
        <v>0</v>
      </c>
      <c r="J165" s="166">
        <f>ROUND(I165*H165,2)</f>
        <v>0</v>
      </c>
      <c r="K165" s="163" t="s">
        <v>120</v>
      </c>
      <c r="L165" s="167"/>
      <c r="M165" s="168" t="s">
        <v>1</v>
      </c>
      <c r="N165" s="169" t="s">
        <v>35</v>
      </c>
      <c r="O165" s="142">
        <v>0</v>
      </c>
      <c r="P165" s="142">
        <f>O165*H165</f>
        <v>0</v>
      </c>
      <c r="Q165" s="142">
        <v>1E-3</v>
      </c>
      <c r="R165" s="142">
        <f>Q165*H165</f>
        <v>4.7499999999999999E-3</v>
      </c>
      <c r="S165" s="142">
        <v>0</v>
      </c>
      <c r="T165" s="143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44" t="s">
        <v>159</v>
      </c>
      <c r="AT165" s="144" t="s">
        <v>191</v>
      </c>
      <c r="AU165" s="144" t="s">
        <v>77</v>
      </c>
      <c r="AY165" s="16" t="s">
        <v>115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6" t="s">
        <v>77</v>
      </c>
      <c r="BK165" s="145">
        <f>ROUND(I165*H165,2)</f>
        <v>0</v>
      </c>
      <c r="BL165" s="16" t="s">
        <v>121</v>
      </c>
      <c r="BM165" s="144" t="s">
        <v>195</v>
      </c>
    </row>
    <row r="166" spans="1:65" s="13" customFormat="1" ht="11.25">
      <c r="B166" s="146"/>
      <c r="D166" s="147" t="s">
        <v>123</v>
      </c>
      <c r="F166" s="149" t="s">
        <v>196</v>
      </c>
      <c r="H166" s="150">
        <v>4.75</v>
      </c>
      <c r="L166" s="146"/>
      <c r="M166" s="151"/>
      <c r="N166" s="152"/>
      <c r="O166" s="152"/>
      <c r="P166" s="152"/>
      <c r="Q166" s="152"/>
      <c r="R166" s="152"/>
      <c r="S166" s="152"/>
      <c r="T166" s="153"/>
      <c r="AT166" s="148" t="s">
        <v>123</v>
      </c>
      <c r="AU166" s="148" t="s">
        <v>77</v>
      </c>
      <c r="AV166" s="13" t="s">
        <v>79</v>
      </c>
      <c r="AW166" s="13" t="s">
        <v>3</v>
      </c>
      <c r="AX166" s="13" t="s">
        <v>77</v>
      </c>
      <c r="AY166" s="148" t="s">
        <v>115</v>
      </c>
    </row>
    <row r="167" spans="1:65" s="2" customFormat="1" ht="14.45" customHeight="1">
      <c r="A167" s="28"/>
      <c r="B167" s="133"/>
      <c r="C167" s="161" t="s">
        <v>197</v>
      </c>
      <c r="D167" s="161" t="s">
        <v>191</v>
      </c>
      <c r="E167" s="162" t="s">
        <v>198</v>
      </c>
      <c r="F167" s="163" t="s">
        <v>199</v>
      </c>
      <c r="G167" s="164" t="s">
        <v>175</v>
      </c>
      <c r="H167" s="165">
        <v>74.587999999999994</v>
      </c>
      <c r="I167" s="166">
        <v>0</v>
      </c>
      <c r="J167" s="166">
        <f>ROUND(I167*H167,2)</f>
        <v>0</v>
      </c>
      <c r="K167" s="163" t="s">
        <v>120</v>
      </c>
      <c r="L167" s="167"/>
      <c r="M167" s="168" t="s">
        <v>1</v>
      </c>
      <c r="N167" s="169" t="s">
        <v>35</v>
      </c>
      <c r="O167" s="142">
        <v>0</v>
      </c>
      <c r="P167" s="142">
        <f>O167*H167</f>
        <v>0</v>
      </c>
      <c r="Q167" s="142">
        <v>1</v>
      </c>
      <c r="R167" s="142">
        <f>Q167*H167</f>
        <v>74.587999999999994</v>
      </c>
      <c r="S167" s="142">
        <v>0</v>
      </c>
      <c r="T167" s="143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44" t="s">
        <v>159</v>
      </c>
      <c r="AT167" s="144" t="s">
        <v>191</v>
      </c>
      <c r="AU167" s="144" t="s">
        <v>77</v>
      </c>
      <c r="AY167" s="16" t="s">
        <v>115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6" t="s">
        <v>77</v>
      </c>
      <c r="BK167" s="145">
        <f>ROUND(I167*H167,2)</f>
        <v>0</v>
      </c>
      <c r="BL167" s="16" t="s">
        <v>121</v>
      </c>
      <c r="BM167" s="144" t="s">
        <v>200</v>
      </c>
    </row>
    <row r="168" spans="1:65" s="13" customFormat="1" ht="11.25">
      <c r="B168" s="146"/>
      <c r="D168" s="147" t="s">
        <v>123</v>
      </c>
      <c r="E168" s="148" t="s">
        <v>1</v>
      </c>
      <c r="F168" s="149" t="s">
        <v>201</v>
      </c>
      <c r="H168" s="150">
        <v>74.587999999999994</v>
      </c>
      <c r="L168" s="146"/>
      <c r="M168" s="151"/>
      <c r="N168" s="152"/>
      <c r="O168" s="152"/>
      <c r="P168" s="152"/>
      <c r="Q168" s="152"/>
      <c r="R168" s="152"/>
      <c r="S168" s="152"/>
      <c r="T168" s="153"/>
      <c r="AT168" s="148" t="s">
        <v>123</v>
      </c>
      <c r="AU168" s="148" t="s">
        <v>77</v>
      </c>
      <c r="AV168" s="13" t="s">
        <v>79</v>
      </c>
      <c r="AW168" s="13" t="s">
        <v>27</v>
      </c>
      <c r="AX168" s="13" t="s">
        <v>77</v>
      </c>
      <c r="AY168" s="148" t="s">
        <v>115</v>
      </c>
    </row>
    <row r="169" spans="1:65" s="12" customFormat="1" ht="25.9" customHeight="1">
      <c r="B169" s="123"/>
      <c r="D169" s="124" t="s">
        <v>69</v>
      </c>
      <c r="E169" s="125" t="s">
        <v>202</v>
      </c>
      <c r="F169" s="125" t="s">
        <v>203</v>
      </c>
      <c r="J169" s="126">
        <f>BK169</f>
        <v>0</v>
      </c>
      <c r="L169" s="123"/>
      <c r="M169" s="127"/>
      <c r="N169" s="128"/>
      <c r="O169" s="128"/>
      <c r="P169" s="129">
        <f>P170+P175+P203+P224+P232</f>
        <v>543.04567399999996</v>
      </c>
      <c r="Q169" s="128"/>
      <c r="R169" s="129">
        <f>R170+R175+R203+R224+R232</f>
        <v>59.694819589439994</v>
      </c>
      <c r="S169" s="128"/>
      <c r="T169" s="130">
        <f>T170+T175+T203+T224+T232</f>
        <v>16.638840999999999</v>
      </c>
      <c r="AR169" s="124" t="s">
        <v>77</v>
      </c>
      <c r="AT169" s="131" t="s">
        <v>69</v>
      </c>
      <c r="AU169" s="131" t="s">
        <v>70</v>
      </c>
      <c r="AY169" s="124" t="s">
        <v>115</v>
      </c>
      <c r="BK169" s="132">
        <f>BK170+BK175+BK203+BK224+BK232</f>
        <v>0</v>
      </c>
    </row>
    <row r="170" spans="1:65" s="12" customFormat="1" ht="22.9" customHeight="1">
      <c r="B170" s="123"/>
      <c r="D170" s="124" t="s">
        <v>69</v>
      </c>
      <c r="E170" s="170" t="s">
        <v>79</v>
      </c>
      <c r="F170" s="170" t="s">
        <v>204</v>
      </c>
      <c r="J170" s="171">
        <f>BK170</f>
        <v>0</v>
      </c>
      <c r="L170" s="123"/>
      <c r="M170" s="127"/>
      <c r="N170" s="128"/>
      <c r="O170" s="128"/>
      <c r="P170" s="129">
        <f>SUM(P171:P174)</f>
        <v>1.9622399999999998</v>
      </c>
      <c r="Q170" s="128"/>
      <c r="R170" s="129">
        <f>SUM(R171:R174)</f>
        <v>7.5813098054400001</v>
      </c>
      <c r="S170" s="128"/>
      <c r="T170" s="130">
        <f>SUM(T171:T174)</f>
        <v>0</v>
      </c>
      <c r="AR170" s="124" t="s">
        <v>77</v>
      </c>
      <c r="AT170" s="131" t="s">
        <v>69</v>
      </c>
      <c r="AU170" s="131" t="s">
        <v>77</v>
      </c>
      <c r="AY170" s="124" t="s">
        <v>115</v>
      </c>
      <c r="BK170" s="132">
        <f>SUM(BK171:BK174)</f>
        <v>0</v>
      </c>
    </row>
    <row r="171" spans="1:65" s="2" customFormat="1" ht="14.45" customHeight="1">
      <c r="A171" s="28"/>
      <c r="B171" s="133"/>
      <c r="C171" s="134" t="s">
        <v>205</v>
      </c>
      <c r="D171" s="134" t="s">
        <v>116</v>
      </c>
      <c r="E171" s="135" t="s">
        <v>206</v>
      </c>
      <c r="F171" s="136" t="s">
        <v>207</v>
      </c>
      <c r="G171" s="137" t="s">
        <v>139</v>
      </c>
      <c r="H171" s="138">
        <v>3.36</v>
      </c>
      <c r="I171" s="139">
        <v>0</v>
      </c>
      <c r="J171" s="139">
        <f>ROUND(I171*H171,2)</f>
        <v>0</v>
      </c>
      <c r="K171" s="136" t="s">
        <v>120</v>
      </c>
      <c r="L171" s="29"/>
      <c r="M171" s="140" t="s">
        <v>1</v>
      </c>
      <c r="N171" s="141" t="s">
        <v>35</v>
      </c>
      <c r="O171" s="142">
        <v>0.58399999999999996</v>
      </c>
      <c r="P171" s="142">
        <f>O171*H171</f>
        <v>1.9622399999999998</v>
      </c>
      <c r="Q171" s="142">
        <v>2.2563422040000001</v>
      </c>
      <c r="R171" s="142">
        <f>Q171*H171</f>
        <v>7.5813098054400001</v>
      </c>
      <c r="S171" s="142">
        <v>0</v>
      </c>
      <c r="T171" s="143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44" t="s">
        <v>121</v>
      </c>
      <c r="AT171" s="144" t="s">
        <v>116</v>
      </c>
      <c r="AU171" s="144" t="s">
        <v>79</v>
      </c>
      <c r="AY171" s="16" t="s">
        <v>115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6" t="s">
        <v>77</v>
      </c>
      <c r="BK171" s="145">
        <f>ROUND(I171*H171,2)</f>
        <v>0</v>
      </c>
      <c r="BL171" s="16" t="s">
        <v>121</v>
      </c>
      <c r="BM171" s="144" t="s">
        <v>208</v>
      </c>
    </row>
    <row r="172" spans="1:65" s="13" customFormat="1" ht="11.25">
      <c r="B172" s="146"/>
      <c r="D172" s="147" t="s">
        <v>123</v>
      </c>
      <c r="E172" s="148" t="s">
        <v>1</v>
      </c>
      <c r="F172" s="149" t="s">
        <v>209</v>
      </c>
      <c r="H172" s="150">
        <v>3</v>
      </c>
      <c r="L172" s="146"/>
      <c r="M172" s="151"/>
      <c r="N172" s="152"/>
      <c r="O172" s="152"/>
      <c r="P172" s="152"/>
      <c r="Q172" s="152"/>
      <c r="R172" s="152"/>
      <c r="S172" s="152"/>
      <c r="T172" s="153"/>
      <c r="AT172" s="148" t="s">
        <v>123</v>
      </c>
      <c r="AU172" s="148" t="s">
        <v>79</v>
      </c>
      <c r="AV172" s="13" t="s">
        <v>79</v>
      </c>
      <c r="AW172" s="13" t="s">
        <v>27</v>
      </c>
      <c r="AX172" s="13" t="s">
        <v>70</v>
      </c>
      <c r="AY172" s="148" t="s">
        <v>115</v>
      </c>
    </row>
    <row r="173" spans="1:65" s="13" customFormat="1" ht="11.25">
      <c r="B173" s="146"/>
      <c r="D173" s="147" t="s">
        <v>123</v>
      </c>
      <c r="E173" s="148" t="s">
        <v>1</v>
      </c>
      <c r="F173" s="149" t="s">
        <v>210</v>
      </c>
      <c r="H173" s="150">
        <v>0.36</v>
      </c>
      <c r="L173" s="146"/>
      <c r="M173" s="151"/>
      <c r="N173" s="152"/>
      <c r="O173" s="152"/>
      <c r="P173" s="152"/>
      <c r="Q173" s="152"/>
      <c r="R173" s="152"/>
      <c r="S173" s="152"/>
      <c r="T173" s="153"/>
      <c r="AT173" s="148" t="s">
        <v>123</v>
      </c>
      <c r="AU173" s="148" t="s">
        <v>79</v>
      </c>
      <c r="AV173" s="13" t="s">
        <v>79</v>
      </c>
      <c r="AW173" s="13" t="s">
        <v>27</v>
      </c>
      <c r="AX173" s="13" t="s">
        <v>70</v>
      </c>
      <c r="AY173" s="148" t="s">
        <v>115</v>
      </c>
    </row>
    <row r="174" spans="1:65" s="14" customFormat="1" ht="11.25">
      <c r="B174" s="154"/>
      <c r="D174" s="147" t="s">
        <v>123</v>
      </c>
      <c r="E174" s="155" t="s">
        <v>1</v>
      </c>
      <c r="F174" s="156" t="s">
        <v>126</v>
      </c>
      <c r="H174" s="157">
        <v>3.36</v>
      </c>
      <c r="L174" s="154"/>
      <c r="M174" s="158"/>
      <c r="N174" s="159"/>
      <c r="O174" s="159"/>
      <c r="P174" s="159"/>
      <c r="Q174" s="159"/>
      <c r="R174" s="159"/>
      <c r="S174" s="159"/>
      <c r="T174" s="160"/>
      <c r="AT174" s="155" t="s">
        <v>123</v>
      </c>
      <c r="AU174" s="155" t="s">
        <v>79</v>
      </c>
      <c r="AV174" s="14" t="s">
        <v>121</v>
      </c>
      <c r="AW174" s="14" t="s">
        <v>27</v>
      </c>
      <c r="AX174" s="14" t="s">
        <v>77</v>
      </c>
      <c r="AY174" s="155" t="s">
        <v>115</v>
      </c>
    </row>
    <row r="175" spans="1:65" s="12" customFormat="1" ht="22.9" customHeight="1">
      <c r="B175" s="123"/>
      <c r="D175" s="124" t="s">
        <v>69</v>
      </c>
      <c r="E175" s="170" t="s">
        <v>131</v>
      </c>
      <c r="F175" s="170" t="s">
        <v>211</v>
      </c>
      <c r="J175" s="171">
        <f>BK175</f>
        <v>0</v>
      </c>
      <c r="L175" s="123"/>
      <c r="M175" s="127"/>
      <c r="N175" s="128"/>
      <c r="O175" s="128"/>
      <c r="P175" s="129">
        <f>P176+SUM(P177:P188)</f>
        <v>166.70965300000003</v>
      </c>
      <c r="Q175" s="128"/>
      <c r="R175" s="129">
        <f>R176+SUM(R177:R188)</f>
        <v>48.153407583999993</v>
      </c>
      <c r="S175" s="128"/>
      <c r="T175" s="130">
        <f>T176+SUM(T177:T188)</f>
        <v>0</v>
      </c>
      <c r="AR175" s="124" t="s">
        <v>77</v>
      </c>
      <c r="AT175" s="131" t="s">
        <v>69</v>
      </c>
      <c r="AU175" s="131" t="s">
        <v>77</v>
      </c>
      <c r="AY175" s="124" t="s">
        <v>115</v>
      </c>
      <c r="BK175" s="132">
        <f>BK176+SUM(BK177:BK188)</f>
        <v>0</v>
      </c>
    </row>
    <row r="176" spans="1:65" s="2" customFormat="1" ht="14.45" customHeight="1">
      <c r="A176" s="28"/>
      <c r="B176" s="133"/>
      <c r="C176" s="134" t="s">
        <v>212</v>
      </c>
      <c r="D176" s="134" t="s">
        <v>116</v>
      </c>
      <c r="E176" s="135" t="s">
        <v>213</v>
      </c>
      <c r="F176" s="136" t="s">
        <v>214</v>
      </c>
      <c r="G176" s="137" t="s">
        <v>139</v>
      </c>
      <c r="H176" s="138">
        <v>0.55000000000000004</v>
      </c>
      <c r="I176" s="139">
        <v>0</v>
      </c>
      <c r="J176" s="139">
        <f>ROUND(I176*H176,2)</f>
        <v>0</v>
      </c>
      <c r="K176" s="136" t="s">
        <v>120</v>
      </c>
      <c r="L176" s="29"/>
      <c r="M176" s="140" t="s">
        <v>1</v>
      </c>
      <c r="N176" s="141" t="s">
        <v>35</v>
      </c>
      <c r="O176" s="142">
        <v>2.9790000000000001</v>
      </c>
      <c r="P176" s="142">
        <f>O176*H176</f>
        <v>1.6384500000000002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44" t="s">
        <v>121</v>
      </c>
      <c r="AT176" s="144" t="s">
        <v>116</v>
      </c>
      <c r="AU176" s="144" t="s">
        <v>79</v>
      </c>
      <c r="AY176" s="16" t="s">
        <v>115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6" t="s">
        <v>77</v>
      </c>
      <c r="BK176" s="145">
        <f>ROUND(I176*H176,2)</f>
        <v>0</v>
      </c>
      <c r="BL176" s="16" t="s">
        <v>121</v>
      </c>
      <c r="BM176" s="144" t="s">
        <v>215</v>
      </c>
    </row>
    <row r="177" spans="1:65" s="13" customFormat="1" ht="11.25">
      <c r="B177" s="146"/>
      <c r="D177" s="147" t="s">
        <v>123</v>
      </c>
      <c r="E177" s="148" t="s">
        <v>1</v>
      </c>
      <c r="F177" s="149" t="s">
        <v>216</v>
      </c>
      <c r="H177" s="150">
        <v>0.55000000000000004</v>
      </c>
      <c r="L177" s="146"/>
      <c r="M177" s="151"/>
      <c r="N177" s="152"/>
      <c r="O177" s="152"/>
      <c r="P177" s="152"/>
      <c r="Q177" s="152"/>
      <c r="R177" s="152"/>
      <c r="S177" s="152"/>
      <c r="T177" s="153"/>
      <c r="AT177" s="148" t="s">
        <v>123</v>
      </c>
      <c r="AU177" s="148" t="s">
        <v>79</v>
      </c>
      <c r="AV177" s="13" t="s">
        <v>79</v>
      </c>
      <c r="AW177" s="13" t="s">
        <v>27</v>
      </c>
      <c r="AX177" s="13" t="s">
        <v>77</v>
      </c>
      <c r="AY177" s="148" t="s">
        <v>115</v>
      </c>
    </row>
    <row r="178" spans="1:65" s="2" customFormat="1" ht="14.45" customHeight="1">
      <c r="A178" s="28"/>
      <c r="B178" s="133"/>
      <c r="C178" s="134" t="s">
        <v>217</v>
      </c>
      <c r="D178" s="134" t="s">
        <v>116</v>
      </c>
      <c r="E178" s="135" t="s">
        <v>218</v>
      </c>
      <c r="F178" s="136" t="s">
        <v>219</v>
      </c>
      <c r="G178" s="137" t="s">
        <v>119</v>
      </c>
      <c r="H178" s="138">
        <v>3.218</v>
      </c>
      <c r="I178" s="139">
        <v>0</v>
      </c>
      <c r="J178" s="139">
        <f>ROUND(I178*H178,2)</f>
        <v>0</v>
      </c>
      <c r="K178" s="136" t="s">
        <v>120</v>
      </c>
      <c r="L178" s="29"/>
      <c r="M178" s="140" t="s">
        <v>1</v>
      </c>
      <c r="N178" s="141" t="s">
        <v>35</v>
      </c>
      <c r="O178" s="142">
        <v>3.14</v>
      </c>
      <c r="P178" s="142">
        <f>O178*H178</f>
        <v>10.104520000000001</v>
      </c>
      <c r="Q178" s="142">
        <v>4.1744200000000002E-2</v>
      </c>
      <c r="R178" s="142">
        <f>Q178*H178</f>
        <v>0.13433283560000001</v>
      </c>
      <c r="S178" s="142">
        <v>0</v>
      </c>
      <c r="T178" s="143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44" t="s">
        <v>121</v>
      </c>
      <c r="AT178" s="144" t="s">
        <v>116</v>
      </c>
      <c r="AU178" s="144" t="s">
        <v>79</v>
      </c>
      <c r="AY178" s="16" t="s">
        <v>115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77</v>
      </c>
      <c r="BK178" s="145">
        <f>ROUND(I178*H178,2)</f>
        <v>0</v>
      </c>
      <c r="BL178" s="16" t="s">
        <v>121</v>
      </c>
      <c r="BM178" s="144" t="s">
        <v>220</v>
      </c>
    </row>
    <row r="179" spans="1:65" s="13" customFormat="1" ht="11.25">
      <c r="B179" s="146"/>
      <c r="D179" s="147" t="s">
        <v>123</v>
      </c>
      <c r="E179" s="148" t="s">
        <v>1</v>
      </c>
      <c r="F179" s="149" t="s">
        <v>221</v>
      </c>
      <c r="H179" s="150">
        <v>3.218</v>
      </c>
      <c r="L179" s="146"/>
      <c r="M179" s="151"/>
      <c r="N179" s="152"/>
      <c r="O179" s="152"/>
      <c r="P179" s="152"/>
      <c r="Q179" s="152"/>
      <c r="R179" s="152"/>
      <c r="S179" s="152"/>
      <c r="T179" s="153"/>
      <c r="AT179" s="148" t="s">
        <v>123</v>
      </c>
      <c r="AU179" s="148" t="s">
        <v>79</v>
      </c>
      <c r="AV179" s="13" t="s">
        <v>79</v>
      </c>
      <c r="AW179" s="13" t="s">
        <v>27</v>
      </c>
      <c r="AX179" s="13" t="s">
        <v>77</v>
      </c>
      <c r="AY179" s="148" t="s">
        <v>115</v>
      </c>
    </row>
    <row r="180" spans="1:65" s="2" customFormat="1" ht="14.45" customHeight="1">
      <c r="A180" s="28"/>
      <c r="B180" s="133"/>
      <c r="C180" s="134" t="s">
        <v>222</v>
      </c>
      <c r="D180" s="134" t="s">
        <v>116</v>
      </c>
      <c r="E180" s="135" t="s">
        <v>223</v>
      </c>
      <c r="F180" s="136" t="s">
        <v>224</v>
      </c>
      <c r="G180" s="137" t="s">
        <v>119</v>
      </c>
      <c r="H180" s="138">
        <v>3.218</v>
      </c>
      <c r="I180" s="139">
        <v>0</v>
      </c>
      <c r="J180" s="139">
        <f>ROUND(I180*H180,2)</f>
        <v>0</v>
      </c>
      <c r="K180" s="136" t="s">
        <v>120</v>
      </c>
      <c r="L180" s="29"/>
      <c r="M180" s="140" t="s">
        <v>1</v>
      </c>
      <c r="N180" s="141" t="s">
        <v>35</v>
      </c>
      <c r="O180" s="142">
        <v>0.45</v>
      </c>
      <c r="P180" s="142">
        <f>O180*H180</f>
        <v>1.4480999999999999</v>
      </c>
      <c r="Q180" s="142">
        <v>1.5E-5</v>
      </c>
      <c r="R180" s="142">
        <f>Q180*H180</f>
        <v>4.8270000000000004E-5</v>
      </c>
      <c r="S180" s="142">
        <v>0</v>
      </c>
      <c r="T180" s="143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44" t="s">
        <v>121</v>
      </c>
      <c r="AT180" s="144" t="s">
        <v>116</v>
      </c>
      <c r="AU180" s="144" t="s">
        <v>79</v>
      </c>
      <c r="AY180" s="16" t="s">
        <v>115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6" t="s">
        <v>77</v>
      </c>
      <c r="BK180" s="145">
        <f>ROUND(I180*H180,2)</f>
        <v>0</v>
      </c>
      <c r="BL180" s="16" t="s">
        <v>121</v>
      </c>
      <c r="BM180" s="144" t="s">
        <v>225</v>
      </c>
    </row>
    <row r="181" spans="1:65" s="13" customFormat="1" ht="11.25">
      <c r="B181" s="146"/>
      <c r="D181" s="147" t="s">
        <v>123</v>
      </c>
      <c r="E181" s="148" t="s">
        <v>1</v>
      </c>
      <c r="F181" s="149" t="s">
        <v>226</v>
      </c>
      <c r="H181" s="150">
        <v>3.218</v>
      </c>
      <c r="L181" s="146"/>
      <c r="M181" s="151"/>
      <c r="N181" s="152"/>
      <c r="O181" s="152"/>
      <c r="P181" s="152"/>
      <c r="Q181" s="152"/>
      <c r="R181" s="152"/>
      <c r="S181" s="152"/>
      <c r="T181" s="153"/>
      <c r="AT181" s="148" t="s">
        <v>123</v>
      </c>
      <c r="AU181" s="148" t="s">
        <v>79</v>
      </c>
      <c r="AV181" s="13" t="s">
        <v>79</v>
      </c>
      <c r="AW181" s="13" t="s">
        <v>27</v>
      </c>
      <c r="AX181" s="13" t="s">
        <v>77</v>
      </c>
      <c r="AY181" s="148" t="s">
        <v>115</v>
      </c>
    </row>
    <row r="182" spans="1:65" s="2" customFormat="1" ht="14.45" customHeight="1">
      <c r="A182" s="28"/>
      <c r="B182" s="133"/>
      <c r="C182" s="134" t="s">
        <v>7</v>
      </c>
      <c r="D182" s="134" t="s">
        <v>116</v>
      </c>
      <c r="E182" s="135" t="s">
        <v>227</v>
      </c>
      <c r="F182" s="136" t="s">
        <v>228</v>
      </c>
      <c r="G182" s="137" t="s">
        <v>175</v>
      </c>
      <c r="H182" s="138">
        <v>9.4E-2</v>
      </c>
      <c r="I182" s="139">
        <v>0</v>
      </c>
      <c r="J182" s="139">
        <f>ROUND(I182*H182,2)</f>
        <v>0</v>
      </c>
      <c r="K182" s="136" t="s">
        <v>120</v>
      </c>
      <c r="L182" s="29"/>
      <c r="M182" s="140" t="s">
        <v>1</v>
      </c>
      <c r="N182" s="141" t="s">
        <v>35</v>
      </c>
      <c r="O182" s="142">
        <v>47.35</v>
      </c>
      <c r="P182" s="142">
        <f>O182*H182</f>
        <v>4.4508999999999999</v>
      </c>
      <c r="Q182" s="142">
        <v>1.0487652000000001</v>
      </c>
      <c r="R182" s="142">
        <f>Q182*H182</f>
        <v>9.8583928800000012E-2</v>
      </c>
      <c r="S182" s="142">
        <v>0</v>
      </c>
      <c r="T182" s="143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44" t="s">
        <v>121</v>
      </c>
      <c r="AT182" s="144" t="s">
        <v>116</v>
      </c>
      <c r="AU182" s="144" t="s">
        <v>79</v>
      </c>
      <c r="AY182" s="16" t="s">
        <v>115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6" t="s">
        <v>77</v>
      </c>
      <c r="BK182" s="145">
        <f>ROUND(I182*H182,2)</f>
        <v>0</v>
      </c>
      <c r="BL182" s="16" t="s">
        <v>121</v>
      </c>
      <c r="BM182" s="144" t="s">
        <v>229</v>
      </c>
    </row>
    <row r="183" spans="1:65" s="13" customFormat="1" ht="11.25">
      <c r="B183" s="146"/>
      <c r="D183" s="147" t="s">
        <v>123</v>
      </c>
      <c r="E183" s="148" t="s">
        <v>1</v>
      </c>
      <c r="F183" s="149" t="s">
        <v>230</v>
      </c>
      <c r="H183" s="150">
        <v>9.4E-2</v>
      </c>
      <c r="L183" s="146"/>
      <c r="M183" s="151"/>
      <c r="N183" s="152"/>
      <c r="O183" s="152"/>
      <c r="P183" s="152"/>
      <c r="Q183" s="152"/>
      <c r="R183" s="152"/>
      <c r="S183" s="152"/>
      <c r="T183" s="153"/>
      <c r="AT183" s="148" t="s">
        <v>123</v>
      </c>
      <c r="AU183" s="148" t="s">
        <v>79</v>
      </c>
      <c r="AV183" s="13" t="s">
        <v>79</v>
      </c>
      <c r="AW183" s="13" t="s">
        <v>27</v>
      </c>
      <c r="AX183" s="13" t="s">
        <v>77</v>
      </c>
      <c r="AY183" s="148" t="s">
        <v>115</v>
      </c>
    </row>
    <row r="184" spans="1:65" s="2" customFormat="1" ht="24.2" customHeight="1">
      <c r="A184" s="28"/>
      <c r="B184" s="133"/>
      <c r="C184" s="134" t="s">
        <v>231</v>
      </c>
      <c r="D184" s="134" t="s">
        <v>116</v>
      </c>
      <c r="E184" s="135" t="s">
        <v>232</v>
      </c>
      <c r="F184" s="136" t="s">
        <v>233</v>
      </c>
      <c r="G184" s="137" t="s">
        <v>139</v>
      </c>
      <c r="H184" s="138">
        <v>6.0209999999999999</v>
      </c>
      <c r="I184" s="139">
        <v>0</v>
      </c>
      <c r="J184" s="139">
        <f>ROUND(I184*H184,2)</f>
        <v>0</v>
      </c>
      <c r="K184" s="136" t="s">
        <v>120</v>
      </c>
      <c r="L184" s="29"/>
      <c r="M184" s="140" t="s">
        <v>1</v>
      </c>
      <c r="N184" s="141" t="s">
        <v>35</v>
      </c>
      <c r="O184" s="142">
        <v>13.750999999999999</v>
      </c>
      <c r="P184" s="142">
        <f>O184*H184</f>
        <v>82.794770999999997</v>
      </c>
      <c r="Q184" s="142">
        <v>2.6843599999999999</v>
      </c>
      <c r="R184" s="142">
        <f>Q184*H184</f>
        <v>16.162531559999998</v>
      </c>
      <c r="S184" s="142">
        <v>0</v>
      </c>
      <c r="T184" s="143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44" t="s">
        <v>121</v>
      </c>
      <c r="AT184" s="144" t="s">
        <v>116</v>
      </c>
      <c r="AU184" s="144" t="s">
        <v>79</v>
      </c>
      <c r="AY184" s="16" t="s">
        <v>115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6" t="s">
        <v>77</v>
      </c>
      <c r="BK184" s="145">
        <f>ROUND(I184*H184,2)</f>
        <v>0</v>
      </c>
      <c r="BL184" s="16" t="s">
        <v>121</v>
      </c>
      <c r="BM184" s="144" t="s">
        <v>234</v>
      </c>
    </row>
    <row r="185" spans="1:65" s="13" customFormat="1" ht="11.25">
      <c r="B185" s="146"/>
      <c r="D185" s="147" t="s">
        <v>123</v>
      </c>
      <c r="E185" s="148" t="s">
        <v>1</v>
      </c>
      <c r="F185" s="149" t="s">
        <v>235</v>
      </c>
      <c r="H185" s="150">
        <v>4.5</v>
      </c>
      <c r="L185" s="146"/>
      <c r="M185" s="151"/>
      <c r="N185" s="152"/>
      <c r="O185" s="152"/>
      <c r="P185" s="152"/>
      <c r="Q185" s="152"/>
      <c r="R185" s="152"/>
      <c r="S185" s="152"/>
      <c r="T185" s="153"/>
      <c r="AT185" s="148" t="s">
        <v>123</v>
      </c>
      <c r="AU185" s="148" t="s">
        <v>79</v>
      </c>
      <c r="AV185" s="13" t="s">
        <v>79</v>
      </c>
      <c r="AW185" s="13" t="s">
        <v>27</v>
      </c>
      <c r="AX185" s="13" t="s">
        <v>70</v>
      </c>
      <c r="AY185" s="148" t="s">
        <v>115</v>
      </c>
    </row>
    <row r="186" spans="1:65" s="13" customFormat="1" ht="11.25">
      <c r="B186" s="146"/>
      <c r="D186" s="147" t="s">
        <v>123</v>
      </c>
      <c r="E186" s="148" t="s">
        <v>1</v>
      </c>
      <c r="F186" s="149" t="s">
        <v>236</v>
      </c>
      <c r="H186" s="150">
        <v>1.5209999999999999</v>
      </c>
      <c r="L186" s="146"/>
      <c r="M186" s="151"/>
      <c r="N186" s="152"/>
      <c r="O186" s="152"/>
      <c r="P186" s="152"/>
      <c r="Q186" s="152"/>
      <c r="R186" s="152"/>
      <c r="S186" s="152"/>
      <c r="T186" s="153"/>
      <c r="AT186" s="148" t="s">
        <v>123</v>
      </c>
      <c r="AU186" s="148" t="s">
        <v>79</v>
      </c>
      <c r="AV186" s="13" t="s">
        <v>79</v>
      </c>
      <c r="AW186" s="13" t="s">
        <v>27</v>
      </c>
      <c r="AX186" s="13" t="s">
        <v>70</v>
      </c>
      <c r="AY186" s="148" t="s">
        <v>115</v>
      </c>
    </row>
    <row r="187" spans="1:65" s="14" customFormat="1" ht="11.25">
      <c r="B187" s="154"/>
      <c r="D187" s="147" t="s">
        <v>123</v>
      </c>
      <c r="E187" s="155" t="s">
        <v>1</v>
      </c>
      <c r="F187" s="156" t="s">
        <v>126</v>
      </c>
      <c r="H187" s="157">
        <v>6.0209999999999999</v>
      </c>
      <c r="L187" s="154"/>
      <c r="M187" s="158"/>
      <c r="N187" s="159"/>
      <c r="O187" s="159"/>
      <c r="P187" s="159"/>
      <c r="Q187" s="159"/>
      <c r="R187" s="159"/>
      <c r="S187" s="159"/>
      <c r="T187" s="160"/>
      <c r="AT187" s="155" t="s">
        <v>123</v>
      </c>
      <c r="AU187" s="155" t="s">
        <v>79</v>
      </c>
      <c r="AV187" s="14" t="s">
        <v>121</v>
      </c>
      <c r="AW187" s="14" t="s">
        <v>27</v>
      </c>
      <c r="AX187" s="14" t="s">
        <v>77</v>
      </c>
      <c r="AY187" s="155" t="s">
        <v>115</v>
      </c>
    </row>
    <row r="188" spans="1:65" s="12" customFormat="1" ht="20.85" customHeight="1">
      <c r="B188" s="123"/>
      <c r="D188" s="124" t="s">
        <v>69</v>
      </c>
      <c r="E188" s="170" t="s">
        <v>121</v>
      </c>
      <c r="F188" s="170" t="s">
        <v>237</v>
      </c>
      <c r="J188" s="171">
        <f>BK188</f>
        <v>0</v>
      </c>
      <c r="L188" s="123"/>
      <c r="M188" s="127"/>
      <c r="N188" s="128"/>
      <c r="O188" s="128"/>
      <c r="P188" s="129">
        <f>SUM(P189:P202)</f>
        <v>66.272912000000005</v>
      </c>
      <c r="Q188" s="128"/>
      <c r="R188" s="129">
        <f>SUM(R189:R202)</f>
        <v>31.757910989599999</v>
      </c>
      <c r="S188" s="128"/>
      <c r="T188" s="130">
        <f>SUM(T189:T202)</f>
        <v>0</v>
      </c>
      <c r="AR188" s="124" t="s">
        <v>77</v>
      </c>
      <c r="AT188" s="131" t="s">
        <v>69</v>
      </c>
      <c r="AU188" s="131" t="s">
        <v>79</v>
      </c>
      <c r="AY188" s="124" t="s">
        <v>115</v>
      </c>
      <c r="BK188" s="132">
        <f>SUM(BK189:BK202)</f>
        <v>0</v>
      </c>
    </row>
    <row r="189" spans="1:65" s="2" customFormat="1" ht="14.45" customHeight="1">
      <c r="A189" s="28"/>
      <c r="B189" s="133"/>
      <c r="C189" s="134" t="s">
        <v>238</v>
      </c>
      <c r="D189" s="134" t="s">
        <v>116</v>
      </c>
      <c r="E189" s="135" t="s">
        <v>239</v>
      </c>
      <c r="F189" s="136" t="s">
        <v>240</v>
      </c>
      <c r="G189" s="137" t="s">
        <v>139</v>
      </c>
      <c r="H189" s="138">
        <v>0.5</v>
      </c>
      <c r="I189" s="139">
        <v>0</v>
      </c>
      <c r="J189" s="139">
        <f>ROUND(I189*H189,2)</f>
        <v>0</v>
      </c>
      <c r="K189" s="136" t="s">
        <v>120</v>
      </c>
      <c r="L189" s="29"/>
      <c r="M189" s="140" t="s">
        <v>1</v>
      </c>
      <c r="N189" s="141" t="s">
        <v>35</v>
      </c>
      <c r="O189" s="142">
        <v>1.6419999999999999</v>
      </c>
      <c r="P189" s="142">
        <f>O189*H189</f>
        <v>0.82099999999999995</v>
      </c>
      <c r="Q189" s="142">
        <v>0</v>
      </c>
      <c r="R189" s="142">
        <f>Q189*H189</f>
        <v>0</v>
      </c>
      <c r="S189" s="142">
        <v>0</v>
      </c>
      <c r="T189" s="143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44" t="s">
        <v>121</v>
      </c>
      <c r="AT189" s="144" t="s">
        <v>116</v>
      </c>
      <c r="AU189" s="144" t="s">
        <v>131</v>
      </c>
      <c r="AY189" s="16" t="s">
        <v>115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6" t="s">
        <v>77</v>
      </c>
      <c r="BK189" s="145">
        <f>ROUND(I189*H189,2)</f>
        <v>0</v>
      </c>
      <c r="BL189" s="16" t="s">
        <v>121</v>
      </c>
      <c r="BM189" s="144" t="s">
        <v>241</v>
      </c>
    </row>
    <row r="190" spans="1:65" s="13" customFormat="1" ht="11.25">
      <c r="B190" s="146"/>
      <c r="D190" s="147" t="s">
        <v>123</v>
      </c>
      <c r="E190" s="148" t="s">
        <v>1</v>
      </c>
      <c r="F190" s="149" t="s">
        <v>242</v>
      </c>
      <c r="H190" s="150">
        <v>0.5</v>
      </c>
      <c r="L190" s="146"/>
      <c r="M190" s="151"/>
      <c r="N190" s="152"/>
      <c r="O190" s="152"/>
      <c r="P190" s="152"/>
      <c r="Q190" s="152"/>
      <c r="R190" s="152"/>
      <c r="S190" s="152"/>
      <c r="T190" s="153"/>
      <c r="AT190" s="148" t="s">
        <v>123</v>
      </c>
      <c r="AU190" s="148" t="s">
        <v>131</v>
      </c>
      <c r="AV190" s="13" t="s">
        <v>79</v>
      </c>
      <c r="AW190" s="13" t="s">
        <v>27</v>
      </c>
      <c r="AX190" s="13" t="s">
        <v>77</v>
      </c>
      <c r="AY190" s="148" t="s">
        <v>115</v>
      </c>
    </row>
    <row r="191" spans="1:65" s="2" customFormat="1" ht="24.2" customHeight="1">
      <c r="A191" s="28"/>
      <c r="B191" s="133"/>
      <c r="C191" s="134" t="s">
        <v>243</v>
      </c>
      <c r="D191" s="134" t="s">
        <v>116</v>
      </c>
      <c r="E191" s="135" t="s">
        <v>244</v>
      </c>
      <c r="F191" s="136" t="s">
        <v>245</v>
      </c>
      <c r="G191" s="137" t="s">
        <v>119</v>
      </c>
      <c r="H191" s="138">
        <v>1.95</v>
      </c>
      <c r="I191" s="139">
        <v>0</v>
      </c>
      <c r="J191" s="139">
        <f>ROUND(I191*H191,2)</f>
        <v>0</v>
      </c>
      <c r="K191" s="136" t="s">
        <v>120</v>
      </c>
      <c r="L191" s="29"/>
      <c r="M191" s="140" t="s">
        <v>1</v>
      </c>
      <c r="N191" s="141" t="s">
        <v>35</v>
      </c>
      <c r="O191" s="142">
        <v>1.45</v>
      </c>
      <c r="P191" s="142">
        <f>O191*H191</f>
        <v>2.8274999999999997</v>
      </c>
      <c r="Q191" s="142">
        <v>7.4959199999999997E-3</v>
      </c>
      <c r="R191" s="142">
        <f>Q191*H191</f>
        <v>1.4617043999999999E-2</v>
      </c>
      <c r="S191" s="142">
        <v>0</v>
      </c>
      <c r="T191" s="143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44" t="s">
        <v>121</v>
      </c>
      <c r="AT191" s="144" t="s">
        <v>116</v>
      </c>
      <c r="AU191" s="144" t="s">
        <v>131</v>
      </c>
      <c r="AY191" s="16" t="s">
        <v>115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6" t="s">
        <v>77</v>
      </c>
      <c r="BK191" s="145">
        <f>ROUND(I191*H191,2)</f>
        <v>0</v>
      </c>
      <c r="BL191" s="16" t="s">
        <v>121</v>
      </c>
      <c r="BM191" s="144" t="s">
        <v>246</v>
      </c>
    </row>
    <row r="192" spans="1:65" s="13" customFormat="1" ht="11.25">
      <c r="B192" s="146"/>
      <c r="D192" s="147" t="s">
        <v>123</v>
      </c>
      <c r="E192" s="148" t="s">
        <v>1</v>
      </c>
      <c r="F192" s="149" t="s">
        <v>247</v>
      </c>
      <c r="H192" s="150">
        <v>1.95</v>
      </c>
      <c r="L192" s="146"/>
      <c r="M192" s="151"/>
      <c r="N192" s="152"/>
      <c r="O192" s="152"/>
      <c r="P192" s="152"/>
      <c r="Q192" s="152"/>
      <c r="R192" s="152"/>
      <c r="S192" s="152"/>
      <c r="T192" s="153"/>
      <c r="AT192" s="148" t="s">
        <v>123</v>
      </c>
      <c r="AU192" s="148" t="s">
        <v>131</v>
      </c>
      <c r="AV192" s="13" t="s">
        <v>79</v>
      </c>
      <c r="AW192" s="13" t="s">
        <v>27</v>
      </c>
      <c r="AX192" s="13" t="s">
        <v>77</v>
      </c>
      <c r="AY192" s="148" t="s">
        <v>115</v>
      </c>
    </row>
    <row r="193" spans="1:65" s="2" customFormat="1" ht="24.2" customHeight="1">
      <c r="A193" s="28"/>
      <c r="B193" s="133"/>
      <c r="C193" s="134" t="s">
        <v>248</v>
      </c>
      <c r="D193" s="134" t="s">
        <v>116</v>
      </c>
      <c r="E193" s="135" t="s">
        <v>249</v>
      </c>
      <c r="F193" s="136" t="s">
        <v>250</v>
      </c>
      <c r="G193" s="137" t="s">
        <v>119</v>
      </c>
      <c r="H193" s="138">
        <v>1.95</v>
      </c>
      <c r="I193" s="139">
        <v>0</v>
      </c>
      <c r="J193" s="139">
        <f>ROUND(I193*H193,2)</f>
        <v>0</v>
      </c>
      <c r="K193" s="136" t="s">
        <v>120</v>
      </c>
      <c r="L193" s="29"/>
      <c r="M193" s="140" t="s">
        <v>1</v>
      </c>
      <c r="N193" s="141" t="s">
        <v>35</v>
      </c>
      <c r="O193" s="142">
        <v>0.2</v>
      </c>
      <c r="P193" s="142">
        <f>O193*H193</f>
        <v>0.39</v>
      </c>
      <c r="Q193" s="142">
        <v>4.5000000000000003E-5</v>
      </c>
      <c r="R193" s="142">
        <f>Q193*H193</f>
        <v>8.7750000000000005E-5</v>
      </c>
      <c r="S193" s="142">
        <v>0</v>
      </c>
      <c r="T193" s="143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44" t="s">
        <v>121</v>
      </c>
      <c r="AT193" s="144" t="s">
        <v>116</v>
      </c>
      <c r="AU193" s="144" t="s">
        <v>131</v>
      </c>
      <c r="AY193" s="16" t="s">
        <v>115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6" t="s">
        <v>77</v>
      </c>
      <c r="BK193" s="145">
        <f>ROUND(I193*H193,2)</f>
        <v>0</v>
      </c>
      <c r="BL193" s="16" t="s">
        <v>121</v>
      </c>
      <c r="BM193" s="144" t="s">
        <v>251</v>
      </c>
    </row>
    <row r="194" spans="1:65" s="13" customFormat="1" ht="11.25">
      <c r="B194" s="146"/>
      <c r="D194" s="147" t="s">
        <v>123</v>
      </c>
      <c r="E194" s="148" t="s">
        <v>1</v>
      </c>
      <c r="F194" s="149" t="s">
        <v>252</v>
      </c>
      <c r="H194" s="150">
        <v>1.95</v>
      </c>
      <c r="L194" s="146"/>
      <c r="M194" s="151"/>
      <c r="N194" s="152"/>
      <c r="O194" s="152"/>
      <c r="P194" s="152"/>
      <c r="Q194" s="152"/>
      <c r="R194" s="152"/>
      <c r="S194" s="152"/>
      <c r="T194" s="153"/>
      <c r="AT194" s="148" t="s">
        <v>123</v>
      </c>
      <c r="AU194" s="148" t="s">
        <v>131</v>
      </c>
      <c r="AV194" s="13" t="s">
        <v>79</v>
      </c>
      <c r="AW194" s="13" t="s">
        <v>27</v>
      </c>
      <c r="AX194" s="13" t="s">
        <v>77</v>
      </c>
      <c r="AY194" s="148" t="s">
        <v>115</v>
      </c>
    </row>
    <row r="195" spans="1:65" s="2" customFormat="1" ht="14.45" customHeight="1">
      <c r="A195" s="28"/>
      <c r="B195" s="133"/>
      <c r="C195" s="134" t="s">
        <v>253</v>
      </c>
      <c r="D195" s="134" t="s">
        <v>116</v>
      </c>
      <c r="E195" s="135" t="s">
        <v>254</v>
      </c>
      <c r="F195" s="136" t="s">
        <v>255</v>
      </c>
      <c r="G195" s="137" t="s">
        <v>175</v>
      </c>
      <c r="H195" s="138">
        <v>4.2000000000000003E-2</v>
      </c>
      <c r="I195" s="139">
        <v>0</v>
      </c>
      <c r="J195" s="139">
        <f>ROUND(I195*H195,2)</f>
        <v>0</v>
      </c>
      <c r="K195" s="136" t="s">
        <v>120</v>
      </c>
      <c r="L195" s="29"/>
      <c r="M195" s="140" t="s">
        <v>1</v>
      </c>
      <c r="N195" s="141" t="s">
        <v>35</v>
      </c>
      <c r="O195" s="142">
        <v>60.686</v>
      </c>
      <c r="P195" s="142">
        <f>O195*H195</f>
        <v>2.5488120000000003</v>
      </c>
      <c r="Q195" s="142">
        <v>1.0490858000000001</v>
      </c>
      <c r="R195" s="142">
        <f>Q195*H195</f>
        <v>4.4061603600000006E-2</v>
      </c>
      <c r="S195" s="142">
        <v>0</v>
      </c>
      <c r="T195" s="143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44" t="s">
        <v>121</v>
      </c>
      <c r="AT195" s="144" t="s">
        <v>116</v>
      </c>
      <c r="AU195" s="144" t="s">
        <v>131</v>
      </c>
      <c r="AY195" s="16" t="s">
        <v>115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6" t="s">
        <v>77</v>
      </c>
      <c r="BK195" s="145">
        <f>ROUND(I195*H195,2)</f>
        <v>0</v>
      </c>
      <c r="BL195" s="16" t="s">
        <v>121</v>
      </c>
      <c r="BM195" s="144" t="s">
        <v>256</v>
      </c>
    </row>
    <row r="196" spans="1:65" s="13" customFormat="1" ht="11.25">
      <c r="B196" s="146"/>
      <c r="D196" s="147" t="s">
        <v>123</v>
      </c>
      <c r="E196" s="148" t="s">
        <v>1</v>
      </c>
      <c r="F196" s="149" t="s">
        <v>257</v>
      </c>
      <c r="H196" s="150">
        <v>4.2000000000000003E-2</v>
      </c>
      <c r="L196" s="146"/>
      <c r="M196" s="151"/>
      <c r="N196" s="152"/>
      <c r="O196" s="152"/>
      <c r="P196" s="152"/>
      <c r="Q196" s="152"/>
      <c r="R196" s="152"/>
      <c r="S196" s="152"/>
      <c r="T196" s="153"/>
      <c r="AT196" s="148" t="s">
        <v>123</v>
      </c>
      <c r="AU196" s="148" t="s">
        <v>131</v>
      </c>
      <c r="AV196" s="13" t="s">
        <v>79</v>
      </c>
      <c r="AW196" s="13" t="s">
        <v>27</v>
      </c>
      <c r="AX196" s="13" t="s">
        <v>77</v>
      </c>
      <c r="AY196" s="148" t="s">
        <v>115</v>
      </c>
    </row>
    <row r="197" spans="1:65" s="2" customFormat="1" ht="24.2" customHeight="1">
      <c r="A197" s="28"/>
      <c r="B197" s="133"/>
      <c r="C197" s="134" t="s">
        <v>258</v>
      </c>
      <c r="D197" s="134" t="s">
        <v>116</v>
      </c>
      <c r="E197" s="135" t="s">
        <v>259</v>
      </c>
      <c r="F197" s="136" t="s">
        <v>260</v>
      </c>
      <c r="G197" s="137" t="s">
        <v>119</v>
      </c>
      <c r="H197" s="138">
        <v>30.608000000000001</v>
      </c>
      <c r="I197" s="139">
        <v>0</v>
      </c>
      <c r="J197" s="139">
        <f>ROUND(I197*H197,2)</f>
        <v>0</v>
      </c>
      <c r="K197" s="136" t="s">
        <v>120</v>
      </c>
      <c r="L197" s="29"/>
      <c r="M197" s="140" t="s">
        <v>1</v>
      </c>
      <c r="N197" s="141" t="s">
        <v>35</v>
      </c>
      <c r="O197" s="142">
        <v>1.95</v>
      </c>
      <c r="P197" s="142">
        <f>O197*H197</f>
        <v>59.685600000000001</v>
      </c>
      <c r="Q197" s="142">
        <v>1.031199</v>
      </c>
      <c r="R197" s="142">
        <f>Q197*H197</f>
        <v>31.562938991999999</v>
      </c>
      <c r="S197" s="142">
        <v>0</v>
      </c>
      <c r="T197" s="143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44" t="s">
        <v>121</v>
      </c>
      <c r="AT197" s="144" t="s">
        <v>116</v>
      </c>
      <c r="AU197" s="144" t="s">
        <v>131</v>
      </c>
      <c r="AY197" s="16" t="s">
        <v>115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6" t="s">
        <v>77</v>
      </c>
      <c r="BK197" s="145">
        <f>ROUND(I197*H197,2)</f>
        <v>0</v>
      </c>
      <c r="BL197" s="16" t="s">
        <v>121</v>
      </c>
      <c r="BM197" s="144" t="s">
        <v>261</v>
      </c>
    </row>
    <row r="198" spans="1:65" s="13" customFormat="1" ht="11.25">
      <c r="B198" s="146"/>
      <c r="D198" s="147" t="s">
        <v>123</v>
      </c>
      <c r="E198" s="148" t="s">
        <v>1</v>
      </c>
      <c r="F198" s="149" t="s">
        <v>262</v>
      </c>
      <c r="H198" s="150">
        <v>18.36</v>
      </c>
      <c r="L198" s="146"/>
      <c r="M198" s="151"/>
      <c r="N198" s="152"/>
      <c r="O198" s="152"/>
      <c r="P198" s="152"/>
      <c r="Q198" s="152"/>
      <c r="R198" s="152"/>
      <c r="S198" s="152"/>
      <c r="T198" s="153"/>
      <c r="AT198" s="148" t="s">
        <v>123</v>
      </c>
      <c r="AU198" s="148" t="s">
        <v>131</v>
      </c>
      <c r="AV198" s="13" t="s">
        <v>79</v>
      </c>
      <c r="AW198" s="13" t="s">
        <v>27</v>
      </c>
      <c r="AX198" s="13" t="s">
        <v>70</v>
      </c>
      <c r="AY198" s="148" t="s">
        <v>115</v>
      </c>
    </row>
    <row r="199" spans="1:65" s="13" customFormat="1" ht="11.25">
      <c r="B199" s="146"/>
      <c r="D199" s="147" t="s">
        <v>123</v>
      </c>
      <c r="E199" s="148" t="s">
        <v>1</v>
      </c>
      <c r="F199" s="149" t="s">
        <v>263</v>
      </c>
      <c r="H199" s="150">
        <v>12.247999999999999</v>
      </c>
      <c r="L199" s="146"/>
      <c r="M199" s="151"/>
      <c r="N199" s="152"/>
      <c r="O199" s="152"/>
      <c r="P199" s="152"/>
      <c r="Q199" s="152"/>
      <c r="R199" s="152"/>
      <c r="S199" s="152"/>
      <c r="T199" s="153"/>
      <c r="AT199" s="148" t="s">
        <v>123</v>
      </c>
      <c r="AU199" s="148" t="s">
        <v>131</v>
      </c>
      <c r="AV199" s="13" t="s">
        <v>79</v>
      </c>
      <c r="AW199" s="13" t="s">
        <v>27</v>
      </c>
      <c r="AX199" s="13" t="s">
        <v>70</v>
      </c>
      <c r="AY199" s="148" t="s">
        <v>115</v>
      </c>
    </row>
    <row r="200" spans="1:65" s="14" customFormat="1" ht="11.25">
      <c r="B200" s="154"/>
      <c r="D200" s="147" t="s">
        <v>123</v>
      </c>
      <c r="E200" s="155" t="s">
        <v>1</v>
      </c>
      <c r="F200" s="156" t="s">
        <v>126</v>
      </c>
      <c r="H200" s="157">
        <v>30.607999999999997</v>
      </c>
      <c r="L200" s="154"/>
      <c r="M200" s="158"/>
      <c r="N200" s="159"/>
      <c r="O200" s="159"/>
      <c r="P200" s="159"/>
      <c r="Q200" s="159"/>
      <c r="R200" s="159"/>
      <c r="S200" s="159"/>
      <c r="T200" s="160"/>
      <c r="AT200" s="155" t="s">
        <v>123</v>
      </c>
      <c r="AU200" s="155" t="s">
        <v>131</v>
      </c>
      <c r="AV200" s="14" t="s">
        <v>121</v>
      </c>
      <c r="AW200" s="14" t="s">
        <v>27</v>
      </c>
      <c r="AX200" s="14" t="s">
        <v>77</v>
      </c>
      <c r="AY200" s="155" t="s">
        <v>115</v>
      </c>
    </row>
    <row r="201" spans="1:65" s="2" customFormat="1" ht="14.45" customHeight="1">
      <c r="A201" s="28"/>
      <c r="B201" s="133"/>
      <c r="C201" s="161" t="s">
        <v>264</v>
      </c>
      <c r="D201" s="161" t="s">
        <v>191</v>
      </c>
      <c r="E201" s="162" t="s">
        <v>265</v>
      </c>
      <c r="F201" s="163" t="s">
        <v>266</v>
      </c>
      <c r="G201" s="164" t="s">
        <v>119</v>
      </c>
      <c r="H201" s="165">
        <v>30.608000000000001</v>
      </c>
      <c r="I201" s="166">
        <v>0</v>
      </c>
      <c r="J201" s="166">
        <f>ROUND(I201*H201,2)</f>
        <v>0</v>
      </c>
      <c r="K201" s="163" t="s">
        <v>120</v>
      </c>
      <c r="L201" s="167"/>
      <c r="M201" s="168" t="s">
        <v>1</v>
      </c>
      <c r="N201" s="169" t="s">
        <v>35</v>
      </c>
      <c r="O201" s="142">
        <v>0</v>
      </c>
      <c r="P201" s="142">
        <f>O201*H201</f>
        <v>0</v>
      </c>
      <c r="Q201" s="142">
        <v>4.45E-3</v>
      </c>
      <c r="R201" s="142">
        <f>Q201*H201</f>
        <v>0.13620560000000001</v>
      </c>
      <c r="S201" s="142">
        <v>0</v>
      </c>
      <c r="T201" s="143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44" t="s">
        <v>159</v>
      </c>
      <c r="AT201" s="144" t="s">
        <v>191</v>
      </c>
      <c r="AU201" s="144" t="s">
        <v>131</v>
      </c>
      <c r="AY201" s="16" t="s">
        <v>115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6" t="s">
        <v>77</v>
      </c>
      <c r="BK201" s="145">
        <f>ROUND(I201*H201,2)</f>
        <v>0</v>
      </c>
      <c r="BL201" s="16" t="s">
        <v>121</v>
      </c>
      <c r="BM201" s="144" t="s">
        <v>267</v>
      </c>
    </row>
    <row r="202" spans="1:65" s="13" customFormat="1" ht="11.25">
      <c r="B202" s="146"/>
      <c r="D202" s="147" t="s">
        <v>123</v>
      </c>
      <c r="E202" s="148" t="s">
        <v>1</v>
      </c>
      <c r="F202" s="149" t="s">
        <v>268</v>
      </c>
      <c r="H202" s="150">
        <v>30.608000000000001</v>
      </c>
      <c r="L202" s="146"/>
      <c r="M202" s="151"/>
      <c r="N202" s="152"/>
      <c r="O202" s="152"/>
      <c r="P202" s="152"/>
      <c r="Q202" s="152"/>
      <c r="R202" s="152"/>
      <c r="S202" s="152"/>
      <c r="T202" s="153"/>
      <c r="AT202" s="148" t="s">
        <v>123</v>
      </c>
      <c r="AU202" s="148" t="s">
        <v>131</v>
      </c>
      <c r="AV202" s="13" t="s">
        <v>79</v>
      </c>
      <c r="AW202" s="13" t="s">
        <v>27</v>
      </c>
      <c r="AX202" s="13" t="s">
        <v>77</v>
      </c>
      <c r="AY202" s="148" t="s">
        <v>115</v>
      </c>
    </row>
    <row r="203" spans="1:65" s="12" customFormat="1" ht="22.9" customHeight="1">
      <c r="B203" s="123"/>
      <c r="D203" s="124" t="s">
        <v>69</v>
      </c>
      <c r="E203" s="170" t="s">
        <v>164</v>
      </c>
      <c r="F203" s="170" t="s">
        <v>269</v>
      </c>
      <c r="J203" s="171">
        <f>BK203</f>
        <v>0</v>
      </c>
      <c r="L203" s="123"/>
      <c r="M203" s="127"/>
      <c r="N203" s="128"/>
      <c r="O203" s="128"/>
      <c r="P203" s="129">
        <f>SUM(P204:P223)</f>
        <v>291.70203999999995</v>
      </c>
      <c r="Q203" s="128"/>
      <c r="R203" s="129">
        <f>SUM(R204:R223)</f>
        <v>3.9601022000000001</v>
      </c>
      <c r="S203" s="128"/>
      <c r="T203" s="130">
        <f>SUM(T204:T223)</f>
        <v>16.638840999999999</v>
      </c>
      <c r="AR203" s="124" t="s">
        <v>77</v>
      </c>
      <c r="AT203" s="131" t="s">
        <v>69</v>
      </c>
      <c r="AU203" s="131" t="s">
        <v>77</v>
      </c>
      <c r="AY203" s="124" t="s">
        <v>115</v>
      </c>
      <c r="BK203" s="132">
        <f>SUM(BK204:BK223)</f>
        <v>0</v>
      </c>
    </row>
    <row r="204" spans="1:65" s="2" customFormat="1" ht="24.2" customHeight="1">
      <c r="A204" s="28"/>
      <c r="B204" s="133"/>
      <c r="C204" s="134" t="s">
        <v>270</v>
      </c>
      <c r="D204" s="134" t="s">
        <v>116</v>
      </c>
      <c r="E204" s="135" t="s">
        <v>271</v>
      </c>
      <c r="F204" s="136" t="s">
        <v>272</v>
      </c>
      <c r="G204" s="137" t="s">
        <v>139</v>
      </c>
      <c r="H204" s="138">
        <v>5.6740000000000004</v>
      </c>
      <c r="I204" s="139">
        <v>0</v>
      </c>
      <c r="J204" s="139">
        <f>ROUND(I204*H204,2)</f>
        <v>0</v>
      </c>
      <c r="K204" s="136" t="s">
        <v>120</v>
      </c>
      <c r="L204" s="29"/>
      <c r="M204" s="140" t="s">
        <v>1</v>
      </c>
      <c r="N204" s="141" t="s">
        <v>35</v>
      </c>
      <c r="O204" s="142">
        <v>3.64</v>
      </c>
      <c r="P204" s="142">
        <f>O204*H204</f>
        <v>20.653360000000003</v>
      </c>
      <c r="Q204" s="142">
        <v>0</v>
      </c>
      <c r="R204" s="142">
        <f>Q204*H204</f>
        <v>0</v>
      </c>
      <c r="S204" s="142">
        <v>1.5E-3</v>
      </c>
      <c r="T204" s="143">
        <f>S204*H204</f>
        <v>8.5110000000000012E-3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44" t="s">
        <v>121</v>
      </c>
      <c r="AT204" s="144" t="s">
        <v>116</v>
      </c>
      <c r="AU204" s="144" t="s">
        <v>79</v>
      </c>
      <c r="AY204" s="16" t="s">
        <v>115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6" t="s">
        <v>77</v>
      </c>
      <c r="BK204" s="145">
        <f>ROUND(I204*H204,2)</f>
        <v>0</v>
      </c>
      <c r="BL204" s="16" t="s">
        <v>121</v>
      </c>
      <c r="BM204" s="144" t="s">
        <v>273</v>
      </c>
    </row>
    <row r="205" spans="1:65" s="13" customFormat="1" ht="11.25">
      <c r="B205" s="146"/>
      <c r="D205" s="147" t="s">
        <v>123</v>
      </c>
      <c r="E205" s="148" t="s">
        <v>1</v>
      </c>
      <c r="F205" s="149" t="s">
        <v>274</v>
      </c>
      <c r="H205" s="150">
        <v>5.6740000000000004</v>
      </c>
      <c r="L205" s="146"/>
      <c r="M205" s="151"/>
      <c r="N205" s="152"/>
      <c r="O205" s="152"/>
      <c r="P205" s="152"/>
      <c r="Q205" s="152"/>
      <c r="R205" s="152"/>
      <c r="S205" s="152"/>
      <c r="T205" s="153"/>
      <c r="AT205" s="148" t="s">
        <v>123</v>
      </c>
      <c r="AU205" s="148" t="s">
        <v>79</v>
      </c>
      <c r="AV205" s="13" t="s">
        <v>79</v>
      </c>
      <c r="AW205" s="13" t="s">
        <v>27</v>
      </c>
      <c r="AX205" s="13" t="s">
        <v>77</v>
      </c>
      <c r="AY205" s="148" t="s">
        <v>115</v>
      </c>
    </row>
    <row r="206" spans="1:65" s="2" customFormat="1" ht="14.45" customHeight="1">
      <c r="A206" s="28"/>
      <c r="B206" s="133"/>
      <c r="C206" s="134" t="s">
        <v>275</v>
      </c>
      <c r="D206" s="134" t="s">
        <v>116</v>
      </c>
      <c r="E206" s="135" t="s">
        <v>276</v>
      </c>
      <c r="F206" s="136" t="s">
        <v>277</v>
      </c>
      <c r="G206" s="137" t="s">
        <v>139</v>
      </c>
      <c r="H206" s="138">
        <v>3.3250000000000002</v>
      </c>
      <c r="I206" s="139">
        <v>0</v>
      </c>
      <c r="J206" s="139">
        <f>ROUND(I206*H206,2)</f>
        <v>0</v>
      </c>
      <c r="K206" s="136" t="s">
        <v>120</v>
      </c>
      <c r="L206" s="29"/>
      <c r="M206" s="140" t="s">
        <v>1</v>
      </c>
      <c r="N206" s="141" t="s">
        <v>35</v>
      </c>
      <c r="O206" s="142">
        <v>2.976</v>
      </c>
      <c r="P206" s="142">
        <f>O206*H206</f>
        <v>9.8952000000000009</v>
      </c>
      <c r="Q206" s="142">
        <v>0.12</v>
      </c>
      <c r="R206" s="142">
        <f>Q206*H206</f>
        <v>0.39900000000000002</v>
      </c>
      <c r="S206" s="142">
        <v>2.4900000000000002</v>
      </c>
      <c r="T206" s="143">
        <f>S206*H206</f>
        <v>8.2792500000000011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44" t="s">
        <v>121</v>
      </c>
      <c r="AT206" s="144" t="s">
        <v>116</v>
      </c>
      <c r="AU206" s="144" t="s">
        <v>79</v>
      </c>
      <c r="AY206" s="16" t="s">
        <v>115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6" t="s">
        <v>77</v>
      </c>
      <c r="BK206" s="145">
        <f>ROUND(I206*H206,2)</f>
        <v>0</v>
      </c>
      <c r="BL206" s="16" t="s">
        <v>121</v>
      </c>
      <c r="BM206" s="144" t="s">
        <v>278</v>
      </c>
    </row>
    <row r="207" spans="1:65" s="13" customFormat="1" ht="11.25">
      <c r="B207" s="146"/>
      <c r="D207" s="147" t="s">
        <v>123</v>
      </c>
      <c r="E207" s="148" t="s">
        <v>1</v>
      </c>
      <c r="F207" s="149" t="s">
        <v>279</v>
      </c>
      <c r="H207" s="150">
        <v>3.3250000000000002</v>
      </c>
      <c r="L207" s="146"/>
      <c r="M207" s="151"/>
      <c r="N207" s="152"/>
      <c r="O207" s="152"/>
      <c r="P207" s="152"/>
      <c r="Q207" s="152"/>
      <c r="R207" s="152"/>
      <c r="S207" s="152"/>
      <c r="T207" s="153"/>
      <c r="AT207" s="148" t="s">
        <v>123</v>
      </c>
      <c r="AU207" s="148" t="s">
        <v>79</v>
      </c>
      <c r="AV207" s="13" t="s">
        <v>79</v>
      </c>
      <c r="AW207" s="13" t="s">
        <v>27</v>
      </c>
      <c r="AX207" s="13" t="s">
        <v>77</v>
      </c>
      <c r="AY207" s="148" t="s">
        <v>115</v>
      </c>
    </row>
    <row r="208" spans="1:65" s="2" customFormat="1" ht="24.2" customHeight="1">
      <c r="A208" s="28"/>
      <c r="B208" s="133"/>
      <c r="C208" s="134" t="s">
        <v>280</v>
      </c>
      <c r="D208" s="134" t="s">
        <v>116</v>
      </c>
      <c r="E208" s="135" t="s">
        <v>281</v>
      </c>
      <c r="F208" s="136" t="s">
        <v>282</v>
      </c>
      <c r="G208" s="137" t="s">
        <v>119</v>
      </c>
      <c r="H208" s="138">
        <v>53.04</v>
      </c>
      <c r="I208" s="139">
        <v>0</v>
      </c>
      <c r="J208" s="139">
        <f>ROUND(I208*H208,2)</f>
        <v>0</v>
      </c>
      <c r="K208" s="136" t="s">
        <v>120</v>
      </c>
      <c r="L208" s="29"/>
      <c r="M208" s="140" t="s">
        <v>1</v>
      </c>
      <c r="N208" s="141" t="s">
        <v>35</v>
      </c>
      <c r="O208" s="142">
        <v>0.27300000000000002</v>
      </c>
      <c r="P208" s="142">
        <f>O208*H208</f>
        <v>14.479920000000002</v>
      </c>
      <c r="Q208" s="142">
        <v>0</v>
      </c>
      <c r="R208" s="142">
        <f>Q208*H208</f>
        <v>0</v>
      </c>
      <c r="S208" s="142">
        <v>0</v>
      </c>
      <c r="T208" s="143">
        <f>S208*H208</f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44" t="s">
        <v>121</v>
      </c>
      <c r="AT208" s="144" t="s">
        <v>116</v>
      </c>
      <c r="AU208" s="144" t="s">
        <v>79</v>
      </c>
      <c r="AY208" s="16" t="s">
        <v>115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6" t="s">
        <v>77</v>
      </c>
      <c r="BK208" s="145">
        <f>ROUND(I208*H208,2)</f>
        <v>0</v>
      </c>
      <c r="BL208" s="16" t="s">
        <v>121</v>
      </c>
      <c r="BM208" s="144" t="s">
        <v>283</v>
      </c>
    </row>
    <row r="209" spans="1:65" s="13" customFormat="1" ht="11.25">
      <c r="B209" s="146"/>
      <c r="D209" s="147" t="s">
        <v>123</v>
      </c>
      <c r="E209" s="148" t="s">
        <v>1</v>
      </c>
      <c r="F209" s="149" t="s">
        <v>284</v>
      </c>
      <c r="H209" s="150">
        <v>53.04</v>
      </c>
      <c r="L209" s="146"/>
      <c r="M209" s="151"/>
      <c r="N209" s="152"/>
      <c r="O209" s="152"/>
      <c r="P209" s="152"/>
      <c r="Q209" s="152"/>
      <c r="R209" s="152"/>
      <c r="S209" s="152"/>
      <c r="T209" s="153"/>
      <c r="AT209" s="148" t="s">
        <v>123</v>
      </c>
      <c r="AU209" s="148" t="s">
        <v>79</v>
      </c>
      <c r="AV209" s="13" t="s">
        <v>79</v>
      </c>
      <c r="AW209" s="13" t="s">
        <v>27</v>
      </c>
      <c r="AX209" s="13" t="s">
        <v>77</v>
      </c>
      <c r="AY209" s="148" t="s">
        <v>115</v>
      </c>
    </row>
    <row r="210" spans="1:65" s="2" customFormat="1" ht="24.2" customHeight="1">
      <c r="A210" s="28"/>
      <c r="B210" s="133"/>
      <c r="C210" s="134" t="s">
        <v>285</v>
      </c>
      <c r="D210" s="134" t="s">
        <v>116</v>
      </c>
      <c r="E210" s="135" t="s">
        <v>286</v>
      </c>
      <c r="F210" s="136" t="s">
        <v>287</v>
      </c>
      <c r="G210" s="137" t="s">
        <v>119</v>
      </c>
      <c r="H210" s="138">
        <v>53.04</v>
      </c>
      <c r="I210" s="139">
        <v>0</v>
      </c>
      <c r="J210" s="139">
        <f>ROUND(I210*H210,2)</f>
        <v>0</v>
      </c>
      <c r="K210" s="136" t="s">
        <v>120</v>
      </c>
      <c r="L210" s="29"/>
      <c r="M210" s="140" t="s">
        <v>1</v>
      </c>
      <c r="N210" s="141" t="s">
        <v>35</v>
      </c>
      <c r="O210" s="142">
        <v>1.4670000000000001</v>
      </c>
      <c r="P210" s="142">
        <f>O210*H210</f>
        <v>77.80968</v>
      </c>
      <c r="Q210" s="142">
        <v>0</v>
      </c>
      <c r="R210" s="142">
        <f>Q210*H210</f>
        <v>0</v>
      </c>
      <c r="S210" s="142">
        <v>3.95E-2</v>
      </c>
      <c r="T210" s="143">
        <f>S210*H210</f>
        <v>2.0950799999999998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44" t="s">
        <v>121</v>
      </c>
      <c r="AT210" s="144" t="s">
        <v>116</v>
      </c>
      <c r="AU210" s="144" t="s">
        <v>79</v>
      </c>
      <c r="AY210" s="16" t="s">
        <v>115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6" t="s">
        <v>77</v>
      </c>
      <c r="BK210" s="145">
        <f>ROUND(I210*H210,2)</f>
        <v>0</v>
      </c>
      <c r="BL210" s="16" t="s">
        <v>121</v>
      </c>
      <c r="BM210" s="144" t="s">
        <v>288</v>
      </c>
    </row>
    <row r="211" spans="1:65" s="13" customFormat="1" ht="11.25">
      <c r="B211" s="146"/>
      <c r="D211" s="147" t="s">
        <v>123</v>
      </c>
      <c r="E211" s="148" t="s">
        <v>1</v>
      </c>
      <c r="F211" s="149" t="s">
        <v>284</v>
      </c>
      <c r="H211" s="150">
        <v>53.04</v>
      </c>
      <c r="L211" s="146"/>
      <c r="M211" s="151"/>
      <c r="N211" s="152"/>
      <c r="O211" s="152"/>
      <c r="P211" s="152"/>
      <c r="Q211" s="152"/>
      <c r="R211" s="152"/>
      <c r="S211" s="152"/>
      <c r="T211" s="153"/>
      <c r="AT211" s="148" t="s">
        <v>123</v>
      </c>
      <c r="AU211" s="148" t="s">
        <v>79</v>
      </c>
      <c r="AV211" s="13" t="s">
        <v>79</v>
      </c>
      <c r="AW211" s="13" t="s">
        <v>27</v>
      </c>
      <c r="AX211" s="13" t="s">
        <v>77</v>
      </c>
      <c r="AY211" s="148" t="s">
        <v>115</v>
      </c>
    </row>
    <row r="212" spans="1:65" s="2" customFormat="1" ht="24.2" customHeight="1">
      <c r="A212" s="28"/>
      <c r="B212" s="133"/>
      <c r="C212" s="134" t="s">
        <v>289</v>
      </c>
      <c r="D212" s="134" t="s">
        <v>116</v>
      </c>
      <c r="E212" s="135" t="s">
        <v>290</v>
      </c>
      <c r="F212" s="136" t="s">
        <v>291</v>
      </c>
      <c r="G212" s="137" t="s">
        <v>119</v>
      </c>
      <c r="H212" s="138">
        <v>5.3040000000000003</v>
      </c>
      <c r="I212" s="139">
        <v>0</v>
      </c>
      <c r="J212" s="139">
        <f>ROUND(I212*H212,2)</f>
        <v>0</v>
      </c>
      <c r="K212" s="136" t="s">
        <v>120</v>
      </c>
      <c r="L212" s="29"/>
      <c r="M212" s="140" t="s">
        <v>1</v>
      </c>
      <c r="N212" s="141" t="s">
        <v>35</v>
      </c>
      <c r="O212" s="142">
        <v>0.95</v>
      </c>
      <c r="P212" s="142">
        <f>O212*H212</f>
        <v>5.0388000000000002</v>
      </c>
      <c r="Q212" s="142">
        <v>8.5500000000000003E-3</v>
      </c>
      <c r="R212" s="142">
        <f>Q212*H212</f>
        <v>4.5349200000000006E-2</v>
      </c>
      <c r="S212" s="142">
        <v>0</v>
      </c>
      <c r="T212" s="143">
        <f>S212*H212</f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44" t="s">
        <v>121</v>
      </c>
      <c r="AT212" s="144" t="s">
        <v>116</v>
      </c>
      <c r="AU212" s="144" t="s">
        <v>79</v>
      </c>
      <c r="AY212" s="16" t="s">
        <v>115</v>
      </c>
      <c r="BE212" s="145">
        <f>IF(N212="základní",J212,0)</f>
        <v>0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6" t="s">
        <v>77</v>
      </c>
      <c r="BK212" s="145">
        <f>ROUND(I212*H212,2)</f>
        <v>0</v>
      </c>
      <c r="BL212" s="16" t="s">
        <v>121</v>
      </c>
      <c r="BM212" s="144" t="s">
        <v>292</v>
      </c>
    </row>
    <row r="213" spans="1:65" s="13" customFormat="1" ht="11.25">
      <c r="B213" s="146"/>
      <c r="D213" s="147" t="s">
        <v>123</v>
      </c>
      <c r="E213" s="148" t="s">
        <v>1</v>
      </c>
      <c r="F213" s="149" t="s">
        <v>293</v>
      </c>
      <c r="H213" s="150">
        <v>5.3040000000000003</v>
      </c>
      <c r="L213" s="146"/>
      <c r="M213" s="151"/>
      <c r="N213" s="152"/>
      <c r="O213" s="152"/>
      <c r="P213" s="152"/>
      <c r="Q213" s="152"/>
      <c r="R213" s="152"/>
      <c r="S213" s="152"/>
      <c r="T213" s="153"/>
      <c r="AT213" s="148" t="s">
        <v>123</v>
      </c>
      <c r="AU213" s="148" t="s">
        <v>79</v>
      </c>
      <c r="AV213" s="13" t="s">
        <v>79</v>
      </c>
      <c r="AW213" s="13" t="s">
        <v>27</v>
      </c>
      <c r="AX213" s="13" t="s">
        <v>77</v>
      </c>
      <c r="AY213" s="148" t="s">
        <v>115</v>
      </c>
    </row>
    <row r="214" spans="1:65" s="2" customFormat="1" ht="24.2" customHeight="1">
      <c r="A214" s="28"/>
      <c r="B214" s="133"/>
      <c r="C214" s="134" t="s">
        <v>294</v>
      </c>
      <c r="D214" s="134" t="s">
        <v>116</v>
      </c>
      <c r="E214" s="135" t="s">
        <v>295</v>
      </c>
      <c r="F214" s="136" t="s">
        <v>296</v>
      </c>
      <c r="G214" s="137" t="s">
        <v>139</v>
      </c>
      <c r="H214" s="138">
        <v>2.5</v>
      </c>
      <c r="I214" s="139">
        <v>0</v>
      </c>
      <c r="J214" s="139">
        <f>ROUND(I214*H214,2)</f>
        <v>0</v>
      </c>
      <c r="K214" s="136" t="s">
        <v>120</v>
      </c>
      <c r="L214" s="29"/>
      <c r="M214" s="140" t="s">
        <v>1</v>
      </c>
      <c r="N214" s="141" t="s">
        <v>35</v>
      </c>
      <c r="O214" s="142">
        <v>37.229999999999997</v>
      </c>
      <c r="P214" s="142">
        <f>O214*H214</f>
        <v>93.074999999999989</v>
      </c>
      <c r="Q214" s="142">
        <v>0.50375000000000003</v>
      </c>
      <c r="R214" s="142">
        <f>Q214*H214</f>
        <v>1.2593750000000001</v>
      </c>
      <c r="S214" s="142">
        <v>2.5</v>
      </c>
      <c r="T214" s="143">
        <f>S214*H214</f>
        <v>6.25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44" t="s">
        <v>121</v>
      </c>
      <c r="AT214" s="144" t="s">
        <v>116</v>
      </c>
      <c r="AU214" s="144" t="s">
        <v>79</v>
      </c>
      <c r="AY214" s="16" t="s">
        <v>115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6" t="s">
        <v>77</v>
      </c>
      <c r="BK214" s="145">
        <f>ROUND(I214*H214,2)</f>
        <v>0</v>
      </c>
      <c r="BL214" s="16" t="s">
        <v>121</v>
      </c>
      <c r="BM214" s="144" t="s">
        <v>297</v>
      </c>
    </row>
    <row r="215" spans="1:65" s="13" customFormat="1" ht="11.25">
      <c r="B215" s="146"/>
      <c r="D215" s="147" t="s">
        <v>123</v>
      </c>
      <c r="E215" s="148" t="s">
        <v>1</v>
      </c>
      <c r="F215" s="149" t="s">
        <v>298</v>
      </c>
      <c r="H215" s="150">
        <v>2.5</v>
      </c>
      <c r="L215" s="146"/>
      <c r="M215" s="151"/>
      <c r="N215" s="152"/>
      <c r="O215" s="152"/>
      <c r="P215" s="152"/>
      <c r="Q215" s="152"/>
      <c r="R215" s="152"/>
      <c r="S215" s="152"/>
      <c r="T215" s="153"/>
      <c r="AT215" s="148" t="s">
        <v>123</v>
      </c>
      <c r="AU215" s="148" t="s">
        <v>79</v>
      </c>
      <c r="AV215" s="13" t="s">
        <v>79</v>
      </c>
      <c r="AW215" s="13" t="s">
        <v>27</v>
      </c>
      <c r="AX215" s="13" t="s">
        <v>77</v>
      </c>
      <c r="AY215" s="148" t="s">
        <v>115</v>
      </c>
    </row>
    <row r="216" spans="1:65" s="2" customFormat="1" ht="24.2" customHeight="1">
      <c r="A216" s="28"/>
      <c r="B216" s="133"/>
      <c r="C216" s="134" t="s">
        <v>299</v>
      </c>
      <c r="D216" s="134" t="s">
        <v>116</v>
      </c>
      <c r="E216" s="135" t="s">
        <v>300</v>
      </c>
      <c r="F216" s="136" t="s">
        <v>301</v>
      </c>
      <c r="G216" s="137" t="s">
        <v>119</v>
      </c>
      <c r="H216" s="138">
        <v>53.04</v>
      </c>
      <c r="I216" s="139">
        <v>0</v>
      </c>
      <c r="J216" s="139">
        <f>ROUND(I216*H216,2)</f>
        <v>0</v>
      </c>
      <c r="K216" s="136" t="s">
        <v>120</v>
      </c>
      <c r="L216" s="29"/>
      <c r="M216" s="140" t="s">
        <v>1</v>
      </c>
      <c r="N216" s="141" t="s">
        <v>35</v>
      </c>
      <c r="O216" s="142">
        <v>0.82699999999999996</v>
      </c>
      <c r="P216" s="142">
        <f>O216*H216</f>
        <v>43.864079999999994</v>
      </c>
      <c r="Q216" s="142">
        <v>3.9081999999999999E-2</v>
      </c>
      <c r="R216" s="142">
        <f>Q216*H216</f>
        <v>2.0729092799999997</v>
      </c>
      <c r="S216" s="142">
        <v>0</v>
      </c>
      <c r="T216" s="143">
        <f>S216*H216</f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44" t="s">
        <v>121</v>
      </c>
      <c r="AT216" s="144" t="s">
        <v>116</v>
      </c>
      <c r="AU216" s="144" t="s">
        <v>79</v>
      </c>
      <c r="AY216" s="16" t="s">
        <v>115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6" t="s">
        <v>77</v>
      </c>
      <c r="BK216" s="145">
        <f>ROUND(I216*H216,2)</f>
        <v>0</v>
      </c>
      <c r="BL216" s="16" t="s">
        <v>121</v>
      </c>
      <c r="BM216" s="144" t="s">
        <v>302</v>
      </c>
    </row>
    <row r="217" spans="1:65" s="13" customFormat="1" ht="11.25">
      <c r="B217" s="146"/>
      <c r="D217" s="147" t="s">
        <v>123</v>
      </c>
      <c r="E217" s="148" t="s">
        <v>1</v>
      </c>
      <c r="F217" s="149" t="s">
        <v>284</v>
      </c>
      <c r="H217" s="150">
        <v>53.04</v>
      </c>
      <c r="L217" s="146"/>
      <c r="M217" s="151"/>
      <c r="N217" s="152"/>
      <c r="O217" s="152"/>
      <c r="P217" s="152"/>
      <c r="Q217" s="152"/>
      <c r="R217" s="152"/>
      <c r="S217" s="152"/>
      <c r="T217" s="153"/>
      <c r="AT217" s="148" t="s">
        <v>123</v>
      </c>
      <c r="AU217" s="148" t="s">
        <v>79</v>
      </c>
      <c r="AV217" s="13" t="s">
        <v>79</v>
      </c>
      <c r="AW217" s="13" t="s">
        <v>27</v>
      </c>
      <c r="AX217" s="13" t="s">
        <v>77</v>
      </c>
      <c r="AY217" s="148" t="s">
        <v>115</v>
      </c>
    </row>
    <row r="218" spans="1:65" s="2" customFormat="1" ht="24.2" customHeight="1">
      <c r="A218" s="28"/>
      <c r="B218" s="133"/>
      <c r="C218" s="134" t="s">
        <v>303</v>
      </c>
      <c r="D218" s="134" t="s">
        <v>116</v>
      </c>
      <c r="E218" s="135" t="s">
        <v>304</v>
      </c>
      <c r="F218" s="136" t="s">
        <v>305</v>
      </c>
      <c r="G218" s="137" t="s">
        <v>119</v>
      </c>
      <c r="H218" s="138">
        <v>3</v>
      </c>
      <c r="I218" s="139">
        <v>0</v>
      </c>
      <c r="J218" s="139">
        <f>ROUND(I218*H218,2)</f>
        <v>0</v>
      </c>
      <c r="K218" s="136" t="s">
        <v>120</v>
      </c>
      <c r="L218" s="29"/>
      <c r="M218" s="140" t="s">
        <v>1</v>
      </c>
      <c r="N218" s="141" t="s">
        <v>35</v>
      </c>
      <c r="O218" s="142">
        <v>1.8</v>
      </c>
      <c r="P218" s="142">
        <f>O218*H218</f>
        <v>5.4</v>
      </c>
      <c r="Q218" s="142">
        <v>5.8275E-2</v>
      </c>
      <c r="R218" s="142">
        <f>Q218*H218</f>
        <v>0.17482500000000001</v>
      </c>
      <c r="S218" s="142">
        <v>0</v>
      </c>
      <c r="T218" s="143">
        <f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44" t="s">
        <v>121</v>
      </c>
      <c r="AT218" s="144" t="s">
        <v>116</v>
      </c>
      <c r="AU218" s="144" t="s">
        <v>79</v>
      </c>
      <c r="AY218" s="16" t="s">
        <v>115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6" t="s">
        <v>77</v>
      </c>
      <c r="BK218" s="145">
        <f>ROUND(I218*H218,2)</f>
        <v>0</v>
      </c>
      <c r="BL218" s="16" t="s">
        <v>121</v>
      </c>
      <c r="BM218" s="144" t="s">
        <v>306</v>
      </c>
    </row>
    <row r="219" spans="1:65" s="13" customFormat="1" ht="11.25">
      <c r="B219" s="146"/>
      <c r="D219" s="147" t="s">
        <v>123</v>
      </c>
      <c r="E219" s="148" t="s">
        <v>1</v>
      </c>
      <c r="F219" s="149" t="s">
        <v>307</v>
      </c>
      <c r="H219" s="150">
        <v>3</v>
      </c>
      <c r="L219" s="146"/>
      <c r="M219" s="151"/>
      <c r="N219" s="152"/>
      <c r="O219" s="152"/>
      <c r="P219" s="152"/>
      <c r="Q219" s="152"/>
      <c r="R219" s="152"/>
      <c r="S219" s="152"/>
      <c r="T219" s="153"/>
      <c r="AT219" s="148" t="s">
        <v>123</v>
      </c>
      <c r="AU219" s="148" t="s">
        <v>79</v>
      </c>
      <c r="AV219" s="13" t="s">
        <v>79</v>
      </c>
      <c r="AW219" s="13" t="s">
        <v>27</v>
      </c>
      <c r="AX219" s="13" t="s">
        <v>77</v>
      </c>
      <c r="AY219" s="148" t="s">
        <v>115</v>
      </c>
    </row>
    <row r="220" spans="1:65" s="2" customFormat="1" ht="24.2" customHeight="1">
      <c r="A220" s="28"/>
      <c r="B220" s="133"/>
      <c r="C220" s="134" t="s">
        <v>308</v>
      </c>
      <c r="D220" s="134" t="s">
        <v>116</v>
      </c>
      <c r="E220" s="135" t="s">
        <v>309</v>
      </c>
      <c r="F220" s="136" t="s">
        <v>310</v>
      </c>
      <c r="G220" s="137" t="s">
        <v>119</v>
      </c>
      <c r="H220" s="138">
        <v>3</v>
      </c>
      <c r="I220" s="139">
        <v>0</v>
      </c>
      <c r="J220" s="139">
        <f>ROUND(I220*H220,2)</f>
        <v>0</v>
      </c>
      <c r="K220" s="136" t="s">
        <v>120</v>
      </c>
      <c r="L220" s="29"/>
      <c r="M220" s="140" t="s">
        <v>1</v>
      </c>
      <c r="N220" s="141" t="s">
        <v>35</v>
      </c>
      <c r="O220" s="142">
        <v>0.51</v>
      </c>
      <c r="P220" s="142">
        <f>O220*H220</f>
        <v>1.53</v>
      </c>
      <c r="Q220" s="142">
        <v>1.58E-3</v>
      </c>
      <c r="R220" s="142">
        <f>Q220*H220</f>
        <v>4.7400000000000003E-3</v>
      </c>
      <c r="S220" s="142">
        <v>0</v>
      </c>
      <c r="T220" s="143">
        <f>S220*H220</f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44" t="s">
        <v>121</v>
      </c>
      <c r="AT220" s="144" t="s">
        <v>116</v>
      </c>
      <c r="AU220" s="144" t="s">
        <v>79</v>
      </c>
      <c r="AY220" s="16" t="s">
        <v>115</v>
      </c>
      <c r="BE220" s="145">
        <f>IF(N220="základní",J220,0)</f>
        <v>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6" t="s">
        <v>77</v>
      </c>
      <c r="BK220" s="145">
        <f>ROUND(I220*H220,2)</f>
        <v>0</v>
      </c>
      <c r="BL220" s="16" t="s">
        <v>121</v>
      </c>
      <c r="BM220" s="144" t="s">
        <v>311</v>
      </c>
    </row>
    <row r="221" spans="1:65" s="13" customFormat="1" ht="11.25">
      <c r="B221" s="146"/>
      <c r="D221" s="147" t="s">
        <v>123</v>
      </c>
      <c r="E221" s="148" t="s">
        <v>1</v>
      </c>
      <c r="F221" s="149" t="s">
        <v>307</v>
      </c>
      <c r="H221" s="150">
        <v>3</v>
      </c>
      <c r="L221" s="146"/>
      <c r="M221" s="151"/>
      <c r="N221" s="152"/>
      <c r="O221" s="152"/>
      <c r="P221" s="152"/>
      <c r="Q221" s="152"/>
      <c r="R221" s="152"/>
      <c r="S221" s="152"/>
      <c r="T221" s="153"/>
      <c r="AT221" s="148" t="s">
        <v>123</v>
      </c>
      <c r="AU221" s="148" t="s">
        <v>79</v>
      </c>
      <c r="AV221" s="13" t="s">
        <v>79</v>
      </c>
      <c r="AW221" s="13" t="s">
        <v>27</v>
      </c>
      <c r="AX221" s="13" t="s">
        <v>77</v>
      </c>
      <c r="AY221" s="148" t="s">
        <v>115</v>
      </c>
    </row>
    <row r="222" spans="1:65" s="2" customFormat="1" ht="24.2" customHeight="1">
      <c r="A222" s="28"/>
      <c r="B222" s="133"/>
      <c r="C222" s="134" t="s">
        <v>312</v>
      </c>
      <c r="D222" s="134" t="s">
        <v>116</v>
      </c>
      <c r="E222" s="135" t="s">
        <v>313</v>
      </c>
      <c r="F222" s="136" t="s">
        <v>314</v>
      </c>
      <c r="G222" s="137" t="s">
        <v>315</v>
      </c>
      <c r="H222" s="138">
        <v>6</v>
      </c>
      <c r="I222" s="139">
        <v>0</v>
      </c>
      <c r="J222" s="139">
        <f>ROUND(I222*H222,2)</f>
        <v>0</v>
      </c>
      <c r="K222" s="136" t="s">
        <v>120</v>
      </c>
      <c r="L222" s="29"/>
      <c r="M222" s="140" t="s">
        <v>1</v>
      </c>
      <c r="N222" s="141" t="s">
        <v>35</v>
      </c>
      <c r="O222" s="142">
        <v>3.3260000000000001</v>
      </c>
      <c r="P222" s="142">
        <f>O222*H222</f>
        <v>19.956</v>
      </c>
      <c r="Q222" s="142">
        <v>6.5061999999999997E-4</v>
      </c>
      <c r="R222" s="142">
        <f>Q222*H222</f>
        <v>3.9037199999999998E-3</v>
      </c>
      <c r="S222" s="142">
        <v>1E-3</v>
      </c>
      <c r="T222" s="143">
        <f>S222*H222</f>
        <v>6.0000000000000001E-3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44" t="s">
        <v>121</v>
      </c>
      <c r="AT222" s="144" t="s">
        <v>116</v>
      </c>
      <c r="AU222" s="144" t="s">
        <v>79</v>
      </c>
      <c r="AY222" s="16" t="s">
        <v>115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6" t="s">
        <v>77</v>
      </c>
      <c r="BK222" s="145">
        <f>ROUND(I222*H222,2)</f>
        <v>0</v>
      </c>
      <c r="BL222" s="16" t="s">
        <v>121</v>
      </c>
      <c r="BM222" s="144" t="s">
        <v>316</v>
      </c>
    </row>
    <row r="223" spans="1:65" s="13" customFormat="1" ht="22.5">
      <c r="B223" s="146"/>
      <c r="D223" s="147" t="s">
        <v>123</v>
      </c>
      <c r="E223" s="148" t="s">
        <v>1</v>
      </c>
      <c r="F223" s="149" t="s">
        <v>317</v>
      </c>
      <c r="H223" s="150">
        <v>6</v>
      </c>
      <c r="L223" s="146"/>
      <c r="M223" s="151"/>
      <c r="N223" s="152"/>
      <c r="O223" s="152"/>
      <c r="P223" s="152"/>
      <c r="Q223" s="152"/>
      <c r="R223" s="152"/>
      <c r="S223" s="152"/>
      <c r="T223" s="153"/>
      <c r="AT223" s="148" t="s">
        <v>123</v>
      </c>
      <c r="AU223" s="148" t="s">
        <v>79</v>
      </c>
      <c r="AV223" s="13" t="s">
        <v>79</v>
      </c>
      <c r="AW223" s="13" t="s">
        <v>27</v>
      </c>
      <c r="AX223" s="13" t="s">
        <v>77</v>
      </c>
      <c r="AY223" s="148" t="s">
        <v>115</v>
      </c>
    </row>
    <row r="224" spans="1:65" s="12" customFormat="1" ht="22.9" customHeight="1">
      <c r="B224" s="123"/>
      <c r="D224" s="124" t="s">
        <v>69</v>
      </c>
      <c r="E224" s="170" t="s">
        <v>318</v>
      </c>
      <c r="F224" s="170" t="s">
        <v>319</v>
      </c>
      <c r="J224" s="171">
        <f>BK224</f>
        <v>0</v>
      </c>
      <c r="L224" s="123"/>
      <c r="M224" s="127"/>
      <c r="N224" s="128"/>
      <c r="O224" s="128"/>
      <c r="P224" s="129">
        <f>SUM(P225:P231)</f>
        <v>21.347236999999996</v>
      </c>
      <c r="Q224" s="128"/>
      <c r="R224" s="129">
        <f>SUM(R225:R231)</f>
        <v>0</v>
      </c>
      <c r="S224" s="128"/>
      <c r="T224" s="130">
        <f>SUM(T225:T231)</f>
        <v>0</v>
      </c>
      <c r="AR224" s="124" t="s">
        <v>77</v>
      </c>
      <c r="AT224" s="131" t="s">
        <v>69</v>
      </c>
      <c r="AU224" s="131" t="s">
        <v>77</v>
      </c>
      <c r="AY224" s="124" t="s">
        <v>115</v>
      </c>
      <c r="BK224" s="132">
        <f>SUM(BK225:BK231)</f>
        <v>0</v>
      </c>
    </row>
    <row r="225" spans="1:65" s="2" customFormat="1" ht="14.45" customHeight="1">
      <c r="A225" s="28"/>
      <c r="B225" s="133"/>
      <c r="C225" s="134" t="s">
        <v>320</v>
      </c>
      <c r="D225" s="134" t="s">
        <v>116</v>
      </c>
      <c r="E225" s="135" t="s">
        <v>321</v>
      </c>
      <c r="F225" s="136" t="s">
        <v>322</v>
      </c>
      <c r="G225" s="137" t="s">
        <v>175</v>
      </c>
      <c r="H225" s="138">
        <v>16.638999999999999</v>
      </c>
      <c r="I225" s="139">
        <v>0</v>
      </c>
      <c r="J225" s="139">
        <f>ROUND(I225*H225,2)</f>
        <v>0</v>
      </c>
      <c r="K225" s="136" t="s">
        <v>120</v>
      </c>
      <c r="L225" s="29"/>
      <c r="M225" s="140" t="s">
        <v>1</v>
      </c>
      <c r="N225" s="141" t="s">
        <v>35</v>
      </c>
      <c r="O225" s="142">
        <v>0.749</v>
      </c>
      <c r="P225" s="142">
        <f>O225*H225</f>
        <v>12.462610999999999</v>
      </c>
      <c r="Q225" s="142">
        <v>0</v>
      </c>
      <c r="R225" s="142">
        <f>Q225*H225</f>
        <v>0</v>
      </c>
      <c r="S225" s="142">
        <v>0</v>
      </c>
      <c r="T225" s="143">
        <f>S225*H225</f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44" t="s">
        <v>121</v>
      </c>
      <c r="AT225" s="144" t="s">
        <v>116</v>
      </c>
      <c r="AU225" s="144" t="s">
        <v>79</v>
      </c>
      <c r="AY225" s="16" t="s">
        <v>115</v>
      </c>
      <c r="BE225" s="145">
        <f>IF(N225="základní",J225,0)</f>
        <v>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6" t="s">
        <v>77</v>
      </c>
      <c r="BK225" s="145">
        <f>ROUND(I225*H225,2)</f>
        <v>0</v>
      </c>
      <c r="BL225" s="16" t="s">
        <v>121</v>
      </c>
      <c r="BM225" s="144" t="s">
        <v>323</v>
      </c>
    </row>
    <row r="226" spans="1:65" s="2" customFormat="1" ht="14.45" customHeight="1">
      <c r="A226" s="28"/>
      <c r="B226" s="133"/>
      <c r="C226" s="134" t="s">
        <v>324</v>
      </c>
      <c r="D226" s="134" t="s">
        <v>116</v>
      </c>
      <c r="E226" s="135" t="s">
        <v>325</v>
      </c>
      <c r="F226" s="136" t="s">
        <v>326</v>
      </c>
      <c r="G226" s="137" t="s">
        <v>175</v>
      </c>
      <c r="H226" s="138">
        <v>16.638999999999999</v>
      </c>
      <c r="I226" s="139">
        <v>0</v>
      </c>
      <c r="J226" s="139">
        <f>ROUND(I226*H226,2)</f>
        <v>0</v>
      </c>
      <c r="K226" s="136" t="s">
        <v>120</v>
      </c>
      <c r="L226" s="29"/>
      <c r="M226" s="140" t="s">
        <v>1</v>
      </c>
      <c r="N226" s="141" t="s">
        <v>35</v>
      </c>
      <c r="O226" s="142">
        <v>0.03</v>
      </c>
      <c r="P226" s="142">
        <f>O226*H226</f>
        <v>0.49916999999999995</v>
      </c>
      <c r="Q226" s="142">
        <v>0</v>
      </c>
      <c r="R226" s="142">
        <f>Q226*H226</f>
        <v>0</v>
      </c>
      <c r="S226" s="142">
        <v>0</v>
      </c>
      <c r="T226" s="143">
        <f>S226*H226</f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44" t="s">
        <v>121</v>
      </c>
      <c r="AT226" s="144" t="s">
        <v>116</v>
      </c>
      <c r="AU226" s="144" t="s">
        <v>79</v>
      </c>
      <c r="AY226" s="16" t="s">
        <v>115</v>
      </c>
      <c r="BE226" s="145">
        <f>IF(N226="základní",J226,0)</f>
        <v>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16" t="s">
        <v>77</v>
      </c>
      <c r="BK226" s="145">
        <f>ROUND(I226*H226,2)</f>
        <v>0</v>
      </c>
      <c r="BL226" s="16" t="s">
        <v>121</v>
      </c>
      <c r="BM226" s="144" t="s">
        <v>327</v>
      </c>
    </row>
    <row r="227" spans="1:65" s="2" customFormat="1" ht="24.2" customHeight="1">
      <c r="A227" s="28"/>
      <c r="B227" s="133"/>
      <c r="C227" s="134" t="s">
        <v>328</v>
      </c>
      <c r="D227" s="134" t="s">
        <v>116</v>
      </c>
      <c r="E227" s="135" t="s">
        <v>329</v>
      </c>
      <c r="F227" s="136" t="s">
        <v>330</v>
      </c>
      <c r="G227" s="137" t="s">
        <v>175</v>
      </c>
      <c r="H227" s="138">
        <v>16.638999999999999</v>
      </c>
      <c r="I227" s="139">
        <v>0</v>
      </c>
      <c r="J227" s="139">
        <f>ROUND(I227*H227,2)</f>
        <v>0</v>
      </c>
      <c r="K227" s="136" t="s">
        <v>120</v>
      </c>
      <c r="L227" s="29"/>
      <c r="M227" s="140" t="s">
        <v>1</v>
      </c>
      <c r="N227" s="141" t="s">
        <v>35</v>
      </c>
      <c r="O227" s="142">
        <v>0.24</v>
      </c>
      <c r="P227" s="142">
        <f>O227*H227</f>
        <v>3.9933599999999996</v>
      </c>
      <c r="Q227" s="142">
        <v>0</v>
      </c>
      <c r="R227" s="142">
        <f>Q227*H227</f>
        <v>0</v>
      </c>
      <c r="S227" s="142">
        <v>0</v>
      </c>
      <c r="T227" s="143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44" t="s">
        <v>121</v>
      </c>
      <c r="AT227" s="144" t="s">
        <v>116</v>
      </c>
      <c r="AU227" s="144" t="s">
        <v>79</v>
      </c>
      <c r="AY227" s="16" t="s">
        <v>115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6" t="s">
        <v>77</v>
      </c>
      <c r="BK227" s="145">
        <f>ROUND(I227*H227,2)</f>
        <v>0</v>
      </c>
      <c r="BL227" s="16" t="s">
        <v>121</v>
      </c>
      <c r="BM227" s="144" t="s">
        <v>331</v>
      </c>
    </row>
    <row r="228" spans="1:65" s="2" customFormat="1" ht="14.45" customHeight="1">
      <c r="A228" s="28"/>
      <c r="B228" s="133"/>
      <c r="C228" s="134" t="s">
        <v>332</v>
      </c>
      <c r="D228" s="134" t="s">
        <v>116</v>
      </c>
      <c r="E228" s="135" t="s">
        <v>333</v>
      </c>
      <c r="F228" s="136" t="s">
        <v>334</v>
      </c>
      <c r="G228" s="137" t="s">
        <v>175</v>
      </c>
      <c r="H228" s="138">
        <v>415.82499999999999</v>
      </c>
      <c r="I228" s="139">
        <v>0</v>
      </c>
      <c r="J228" s="139">
        <f>ROUND(I228*H228,2)</f>
        <v>0</v>
      </c>
      <c r="K228" s="136" t="s">
        <v>120</v>
      </c>
      <c r="L228" s="29"/>
      <c r="M228" s="140" t="s">
        <v>1</v>
      </c>
      <c r="N228" s="141" t="s">
        <v>35</v>
      </c>
      <c r="O228" s="142">
        <v>4.0000000000000001E-3</v>
      </c>
      <c r="P228" s="142">
        <f>O228*H228</f>
        <v>1.6633</v>
      </c>
      <c r="Q228" s="142">
        <v>0</v>
      </c>
      <c r="R228" s="142">
        <f>Q228*H228</f>
        <v>0</v>
      </c>
      <c r="S228" s="142">
        <v>0</v>
      </c>
      <c r="T228" s="143">
        <f>S228*H228</f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44" t="s">
        <v>121</v>
      </c>
      <c r="AT228" s="144" t="s">
        <v>116</v>
      </c>
      <c r="AU228" s="144" t="s">
        <v>79</v>
      </c>
      <c r="AY228" s="16" t="s">
        <v>115</v>
      </c>
      <c r="BE228" s="145">
        <f>IF(N228="základní",J228,0)</f>
        <v>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6" t="s">
        <v>77</v>
      </c>
      <c r="BK228" s="145">
        <f>ROUND(I228*H228,2)</f>
        <v>0</v>
      </c>
      <c r="BL228" s="16" t="s">
        <v>121</v>
      </c>
      <c r="BM228" s="144" t="s">
        <v>335</v>
      </c>
    </row>
    <row r="229" spans="1:65" s="13" customFormat="1" ht="11.25">
      <c r="B229" s="146"/>
      <c r="D229" s="147" t="s">
        <v>123</v>
      </c>
      <c r="E229" s="148" t="s">
        <v>1</v>
      </c>
      <c r="F229" s="149" t="s">
        <v>336</v>
      </c>
      <c r="H229" s="150">
        <v>415.82499999999999</v>
      </c>
      <c r="L229" s="146"/>
      <c r="M229" s="151"/>
      <c r="N229" s="152"/>
      <c r="O229" s="152"/>
      <c r="P229" s="152"/>
      <c r="Q229" s="152"/>
      <c r="R229" s="152"/>
      <c r="S229" s="152"/>
      <c r="T229" s="153"/>
      <c r="AT229" s="148" t="s">
        <v>123</v>
      </c>
      <c r="AU229" s="148" t="s">
        <v>79</v>
      </c>
      <c r="AV229" s="13" t="s">
        <v>79</v>
      </c>
      <c r="AW229" s="13" t="s">
        <v>27</v>
      </c>
      <c r="AX229" s="13" t="s">
        <v>77</v>
      </c>
      <c r="AY229" s="148" t="s">
        <v>115</v>
      </c>
    </row>
    <row r="230" spans="1:65" s="2" customFormat="1" ht="24.2" customHeight="1">
      <c r="A230" s="28"/>
      <c r="B230" s="133"/>
      <c r="C230" s="134" t="s">
        <v>337</v>
      </c>
      <c r="D230" s="134" t="s">
        <v>116</v>
      </c>
      <c r="E230" s="135" t="s">
        <v>338</v>
      </c>
      <c r="F230" s="136" t="s">
        <v>339</v>
      </c>
      <c r="G230" s="137" t="s">
        <v>175</v>
      </c>
      <c r="H230" s="138">
        <v>16.638999999999999</v>
      </c>
      <c r="I230" s="139">
        <v>0</v>
      </c>
      <c r="J230" s="139">
        <f>ROUND(I230*H230,2)</f>
        <v>0</v>
      </c>
      <c r="K230" s="136" t="s">
        <v>120</v>
      </c>
      <c r="L230" s="29"/>
      <c r="M230" s="140" t="s">
        <v>1</v>
      </c>
      <c r="N230" s="141" t="s">
        <v>35</v>
      </c>
      <c r="O230" s="142">
        <v>0.16400000000000001</v>
      </c>
      <c r="P230" s="142">
        <f>O230*H230</f>
        <v>2.728796</v>
      </c>
      <c r="Q230" s="142">
        <v>0</v>
      </c>
      <c r="R230" s="142">
        <f>Q230*H230</f>
        <v>0</v>
      </c>
      <c r="S230" s="142">
        <v>0</v>
      </c>
      <c r="T230" s="143">
        <f>S230*H230</f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44" t="s">
        <v>121</v>
      </c>
      <c r="AT230" s="144" t="s">
        <v>116</v>
      </c>
      <c r="AU230" s="144" t="s">
        <v>79</v>
      </c>
      <c r="AY230" s="16" t="s">
        <v>115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6" t="s">
        <v>77</v>
      </c>
      <c r="BK230" s="145">
        <f>ROUND(I230*H230,2)</f>
        <v>0</v>
      </c>
      <c r="BL230" s="16" t="s">
        <v>121</v>
      </c>
      <c r="BM230" s="144" t="s">
        <v>340</v>
      </c>
    </row>
    <row r="231" spans="1:65" s="2" customFormat="1" ht="24.2" customHeight="1">
      <c r="A231" s="28"/>
      <c r="B231" s="133"/>
      <c r="C231" s="134" t="s">
        <v>341</v>
      </c>
      <c r="D231" s="134" t="s">
        <v>116</v>
      </c>
      <c r="E231" s="135" t="s">
        <v>342</v>
      </c>
      <c r="F231" s="136" t="s">
        <v>343</v>
      </c>
      <c r="G231" s="137" t="s">
        <v>175</v>
      </c>
      <c r="H231" s="138">
        <v>16.638999999999999</v>
      </c>
      <c r="I231" s="139">
        <v>0</v>
      </c>
      <c r="J231" s="139">
        <f>ROUND(I231*H231,2)</f>
        <v>0</v>
      </c>
      <c r="K231" s="136" t="s">
        <v>120</v>
      </c>
      <c r="L231" s="29"/>
      <c r="M231" s="140" t="s">
        <v>1</v>
      </c>
      <c r="N231" s="141" t="s">
        <v>35</v>
      </c>
      <c r="O231" s="142">
        <v>0</v>
      </c>
      <c r="P231" s="142">
        <f>O231*H231</f>
        <v>0</v>
      </c>
      <c r="Q231" s="142">
        <v>0</v>
      </c>
      <c r="R231" s="142">
        <f>Q231*H231</f>
        <v>0</v>
      </c>
      <c r="S231" s="142">
        <v>0</v>
      </c>
      <c r="T231" s="143">
        <f>S231*H231</f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44" t="s">
        <v>121</v>
      </c>
      <c r="AT231" s="144" t="s">
        <v>116</v>
      </c>
      <c r="AU231" s="144" t="s">
        <v>79</v>
      </c>
      <c r="AY231" s="16" t="s">
        <v>115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6" t="s">
        <v>77</v>
      </c>
      <c r="BK231" s="145">
        <f>ROUND(I231*H231,2)</f>
        <v>0</v>
      </c>
      <c r="BL231" s="16" t="s">
        <v>121</v>
      </c>
      <c r="BM231" s="144" t="s">
        <v>344</v>
      </c>
    </row>
    <row r="232" spans="1:65" s="12" customFormat="1" ht="22.9" customHeight="1">
      <c r="B232" s="123"/>
      <c r="D232" s="124" t="s">
        <v>69</v>
      </c>
      <c r="E232" s="170" t="s">
        <v>345</v>
      </c>
      <c r="F232" s="170" t="s">
        <v>346</v>
      </c>
      <c r="J232" s="171">
        <f>BK232</f>
        <v>0</v>
      </c>
      <c r="L232" s="123"/>
      <c r="M232" s="127"/>
      <c r="N232" s="128"/>
      <c r="O232" s="128"/>
      <c r="P232" s="129">
        <f>P233</f>
        <v>61.324503999999997</v>
      </c>
      <c r="Q232" s="128"/>
      <c r="R232" s="129">
        <f>R233</f>
        <v>0</v>
      </c>
      <c r="S232" s="128"/>
      <c r="T232" s="130">
        <f>T233</f>
        <v>0</v>
      </c>
      <c r="AR232" s="124" t="s">
        <v>77</v>
      </c>
      <c r="AT232" s="131" t="s">
        <v>69</v>
      </c>
      <c r="AU232" s="131" t="s">
        <v>77</v>
      </c>
      <c r="AY232" s="124" t="s">
        <v>115</v>
      </c>
      <c r="BK232" s="132">
        <f>BK233</f>
        <v>0</v>
      </c>
    </row>
    <row r="233" spans="1:65" s="2" customFormat="1" ht="24.2" customHeight="1">
      <c r="A233" s="28"/>
      <c r="B233" s="133"/>
      <c r="C233" s="134" t="s">
        <v>347</v>
      </c>
      <c r="D233" s="134" t="s">
        <v>116</v>
      </c>
      <c r="E233" s="135" t="s">
        <v>348</v>
      </c>
      <c r="F233" s="136" t="s">
        <v>349</v>
      </c>
      <c r="G233" s="137" t="s">
        <v>175</v>
      </c>
      <c r="H233" s="138">
        <v>135.07599999999999</v>
      </c>
      <c r="I233" s="139">
        <v>0</v>
      </c>
      <c r="J233" s="139">
        <f>ROUND(I233*H233,2)</f>
        <v>0</v>
      </c>
      <c r="K233" s="136" t="s">
        <v>120</v>
      </c>
      <c r="L233" s="29"/>
      <c r="M233" s="140" t="s">
        <v>1</v>
      </c>
      <c r="N233" s="141" t="s">
        <v>35</v>
      </c>
      <c r="O233" s="142">
        <v>0.45400000000000001</v>
      </c>
      <c r="P233" s="142">
        <f>O233*H233</f>
        <v>61.324503999999997</v>
      </c>
      <c r="Q233" s="142">
        <v>0</v>
      </c>
      <c r="R233" s="142">
        <f>Q233*H233</f>
        <v>0</v>
      </c>
      <c r="S233" s="142">
        <v>0</v>
      </c>
      <c r="T233" s="143">
        <f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44" t="s">
        <v>197</v>
      </c>
      <c r="AT233" s="144" t="s">
        <v>116</v>
      </c>
      <c r="AU233" s="144" t="s">
        <v>79</v>
      </c>
      <c r="AY233" s="16" t="s">
        <v>115</v>
      </c>
      <c r="BE233" s="145">
        <f>IF(N233="základní",J233,0)</f>
        <v>0</v>
      </c>
      <c r="BF233" s="145">
        <f>IF(N233="snížená",J233,0)</f>
        <v>0</v>
      </c>
      <c r="BG233" s="145">
        <f>IF(N233="zákl. přenesená",J233,0)</f>
        <v>0</v>
      </c>
      <c r="BH233" s="145">
        <f>IF(N233="sníž. přenesená",J233,0)</f>
        <v>0</v>
      </c>
      <c r="BI233" s="145">
        <f>IF(N233="nulová",J233,0)</f>
        <v>0</v>
      </c>
      <c r="BJ233" s="16" t="s">
        <v>77</v>
      </c>
      <c r="BK233" s="145">
        <f>ROUND(I233*H233,2)</f>
        <v>0</v>
      </c>
      <c r="BL233" s="16" t="s">
        <v>197</v>
      </c>
      <c r="BM233" s="144" t="s">
        <v>350</v>
      </c>
    </row>
    <row r="234" spans="1:65" s="12" customFormat="1" ht="25.9" customHeight="1">
      <c r="B234" s="123"/>
      <c r="D234" s="124" t="s">
        <v>69</v>
      </c>
      <c r="E234" s="125" t="s">
        <v>351</v>
      </c>
      <c r="F234" s="125" t="s">
        <v>352</v>
      </c>
      <c r="J234" s="126">
        <f>BK234</f>
        <v>0</v>
      </c>
      <c r="L234" s="123"/>
      <c r="M234" s="127"/>
      <c r="N234" s="128"/>
      <c r="O234" s="128"/>
      <c r="P234" s="129">
        <f>P235+P240+P242+P244</f>
        <v>0</v>
      </c>
      <c r="Q234" s="128"/>
      <c r="R234" s="129">
        <f>R235+R240+R242+R244</f>
        <v>0</v>
      </c>
      <c r="S234" s="128"/>
      <c r="T234" s="130">
        <f>T235+T240+T242+T244</f>
        <v>0</v>
      </c>
      <c r="AR234" s="124" t="s">
        <v>142</v>
      </c>
      <c r="AT234" s="131" t="s">
        <v>69</v>
      </c>
      <c r="AU234" s="131" t="s">
        <v>70</v>
      </c>
      <c r="AY234" s="124" t="s">
        <v>115</v>
      </c>
      <c r="BK234" s="132">
        <f>BK235+BK240+BK242+BK244</f>
        <v>0</v>
      </c>
    </row>
    <row r="235" spans="1:65" s="12" customFormat="1" ht="22.9" customHeight="1">
      <c r="B235" s="123"/>
      <c r="D235" s="124" t="s">
        <v>69</v>
      </c>
      <c r="E235" s="170" t="s">
        <v>353</v>
      </c>
      <c r="F235" s="170" t="s">
        <v>354</v>
      </c>
      <c r="J235" s="171">
        <f>BK235</f>
        <v>0</v>
      </c>
      <c r="L235" s="123"/>
      <c r="M235" s="127"/>
      <c r="N235" s="128"/>
      <c r="O235" s="128"/>
      <c r="P235" s="129">
        <f>SUM(P236:P239)</f>
        <v>0</v>
      </c>
      <c r="Q235" s="128"/>
      <c r="R235" s="129">
        <f>SUM(R236:R239)</f>
        <v>0</v>
      </c>
      <c r="S235" s="128"/>
      <c r="T235" s="130">
        <f>SUM(T236:T239)</f>
        <v>0</v>
      </c>
      <c r="AR235" s="124" t="s">
        <v>142</v>
      </c>
      <c r="AT235" s="131" t="s">
        <v>69</v>
      </c>
      <c r="AU235" s="131" t="s">
        <v>77</v>
      </c>
      <c r="AY235" s="124" t="s">
        <v>115</v>
      </c>
      <c r="BK235" s="132">
        <f>SUM(BK236:BK239)</f>
        <v>0</v>
      </c>
    </row>
    <row r="236" spans="1:65" s="2" customFormat="1" ht="14.45" customHeight="1">
      <c r="A236" s="28"/>
      <c r="B236" s="133"/>
      <c r="C236" s="134" t="s">
        <v>355</v>
      </c>
      <c r="D236" s="134" t="s">
        <v>116</v>
      </c>
      <c r="E236" s="135" t="s">
        <v>356</v>
      </c>
      <c r="F236" s="136" t="s">
        <v>354</v>
      </c>
      <c r="G236" s="137" t="s">
        <v>357</v>
      </c>
      <c r="H236" s="138">
        <v>1</v>
      </c>
      <c r="I236" s="139">
        <v>0</v>
      </c>
      <c r="J236" s="139">
        <f>ROUND(I236*H236,2)</f>
        <v>0</v>
      </c>
      <c r="K236" s="136" t="s">
        <v>120</v>
      </c>
      <c r="L236" s="29"/>
      <c r="M236" s="140" t="s">
        <v>1</v>
      </c>
      <c r="N236" s="141" t="s">
        <v>35</v>
      </c>
      <c r="O236" s="142">
        <v>0</v>
      </c>
      <c r="P236" s="142">
        <f>O236*H236</f>
        <v>0</v>
      </c>
      <c r="Q236" s="142">
        <v>0</v>
      </c>
      <c r="R236" s="142">
        <f>Q236*H236</f>
        <v>0</v>
      </c>
      <c r="S236" s="142">
        <v>0</v>
      </c>
      <c r="T236" s="143">
        <f>S236*H236</f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44" t="s">
        <v>358</v>
      </c>
      <c r="AT236" s="144" t="s">
        <v>116</v>
      </c>
      <c r="AU236" s="144" t="s">
        <v>79</v>
      </c>
      <c r="AY236" s="16" t="s">
        <v>115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6" t="s">
        <v>77</v>
      </c>
      <c r="BK236" s="145">
        <f>ROUND(I236*H236,2)</f>
        <v>0</v>
      </c>
      <c r="BL236" s="16" t="s">
        <v>358</v>
      </c>
      <c r="BM236" s="144" t="s">
        <v>359</v>
      </c>
    </row>
    <row r="237" spans="1:65" s="2" customFormat="1" ht="14.45" customHeight="1">
      <c r="A237" s="28"/>
      <c r="B237" s="133"/>
      <c r="C237" s="134" t="s">
        <v>360</v>
      </c>
      <c r="D237" s="134" t="s">
        <v>116</v>
      </c>
      <c r="E237" s="135" t="s">
        <v>361</v>
      </c>
      <c r="F237" s="136" t="s">
        <v>362</v>
      </c>
      <c r="G237" s="137" t="s">
        <v>357</v>
      </c>
      <c r="H237" s="138">
        <v>1</v>
      </c>
      <c r="I237" s="139">
        <v>0</v>
      </c>
      <c r="J237" s="139">
        <f>ROUND(I237*H237,2)</f>
        <v>0</v>
      </c>
      <c r="K237" s="136" t="s">
        <v>120</v>
      </c>
      <c r="L237" s="29"/>
      <c r="M237" s="140" t="s">
        <v>1</v>
      </c>
      <c r="N237" s="141" t="s">
        <v>35</v>
      </c>
      <c r="O237" s="142">
        <v>0</v>
      </c>
      <c r="P237" s="142">
        <f>O237*H237</f>
        <v>0</v>
      </c>
      <c r="Q237" s="142">
        <v>0</v>
      </c>
      <c r="R237" s="142">
        <f>Q237*H237</f>
        <v>0</v>
      </c>
      <c r="S237" s="142">
        <v>0</v>
      </c>
      <c r="T237" s="143">
        <f>S237*H237</f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144" t="s">
        <v>358</v>
      </c>
      <c r="AT237" s="144" t="s">
        <v>116</v>
      </c>
      <c r="AU237" s="144" t="s">
        <v>79</v>
      </c>
      <c r="AY237" s="16" t="s">
        <v>115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6" t="s">
        <v>77</v>
      </c>
      <c r="BK237" s="145">
        <f>ROUND(I237*H237,2)</f>
        <v>0</v>
      </c>
      <c r="BL237" s="16" t="s">
        <v>358</v>
      </c>
      <c r="BM237" s="144" t="s">
        <v>363</v>
      </c>
    </row>
    <row r="238" spans="1:65" s="2" customFormat="1" ht="14.45" customHeight="1">
      <c r="A238" s="28"/>
      <c r="B238" s="133"/>
      <c r="C238" s="134" t="s">
        <v>364</v>
      </c>
      <c r="D238" s="134" t="s">
        <v>116</v>
      </c>
      <c r="E238" s="135" t="s">
        <v>365</v>
      </c>
      <c r="F238" s="136" t="s">
        <v>366</v>
      </c>
      <c r="G238" s="137" t="s">
        <v>357</v>
      </c>
      <c r="H238" s="138">
        <v>1</v>
      </c>
      <c r="I238" s="139">
        <v>0</v>
      </c>
      <c r="J238" s="139">
        <f>ROUND(I238*H238,2)</f>
        <v>0</v>
      </c>
      <c r="K238" s="136" t="s">
        <v>120</v>
      </c>
      <c r="L238" s="29"/>
      <c r="M238" s="140" t="s">
        <v>1</v>
      </c>
      <c r="N238" s="141" t="s">
        <v>35</v>
      </c>
      <c r="O238" s="142">
        <v>0</v>
      </c>
      <c r="P238" s="142">
        <f>O238*H238</f>
        <v>0</v>
      </c>
      <c r="Q238" s="142">
        <v>0</v>
      </c>
      <c r="R238" s="142">
        <f>Q238*H238</f>
        <v>0</v>
      </c>
      <c r="S238" s="142">
        <v>0</v>
      </c>
      <c r="T238" s="143">
        <f>S238*H238</f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44" t="s">
        <v>358</v>
      </c>
      <c r="AT238" s="144" t="s">
        <v>116</v>
      </c>
      <c r="AU238" s="144" t="s">
        <v>79</v>
      </c>
      <c r="AY238" s="16" t="s">
        <v>115</v>
      </c>
      <c r="BE238" s="145">
        <f>IF(N238="základní",J238,0)</f>
        <v>0</v>
      </c>
      <c r="BF238" s="145">
        <f>IF(N238="snížená",J238,0)</f>
        <v>0</v>
      </c>
      <c r="BG238" s="145">
        <f>IF(N238="zákl. přenesená",J238,0)</f>
        <v>0</v>
      </c>
      <c r="BH238" s="145">
        <f>IF(N238="sníž. přenesená",J238,0)</f>
        <v>0</v>
      </c>
      <c r="BI238" s="145">
        <f>IF(N238="nulová",J238,0)</f>
        <v>0</v>
      </c>
      <c r="BJ238" s="16" t="s">
        <v>77</v>
      </c>
      <c r="BK238" s="145">
        <f>ROUND(I238*H238,2)</f>
        <v>0</v>
      </c>
      <c r="BL238" s="16" t="s">
        <v>358</v>
      </c>
      <c r="BM238" s="144" t="s">
        <v>367</v>
      </c>
    </row>
    <row r="239" spans="1:65" s="2" customFormat="1" ht="14.45" customHeight="1">
      <c r="A239" s="28"/>
      <c r="B239" s="133"/>
      <c r="C239" s="134" t="s">
        <v>368</v>
      </c>
      <c r="D239" s="134" t="s">
        <v>116</v>
      </c>
      <c r="E239" s="135" t="s">
        <v>369</v>
      </c>
      <c r="F239" s="136" t="s">
        <v>370</v>
      </c>
      <c r="G239" s="137" t="s">
        <v>357</v>
      </c>
      <c r="H239" s="138">
        <v>1</v>
      </c>
      <c r="I239" s="139">
        <v>0</v>
      </c>
      <c r="J239" s="139">
        <f>ROUND(I239*H239,2)</f>
        <v>0</v>
      </c>
      <c r="K239" s="136" t="s">
        <v>120</v>
      </c>
      <c r="L239" s="29"/>
      <c r="M239" s="140" t="s">
        <v>1</v>
      </c>
      <c r="N239" s="141" t="s">
        <v>35</v>
      </c>
      <c r="O239" s="142">
        <v>0</v>
      </c>
      <c r="P239" s="142">
        <f>O239*H239</f>
        <v>0</v>
      </c>
      <c r="Q239" s="142">
        <v>0</v>
      </c>
      <c r="R239" s="142">
        <f>Q239*H239</f>
        <v>0</v>
      </c>
      <c r="S239" s="142">
        <v>0</v>
      </c>
      <c r="T239" s="143">
        <f>S239*H239</f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44" t="s">
        <v>358</v>
      </c>
      <c r="AT239" s="144" t="s">
        <v>116</v>
      </c>
      <c r="AU239" s="144" t="s">
        <v>79</v>
      </c>
      <c r="AY239" s="16" t="s">
        <v>115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6" t="s">
        <v>77</v>
      </c>
      <c r="BK239" s="145">
        <f>ROUND(I239*H239,2)</f>
        <v>0</v>
      </c>
      <c r="BL239" s="16" t="s">
        <v>358</v>
      </c>
      <c r="BM239" s="144" t="s">
        <v>371</v>
      </c>
    </row>
    <row r="240" spans="1:65" s="12" customFormat="1" ht="22.9" customHeight="1">
      <c r="B240" s="123"/>
      <c r="D240" s="124" t="s">
        <v>69</v>
      </c>
      <c r="E240" s="170" t="s">
        <v>372</v>
      </c>
      <c r="F240" s="170" t="s">
        <v>373</v>
      </c>
      <c r="J240" s="171">
        <f>BK240</f>
        <v>0</v>
      </c>
      <c r="L240" s="123"/>
      <c r="M240" s="127"/>
      <c r="N240" s="128"/>
      <c r="O240" s="128"/>
      <c r="P240" s="129">
        <f>P241</f>
        <v>0</v>
      </c>
      <c r="Q240" s="128"/>
      <c r="R240" s="129">
        <f>R241</f>
        <v>0</v>
      </c>
      <c r="S240" s="128"/>
      <c r="T240" s="130">
        <f>T241</f>
        <v>0</v>
      </c>
      <c r="AR240" s="124" t="s">
        <v>142</v>
      </c>
      <c r="AT240" s="131" t="s">
        <v>69</v>
      </c>
      <c r="AU240" s="131" t="s">
        <v>77</v>
      </c>
      <c r="AY240" s="124" t="s">
        <v>115</v>
      </c>
      <c r="BK240" s="132">
        <f>BK241</f>
        <v>0</v>
      </c>
    </row>
    <row r="241" spans="1:65" s="2" customFormat="1" ht="14.45" customHeight="1">
      <c r="A241" s="28"/>
      <c r="B241" s="133"/>
      <c r="C241" s="134" t="s">
        <v>374</v>
      </c>
      <c r="D241" s="134" t="s">
        <v>116</v>
      </c>
      <c r="E241" s="135" t="s">
        <v>375</v>
      </c>
      <c r="F241" s="136" t="s">
        <v>376</v>
      </c>
      <c r="G241" s="137" t="s">
        <v>357</v>
      </c>
      <c r="H241" s="138">
        <v>1</v>
      </c>
      <c r="I241" s="139">
        <v>0</v>
      </c>
      <c r="J241" s="139">
        <f>ROUND(I241*H241,2)</f>
        <v>0</v>
      </c>
      <c r="K241" s="136" t="s">
        <v>120</v>
      </c>
      <c r="L241" s="29"/>
      <c r="M241" s="140" t="s">
        <v>1</v>
      </c>
      <c r="N241" s="141" t="s">
        <v>35</v>
      </c>
      <c r="O241" s="142">
        <v>0</v>
      </c>
      <c r="P241" s="142">
        <f>O241*H241</f>
        <v>0</v>
      </c>
      <c r="Q241" s="142">
        <v>0</v>
      </c>
      <c r="R241" s="142">
        <f>Q241*H241</f>
        <v>0</v>
      </c>
      <c r="S241" s="142">
        <v>0</v>
      </c>
      <c r="T241" s="143">
        <f>S241*H241</f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44" t="s">
        <v>358</v>
      </c>
      <c r="AT241" s="144" t="s">
        <v>116</v>
      </c>
      <c r="AU241" s="144" t="s">
        <v>79</v>
      </c>
      <c r="AY241" s="16" t="s">
        <v>115</v>
      </c>
      <c r="BE241" s="145">
        <f>IF(N241="základní",J241,0)</f>
        <v>0</v>
      </c>
      <c r="BF241" s="145">
        <f>IF(N241="snížená",J241,0)</f>
        <v>0</v>
      </c>
      <c r="BG241" s="145">
        <f>IF(N241="zákl. přenesená",J241,0)</f>
        <v>0</v>
      </c>
      <c r="BH241" s="145">
        <f>IF(N241="sníž. přenesená",J241,0)</f>
        <v>0</v>
      </c>
      <c r="BI241" s="145">
        <f>IF(N241="nulová",J241,0)</f>
        <v>0</v>
      </c>
      <c r="BJ241" s="16" t="s">
        <v>77</v>
      </c>
      <c r="BK241" s="145">
        <f>ROUND(I241*H241,2)</f>
        <v>0</v>
      </c>
      <c r="BL241" s="16" t="s">
        <v>358</v>
      </c>
      <c r="BM241" s="144" t="s">
        <v>377</v>
      </c>
    </row>
    <row r="242" spans="1:65" s="12" customFormat="1" ht="22.9" customHeight="1">
      <c r="B242" s="123"/>
      <c r="D242" s="124" t="s">
        <v>69</v>
      </c>
      <c r="E242" s="170" t="s">
        <v>378</v>
      </c>
      <c r="F242" s="170" t="s">
        <v>379</v>
      </c>
      <c r="J242" s="171">
        <f>BK242</f>
        <v>0</v>
      </c>
      <c r="L242" s="123"/>
      <c r="M242" s="127"/>
      <c r="N242" s="128"/>
      <c r="O242" s="128"/>
      <c r="P242" s="129">
        <f>P243</f>
        <v>0</v>
      </c>
      <c r="Q242" s="128"/>
      <c r="R242" s="129">
        <f>R243</f>
        <v>0</v>
      </c>
      <c r="S242" s="128"/>
      <c r="T242" s="130">
        <f>T243</f>
        <v>0</v>
      </c>
      <c r="AR242" s="124" t="s">
        <v>142</v>
      </c>
      <c r="AT242" s="131" t="s">
        <v>69</v>
      </c>
      <c r="AU242" s="131" t="s">
        <v>77</v>
      </c>
      <c r="AY242" s="124" t="s">
        <v>115</v>
      </c>
      <c r="BK242" s="132">
        <f>BK243</f>
        <v>0</v>
      </c>
    </row>
    <row r="243" spans="1:65" s="2" customFormat="1" ht="14.45" customHeight="1">
      <c r="A243" s="28"/>
      <c r="B243" s="133"/>
      <c r="C243" s="134" t="s">
        <v>380</v>
      </c>
      <c r="D243" s="134" t="s">
        <v>116</v>
      </c>
      <c r="E243" s="135" t="s">
        <v>381</v>
      </c>
      <c r="F243" s="136" t="s">
        <v>382</v>
      </c>
      <c r="G243" s="137" t="s">
        <v>357</v>
      </c>
      <c r="H243" s="138">
        <v>1</v>
      </c>
      <c r="I243" s="139">
        <v>0</v>
      </c>
      <c r="J243" s="139">
        <f>ROUND(I243*H243,2)</f>
        <v>0</v>
      </c>
      <c r="K243" s="136" t="s">
        <v>120</v>
      </c>
      <c r="L243" s="29"/>
      <c r="M243" s="140" t="s">
        <v>1</v>
      </c>
      <c r="N243" s="141" t="s">
        <v>35</v>
      </c>
      <c r="O243" s="142">
        <v>0</v>
      </c>
      <c r="P243" s="142">
        <f>O243*H243</f>
        <v>0</v>
      </c>
      <c r="Q243" s="142">
        <v>0</v>
      </c>
      <c r="R243" s="142">
        <f>Q243*H243</f>
        <v>0</v>
      </c>
      <c r="S243" s="142">
        <v>0</v>
      </c>
      <c r="T243" s="143">
        <f>S243*H243</f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44" t="s">
        <v>358</v>
      </c>
      <c r="AT243" s="144" t="s">
        <v>116</v>
      </c>
      <c r="AU243" s="144" t="s">
        <v>79</v>
      </c>
      <c r="AY243" s="16" t="s">
        <v>115</v>
      </c>
      <c r="BE243" s="145">
        <f>IF(N243="základní",J243,0)</f>
        <v>0</v>
      </c>
      <c r="BF243" s="145">
        <f>IF(N243="snížená",J243,0)</f>
        <v>0</v>
      </c>
      <c r="BG243" s="145">
        <f>IF(N243="zákl. přenesená",J243,0)</f>
        <v>0</v>
      </c>
      <c r="BH243" s="145">
        <f>IF(N243="sníž. přenesená",J243,0)</f>
        <v>0</v>
      </c>
      <c r="BI243" s="145">
        <f>IF(N243="nulová",J243,0)</f>
        <v>0</v>
      </c>
      <c r="BJ243" s="16" t="s">
        <v>77</v>
      </c>
      <c r="BK243" s="145">
        <f>ROUND(I243*H243,2)</f>
        <v>0</v>
      </c>
      <c r="BL243" s="16" t="s">
        <v>358</v>
      </c>
      <c r="BM243" s="144" t="s">
        <v>383</v>
      </c>
    </row>
    <row r="244" spans="1:65" s="12" customFormat="1" ht="22.9" customHeight="1">
      <c r="B244" s="123"/>
      <c r="D244" s="124" t="s">
        <v>69</v>
      </c>
      <c r="E244" s="170" t="s">
        <v>384</v>
      </c>
      <c r="F244" s="170" t="s">
        <v>385</v>
      </c>
      <c r="J244" s="171">
        <f>BK244</f>
        <v>0</v>
      </c>
      <c r="L244" s="123"/>
      <c r="M244" s="127"/>
      <c r="N244" s="128"/>
      <c r="O244" s="128"/>
      <c r="P244" s="129">
        <f>P245</f>
        <v>0</v>
      </c>
      <c r="Q244" s="128"/>
      <c r="R244" s="129">
        <f>R245</f>
        <v>0</v>
      </c>
      <c r="S244" s="128"/>
      <c r="T244" s="130">
        <f>T245</f>
        <v>0</v>
      </c>
      <c r="AR244" s="124" t="s">
        <v>142</v>
      </c>
      <c r="AT244" s="131" t="s">
        <v>69</v>
      </c>
      <c r="AU244" s="131" t="s">
        <v>77</v>
      </c>
      <c r="AY244" s="124" t="s">
        <v>115</v>
      </c>
      <c r="BK244" s="132">
        <f>BK245</f>
        <v>0</v>
      </c>
    </row>
    <row r="245" spans="1:65" s="2" customFormat="1" ht="14.45" customHeight="1">
      <c r="A245" s="28"/>
      <c r="B245" s="133"/>
      <c r="C245" s="134" t="s">
        <v>386</v>
      </c>
      <c r="D245" s="134" t="s">
        <v>116</v>
      </c>
      <c r="E245" s="135" t="s">
        <v>387</v>
      </c>
      <c r="F245" s="136" t="s">
        <v>388</v>
      </c>
      <c r="G245" s="137" t="s">
        <v>357</v>
      </c>
      <c r="H245" s="138">
        <v>1</v>
      </c>
      <c r="I245" s="139">
        <v>0</v>
      </c>
      <c r="J245" s="139">
        <f>ROUND(I245*H245,2)</f>
        <v>0</v>
      </c>
      <c r="K245" s="136" t="s">
        <v>120</v>
      </c>
      <c r="L245" s="29"/>
      <c r="M245" s="172" t="s">
        <v>1</v>
      </c>
      <c r="N245" s="173" t="s">
        <v>35</v>
      </c>
      <c r="O245" s="174">
        <v>0</v>
      </c>
      <c r="P245" s="174">
        <f>O245*H245</f>
        <v>0</v>
      </c>
      <c r="Q245" s="174">
        <v>0</v>
      </c>
      <c r="R245" s="174">
        <f>Q245*H245</f>
        <v>0</v>
      </c>
      <c r="S245" s="174">
        <v>0</v>
      </c>
      <c r="T245" s="175">
        <f>S245*H245</f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44" t="s">
        <v>358</v>
      </c>
      <c r="AT245" s="144" t="s">
        <v>116</v>
      </c>
      <c r="AU245" s="144" t="s">
        <v>79</v>
      </c>
      <c r="AY245" s="16" t="s">
        <v>115</v>
      </c>
      <c r="BE245" s="145">
        <f>IF(N245="základní",J245,0)</f>
        <v>0</v>
      </c>
      <c r="BF245" s="145">
        <f>IF(N245="snížená",J245,0)</f>
        <v>0</v>
      </c>
      <c r="BG245" s="145">
        <f>IF(N245="zákl. přenesená",J245,0)</f>
        <v>0</v>
      </c>
      <c r="BH245" s="145">
        <f>IF(N245="sníž. přenesená",J245,0)</f>
        <v>0</v>
      </c>
      <c r="BI245" s="145">
        <f>IF(N245="nulová",J245,0)</f>
        <v>0</v>
      </c>
      <c r="BJ245" s="16" t="s">
        <v>77</v>
      </c>
      <c r="BK245" s="145">
        <f>ROUND(I245*H245,2)</f>
        <v>0</v>
      </c>
      <c r="BL245" s="16" t="s">
        <v>358</v>
      </c>
      <c r="BM245" s="144" t="s">
        <v>389</v>
      </c>
    </row>
    <row r="246" spans="1:65" s="2" customFormat="1" ht="6.95" customHeight="1">
      <c r="A246" s="28"/>
      <c r="B246" s="43"/>
      <c r="C246" s="44"/>
      <c r="D246" s="44"/>
      <c r="E246" s="44"/>
      <c r="F246" s="44"/>
      <c r="G246" s="44"/>
      <c r="H246" s="44"/>
      <c r="I246" s="44"/>
      <c r="J246" s="44"/>
      <c r="K246" s="44"/>
      <c r="L246" s="29"/>
      <c r="M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</row>
  </sheetData>
  <autoFilter ref="C128:K245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01 - Železniční propus...</vt:lpstr>
      <vt:lpstr>'Rekapitulace stavby'!Názvy_tisku</vt:lpstr>
      <vt:lpstr>'SO 01 - Železniční propus...'!Názvy_tisku</vt:lpstr>
      <vt:lpstr>'Rekapitulace stavby'!Oblast_tisku</vt:lpstr>
      <vt:lpstr>'SO 01 - Železniční propus...'!Oblast_tisku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Kugler Miroslav, Ing.</dc:creator>
  <cp:lastModifiedBy>Kazda Jan, Ing.</cp:lastModifiedBy>
  <dcterms:created xsi:type="dcterms:W3CDTF">2020-10-15T09:10:39Z</dcterms:created>
  <dcterms:modified xsi:type="dcterms:W3CDTF">2020-10-19T05:06:05Z</dcterms:modified>
</cp:coreProperties>
</file>