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0\65420207_Výměna pražců a kolejnic v úseku Blatná - Sedlice\"/>
    </mc:Choice>
  </mc:AlternateContent>
  <bookViews>
    <workbookView xWindow="0" yWindow="0" windowWidth="28800" windowHeight="12300" activeTab="1"/>
  </bookViews>
  <sheets>
    <sheet name="Rekapitulace stavby" sheetId="1" r:id="rId1"/>
    <sheet name="SO 1.1 - Železniční svršek" sheetId="2" r:id="rId2"/>
    <sheet name="SO 1.2 - Železniční svrše..." sheetId="3" r:id="rId3"/>
    <sheet name="SO 1.3 - Materiál a práce..." sheetId="4" r:id="rId4"/>
    <sheet name="VON - Vedlejší a ostatní ..." sheetId="5" r:id="rId5"/>
    <sheet name="Pokyny pro vyplnění" sheetId="6" r:id="rId6"/>
  </sheets>
  <definedNames>
    <definedName name="_xlnm._FilterDatabase" localSheetId="1" hidden="1">'SO 1.1 - Železniční svršek'!$C$87:$K$262</definedName>
    <definedName name="_xlnm._FilterDatabase" localSheetId="2" hidden="1">'SO 1.2 - Železniční svrše...'!$C$87:$K$110</definedName>
    <definedName name="_xlnm._FilterDatabase" localSheetId="3" hidden="1">'SO 1.3 - Materiál a práce...'!$C$84:$K$91</definedName>
    <definedName name="_xlnm._FilterDatabase" localSheetId="4" hidden="1">'VON - Vedlejší a ostatní ...'!$C$79:$K$99</definedName>
    <definedName name="_xlnm.Print_Titles" localSheetId="0">'Rekapitulace stavby'!$52:$52</definedName>
    <definedName name="_xlnm.Print_Titles" localSheetId="1">'SO 1.1 - Železniční svršek'!$87:$87</definedName>
    <definedName name="_xlnm.Print_Titles" localSheetId="2">'SO 1.2 - Železniční svrše...'!$87:$87</definedName>
    <definedName name="_xlnm.Print_Titles" localSheetId="3">'SO 1.3 - Materiál a práce...'!$84:$84</definedName>
    <definedName name="_xlnm.Print_Titles" localSheetId="4">'VON - Vedlejší a ostatní ...'!$79:$79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stavby'!$C$42:$AQ$60</definedName>
    <definedName name="_xlnm.Print_Area" localSheetId="1">'SO 1.1 - Železniční svršek'!$C$4:$J$41,'SO 1.1 - Železniční svršek'!$C$47:$J$67,'SO 1.1 - Železniční svršek'!$C$73:$K$262</definedName>
    <definedName name="_xlnm.Print_Area" localSheetId="2">'SO 1.2 - Železniční svrše...'!$C$4:$J$41,'SO 1.2 - Železniční svrše...'!$C$47:$J$67,'SO 1.2 - Železniční svrše...'!$C$73:$K$110</definedName>
    <definedName name="_xlnm.Print_Area" localSheetId="3">'SO 1.3 - Materiál a práce...'!$C$4:$J$41,'SO 1.3 - Materiál a práce...'!$C$47:$J$64,'SO 1.3 - Materiál a práce...'!$C$70:$K$91</definedName>
    <definedName name="_xlnm.Print_Area" localSheetId="4">'VON - Vedlejší a ostatní ...'!$C$4:$J$39,'VON - Vedlejší a ostatní ...'!$C$45:$J$61,'VON - Vedlejší a ostatní ...'!$C$67:$K$99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59" i="1"/>
  <c r="J35" i="5"/>
  <c r="AX59" i="1" s="1"/>
  <c r="BI98" i="5"/>
  <c r="BH98" i="5"/>
  <c r="BG98" i="5"/>
  <c r="BF98" i="5"/>
  <c r="T98" i="5"/>
  <c r="R98" i="5"/>
  <c r="P98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BI86" i="5"/>
  <c r="BH86" i="5"/>
  <c r="BG86" i="5"/>
  <c r="BF86" i="5"/>
  <c r="J34" i="5" s="1"/>
  <c r="T86" i="5"/>
  <c r="R86" i="5"/>
  <c r="P86" i="5"/>
  <c r="BI82" i="5"/>
  <c r="BH82" i="5"/>
  <c r="BG82" i="5"/>
  <c r="BF82" i="5"/>
  <c r="T82" i="5"/>
  <c r="R82" i="5"/>
  <c r="P82" i="5"/>
  <c r="J77" i="5"/>
  <c r="F76" i="5"/>
  <c r="F74" i="5"/>
  <c r="E72" i="5"/>
  <c r="J55" i="5"/>
  <c r="F54" i="5"/>
  <c r="F52" i="5"/>
  <c r="E50" i="5"/>
  <c r="J21" i="5"/>
  <c r="E21" i="5"/>
  <c r="J76" i="5" s="1"/>
  <c r="J20" i="5"/>
  <c r="J18" i="5"/>
  <c r="E18" i="5"/>
  <c r="F55" i="5" s="1"/>
  <c r="J17" i="5"/>
  <c r="J12" i="5"/>
  <c r="J52" i="5"/>
  <c r="E7" i="5"/>
  <c r="E48" i="5"/>
  <c r="J39" i="4"/>
  <c r="J38" i="4"/>
  <c r="AY58" i="1" s="1"/>
  <c r="J37" i="4"/>
  <c r="AX58" i="1"/>
  <c r="BI89" i="4"/>
  <c r="BH89" i="4"/>
  <c r="BG89" i="4"/>
  <c r="BF89" i="4"/>
  <c r="T89" i="4"/>
  <c r="R89" i="4"/>
  <c r="P89" i="4"/>
  <c r="BI86" i="4"/>
  <c r="BH86" i="4"/>
  <c r="BG86" i="4"/>
  <c r="BF86" i="4"/>
  <c r="T86" i="4"/>
  <c r="R86" i="4"/>
  <c r="P86" i="4"/>
  <c r="J82" i="4"/>
  <c r="F81" i="4"/>
  <c r="F79" i="4"/>
  <c r="E77" i="4"/>
  <c r="J59" i="4"/>
  <c r="F58" i="4"/>
  <c r="F56" i="4"/>
  <c r="E54" i="4"/>
  <c r="J23" i="4"/>
  <c r="E23" i="4"/>
  <c r="J81" i="4"/>
  <c r="J22" i="4"/>
  <c r="J20" i="4"/>
  <c r="E20" i="4"/>
  <c r="F82" i="4"/>
  <c r="J19" i="4"/>
  <c r="J14" i="4"/>
  <c r="J79" i="4"/>
  <c r="E7" i="4"/>
  <c r="E73" i="4" s="1"/>
  <c r="J39" i="3"/>
  <c r="J38" i="3"/>
  <c r="AY57" i="1"/>
  <c r="J37" i="3"/>
  <c r="AX57" i="1"/>
  <c r="BI107" i="3"/>
  <c r="BH107" i="3"/>
  <c r="BG107" i="3"/>
  <c r="BF107" i="3"/>
  <c r="T107" i="3"/>
  <c r="R107" i="3"/>
  <c r="P107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89" i="3"/>
  <c r="BH89" i="3"/>
  <c r="BG89" i="3"/>
  <c r="BF89" i="3"/>
  <c r="T89" i="3"/>
  <c r="R89" i="3"/>
  <c r="P89" i="3"/>
  <c r="J85" i="3"/>
  <c r="F84" i="3"/>
  <c r="F82" i="3"/>
  <c r="E80" i="3"/>
  <c r="J59" i="3"/>
  <c r="F58" i="3"/>
  <c r="F56" i="3"/>
  <c r="E54" i="3"/>
  <c r="J23" i="3"/>
  <c r="E23" i="3"/>
  <c r="J58" i="3"/>
  <c r="J22" i="3"/>
  <c r="J20" i="3"/>
  <c r="E20" i="3"/>
  <c r="F85" i="3"/>
  <c r="J19" i="3"/>
  <c r="J14" i="3"/>
  <c r="J82" i="3"/>
  <c r="E7" i="3"/>
  <c r="E50" i="3"/>
  <c r="J39" i="2"/>
  <c r="J38" i="2"/>
  <c r="AY56" i="1"/>
  <c r="J37" i="2"/>
  <c r="AX56" i="1" s="1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1" i="2"/>
  <c r="BH201" i="2"/>
  <c r="BG201" i="2"/>
  <c r="BF201" i="2"/>
  <c r="T201" i="2"/>
  <c r="R201" i="2"/>
  <c r="P201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3" i="2"/>
  <c r="BH113" i="2"/>
  <c r="BG113" i="2"/>
  <c r="BF113" i="2"/>
  <c r="T113" i="2"/>
  <c r="R113" i="2"/>
  <c r="P113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6" i="2"/>
  <c r="BH106" i="2"/>
  <c r="BG106" i="2"/>
  <c r="BF106" i="2"/>
  <c r="T106" i="2"/>
  <c r="R106" i="2"/>
  <c r="P106" i="2"/>
  <c r="BI103" i="2"/>
  <c r="BH103" i="2"/>
  <c r="BG103" i="2"/>
  <c r="BF103" i="2"/>
  <c r="T103" i="2"/>
  <c r="R103" i="2"/>
  <c r="P103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J85" i="2"/>
  <c r="F84" i="2"/>
  <c r="F82" i="2"/>
  <c r="E80" i="2"/>
  <c r="J59" i="2"/>
  <c r="F58" i="2"/>
  <c r="F56" i="2"/>
  <c r="E54" i="2"/>
  <c r="J23" i="2"/>
  <c r="E23" i="2"/>
  <c r="J84" i="2"/>
  <c r="J22" i="2"/>
  <c r="J20" i="2"/>
  <c r="E20" i="2"/>
  <c r="F85" i="2"/>
  <c r="J19" i="2"/>
  <c r="J14" i="2"/>
  <c r="J82" i="2" s="1"/>
  <c r="E7" i="2"/>
  <c r="E76" i="2"/>
  <c r="L50" i="1"/>
  <c r="AM50" i="1"/>
  <c r="AM49" i="1"/>
  <c r="L49" i="1"/>
  <c r="AM47" i="1"/>
  <c r="L47" i="1"/>
  <c r="L45" i="1"/>
  <c r="L44" i="1"/>
  <c r="J90" i="5"/>
  <c r="J107" i="3"/>
  <c r="BK256" i="2"/>
  <c r="BK225" i="2"/>
  <c r="J187" i="2"/>
  <c r="J150" i="2"/>
  <c r="BK106" i="2"/>
  <c r="J91" i="2"/>
  <c r="BK88" i="5"/>
  <c r="BK94" i="3"/>
  <c r="BK248" i="2"/>
  <c r="J225" i="2"/>
  <c r="J209" i="2"/>
  <c r="J166" i="2"/>
  <c r="J156" i="2"/>
  <c r="BK140" i="2"/>
  <c r="J127" i="2"/>
  <c r="BK100" i="2"/>
  <c r="BK90" i="5"/>
  <c r="BK104" i="3"/>
  <c r="J89" i="3"/>
  <c r="BK240" i="2"/>
  <c r="BK209" i="2"/>
  <c r="BK187" i="2"/>
  <c r="J162" i="2"/>
  <c r="J133" i="2"/>
  <c r="BK111" i="2"/>
  <c r="J88" i="5"/>
  <c r="BK86" i="4"/>
  <c r="J94" i="3"/>
  <c r="BK217" i="2"/>
  <c r="J194" i="2"/>
  <c r="J173" i="2"/>
  <c r="BK147" i="2"/>
  <c r="J103" i="2"/>
  <c r="BK89" i="2"/>
  <c r="BK82" i="5"/>
  <c r="BK89" i="3"/>
  <c r="J259" i="2"/>
  <c r="J240" i="2"/>
  <c r="J213" i="2"/>
  <c r="BK173" i="2"/>
  <c r="J147" i="2"/>
  <c r="BK130" i="2"/>
  <c r="J109" i="2"/>
  <c r="BK93" i="5"/>
  <c r="J82" i="5"/>
  <c r="BK252" i="2"/>
  <c r="J233" i="2"/>
  <c r="BK213" i="2"/>
  <c r="J197" i="2"/>
  <c r="BK179" i="2"/>
  <c r="BK136" i="2"/>
  <c r="J121" i="2"/>
  <c r="BK109" i="2"/>
  <c r="BK97" i="2"/>
  <c r="BK97" i="3"/>
  <c r="BK197" i="2"/>
  <c r="BK156" i="2"/>
  <c r="J143" i="2"/>
  <c r="J118" i="2"/>
  <c r="J89" i="2"/>
  <c r="J98" i="5"/>
  <c r="J86" i="5"/>
  <c r="BK100" i="3"/>
  <c r="J229" i="2"/>
  <c r="J201" i="2"/>
  <c r="J159" i="2"/>
  <c r="J140" i="2"/>
  <c r="J97" i="2"/>
  <c r="BK98" i="5"/>
  <c r="J86" i="4"/>
  <c r="J256" i="2"/>
  <c r="BK233" i="2"/>
  <c r="J221" i="2"/>
  <c r="J176" i="2"/>
  <c r="BK159" i="2"/>
  <c r="J136" i="2"/>
  <c r="J124" i="2"/>
  <c r="BK95" i="5"/>
  <c r="BK86" i="5"/>
  <c r="J100" i="3"/>
  <c r="J217" i="2"/>
  <c r="J205" i="2"/>
  <c r="BK194" i="2"/>
  <c r="BK183" i="2"/>
  <c r="J153" i="2"/>
  <c r="BK127" i="2"/>
  <c r="BK113" i="2"/>
  <c r="BK91" i="2"/>
  <c r="J244" i="2"/>
  <c r="J190" i="2"/>
  <c r="BK170" i="2"/>
  <c r="BK150" i="2"/>
  <c r="BK121" i="2"/>
  <c r="J100" i="2"/>
  <c r="J95" i="5"/>
  <c r="J89" i="4"/>
  <c r="J97" i="3"/>
  <c r="J252" i="2"/>
  <c r="BK205" i="2"/>
  <c r="BK176" i="2"/>
  <c r="BK153" i="2"/>
  <c r="J111" i="2"/>
  <c r="J94" i="2"/>
  <c r="J93" i="5"/>
  <c r="BK107" i="3"/>
  <c r="BK259" i="2"/>
  <c r="BK244" i="2"/>
  <c r="J183" i="2"/>
  <c r="BK162" i="2"/>
  <c r="BK143" i="2"/>
  <c r="BK133" i="2"/>
  <c r="J113" i="2"/>
  <c r="BK94" i="2"/>
  <c r="BK89" i="4"/>
  <c r="J248" i="2"/>
  <c r="BK221" i="2"/>
  <c r="BK201" i="2"/>
  <c r="BK190" i="2"/>
  <c r="J170" i="2"/>
  <c r="J130" i="2"/>
  <c r="BK118" i="2"/>
  <c r="J106" i="2"/>
  <c r="J104" i="3"/>
  <c r="BK229" i="2"/>
  <c r="J179" i="2"/>
  <c r="BK166" i="2"/>
  <c r="BK124" i="2"/>
  <c r="BK103" i="2"/>
  <c r="AS55" i="1"/>
  <c r="P117" i="2" l="1"/>
  <c r="P116" i="2"/>
  <c r="R193" i="2"/>
  <c r="R117" i="2"/>
  <c r="R116" i="2" s="1"/>
  <c r="T193" i="2"/>
  <c r="T93" i="3"/>
  <c r="T92" i="3" s="1"/>
  <c r="P103" i="3"/>
  <c r="P85" i="4"/>
  <c r="AU58" i="1"/>
  <c r="P81" i="5"/>
  <c r="P80" i="5"/>
  <c r="AU59" i="1"/>
  <c r="T117" i="2"/>
  <c r="T116" i="2" s="1"/>
  <c r="BK193" i="2"/>
  <c r="J193" i="2"/>
  <c r="J66" i="2" s="1"/>
  <c r="BK93" i="3"/>
  <c r="BK92" i="3"/>
  <c r="BK88" i="3" s="1"/>
  <c r="J88" i="3" s="1"/>
  <c r="J63" i="3" s="1"/>
  <c r="J92" i="3"/>
  <c r="J64" i="3" s="1"/>
  <c r="R93" i="3"/>
  <c r="R92" i="3"/>
  <c r="T103" i="3"/>
  <c r="BK85" i="4"/>
  <c r="J85" i="4"/>
  <c r="J63" i="4"/>
  <c r="R85" i="4"/>
  <c r="BK81" i="5"/>
  <c r="J81" i="5"/>
  <c r="J60" i="5"/>
  <c r="R81" i="5"/>
  <c r="R80" i="5" s="1"/>
  <c r="BK117" i="2"/>
  <c r="J117" i="2"/>
  <c r="J65" i="2"/>
  <c r="P193" i="2"/>
  <c r="P93" i="3"/>
  <c r="P92" i="3"/>
  <c r="P88" i="3"/>
  <c r="AU57" i="1" s="1"/>
  <c r="BK103" i="3"/>
  <c r="J103" i="3"/>
  <c r="J66" i="3"/>
  <c r="R103" i="3"/>
  <c r="T85" i="4"/>
  <c r="T81" i="5"/>
  <c r="T80" i="5"/>
  <c r="J56" i="2"/>
  <c r="F59" i="2"/>
  <c r="BE89" i="2"/>
  <c r="BE106" i="2"/>
  <c r="BE109" i="2"/>
  <c r="BE111" i="2"/>
  <c r="BE130" i="2"/>
  <c r="BE136" i="2"/>
  <c r="BE176" i="2"/>
  <c r="BE205" i="2"/>
  <c r="BE213" i="2"/>
  <c r="BE217" i="2"/>
  <c r="BE221" i="2"/>
  <c r="BE240" i="2"/>
  <c r="BE244" i="2"/>
  <c r="BE248" i="2"/>
  <c r="J84" i="3"/>
  <c r="E50" i="2"/>
  <c r="J58" i="2"/>
  <c r="BE100" i="2"/>
  <c r="BE140" i="2"/>
  <c r="BE143" i="2"/>
  <c r="BE156" i="2"/>
  <c r="BE170" i="2"/>
  <c r="BE173" i="2"/>
  <c r="BE225" i="2"/>
  <c r="BE229" i="2"/>
  <c r="F59" i="3"/>
  <c r="E76" i="3"/>
  <c r="BE94" i="3"/>
  <c r="BE97" i="3"/>
  <c r="BE107" i="3"/>
  <c r="J58" i="4"/>
  <c r="BE89" i="4"/>
  <c r="J54" i="5"/>
  <c r="E70" i="5"/>
  <c r="BE82" i="5"/>
  <c r="BE88" i="5"/>
  <c r="AW59" i="1"/>
  <c r="BE91" i="2"/>
  <c r="BE103" i="2"/>
  <c r="BE121" i="2"/>
  <c r="BE147" i="2"/>
  <c r="BE150" i="2"/>
  <c r="BE153" i="2"/>
  <c r="BE183" i="2"/>
  <c r="BE187" i="2"/>
  <c r="BE190" i="2"/>
  <c r="BE197" i="2"/>
  <c r="BE201" i="2"/>
  <c r="BE252" i="2"/>
  <c r="BE256" i="2"/>
  <c r="BE259" i="2"/>
  <c r="BE100" i="3"/>
  <c r="J56" i="4"/>
  <c r="F59" i="4"/>
  <c r="BE86" i="4"/>
  <c r="J74" i="5"/>
  <c r="F77" i="5"/>
  <c r="BE95" i="5"/>
  <c r="BE94" i="2"/>
  <c r="BE97" i="2"/>
  <c r="BE113" i="2"/>
  <c r="BE118" i="2"/>
  <c r="BE124" i="2"/>
  <c r="BE127" i="2"/>
  <c r="BE133" i="2"/>
  <c r="BE159" i="2"/>
  <c r="BE162" i="2"/>
  <c r="BE166" i="2"/>
  <c r="BE179" i="2"/>
  <c r="BE194" i="2"/>
  <c r="BE209" i="2"/>
  <c r="BE233" i="2"/>
  <c r="J56" i="3"/>
  <c r="BE89" i="3"/>
  <c r="BE104" i="3"/>
  <c r="E50" i="4"/>
  <c r="BE86" i="5"/>
  <c r="BE90" i="5"/>
  <c r="BE93" i="5"/>
  <c r="BE98" i="5"/>
  <c r="J36" i="4"/>
  <c r="AW58" i="1"/>
  <c r="F36" i="4"/>
  <c r="BA58" i="1" s="1"/>
  <c r="F36" i="5"/>
  <c r="BC59" i="1"/>
  <c r="AS54" i="1"/>
  <c r="F37" i="2"/>
  <c r="BB56" i="1"/>
  <c r="J36" i="2"/>
  <c r="AW56" i="1"/>
  <c r="F39" i="2"/>
  <c r="BD56" i="1"/>
  <c r="F36" i="2"/>
  <c r="BA56" i="1"/>
  <c r="F38" i="2"/>
  <c r="BC56" i="1"/>
  <c r="F39" i="3"/>
  <c r="BD57" i="1"/>
  <c r="F38" i="3"/>
  <c r="BC57" i="1"/>
  <c r="F37" i="3"/>
  <c r="BB57" i="1"/>
  <c r="F37" i="5"/>
  <c r="BD59" i="1"/>
  <c r="F39" i="4"/>
  <c r="BD58" i="1"/>
  <c r="F37" i="4"/>
  <c r="BB58" i="1"/>
  <c r="F35" i="5"/>
  <c r="BB59" i="1"/>
  <c r="J36" i="3"/>
  <c r="AW57" i="1"/>
  <c r="F38" i="4"/>
  <c r="BC58" i="1"/>
  <c r="F36" i="3"/>
  <c r="BA57" i="1"/>
  <c r="F34" i="5"/>
  <c r="BA59" i="1"/>
  <c r="R88" i="2" l="1"/>
  <c r="T88" i="2"/>
  <c r="R88" i="3"/>
  <c r="T88" i="3"/>
  <c r="P88" i="2"/>
  <c r="AU56" i="1"/>
  <c r="BK116" i="2"/>
  <c r="J116" i="2" s="1"/>
  <c r="J64" i="2" s="1"/>
  <c r="BK80" i="5"/>
  <c r="J80" i="5"/>
  <c r="J59" i="5" s="1"/>
  <c r="J93" i="3"/>
  <c r="J65" i="3"/>
  <c r="J32" i="3"/>
  <c r="AG57" i="1" s="1"/>
  <c r="BD55" i="1"/>
  <c r="BD54" i="1"/>
  <c r="W33" i="1"/>
  <c r="J35" i="2"/>
  <c r="AV56" i="1"/>
  <c r="AT56" i="1"/>
  <c r="F35" i="3"/>
  <c r="AZ57" i="1" s="1"/>
  <c r="F35" i="2"/>
  <c r="AZ56" i="1"/>
  <c r="J33" i="5"/>
  <c r="AV59" i="1" s="1"/>
  <c r="AT59" i="1" s="1"/>
  <c r="BC55" i="1"/>
  <c r="AY55" i="1"/>
  <c r="F35" i="4"/>
  <c r="AZ58" i="1"/>
  <c r="BB55" i="1"/>
  <c r="AX55" i="1"/>
  <c r="F33" i="5"/>
  <c r="AZ59" i="1"/>
  <c r="AU55" i="1"/>
  <c r="AU54" i="1"/>
  <c r="BA55" i="1"/>
  <c r="AW55" i="1"/>
  <c r="J35" i="4"/>
  <c r="AV58" i="1"/>
  <c r="AT58" i="1" s="1"/>
  <c r="AN58" i="1" s="1"/>
  <c r="J32" i="4"/>
  <c r="AG58" i="1"/>
  <c r="J35" i="3"/>
  <c r="AV57" i="1"/>
  <c r="AT57" i="1"/>
  <c r="J41" i="3" l="1"/>
  <c r="J41" i="4"/>
  <c r="BK88" i="2"/>
  <c r="J88" i="2" s="1"/>
  <c r="J32" i="2" s="1"/>
  <c r="AG56" i="1" s="1"/>
  <c r="AN56" i="1" s="1"/>
  <c r="AN57" i="1"/>
  <c r="AZ55" i="1"/>
  <c r="AZ54" i="1"/>
  <c r="W29" i="1" s="1"/>
  <c r="BC54" i="1"/>
  <c r="AY54" i="1"/>
  <c r="BB54" i="1"/>
  <c r="AX54" i="1" s="1"/>
  <c r="BA54" i="1"/>
  <c r="W30" i="1"/>
  <c r="J30" i="5"/>
  <c r="AG59" i="1" s="1"/>
  <c r="AN59" i="1" s="1"/>
  <c r="J41" i="2" l="1"/>
  <c r="J63" i="2"/>
  <c r="J39" i="5"/>
  <c r="AG55" i="1"/>
  <c r="AG54" i="1" s="1"/>
  <c r="AK26" i="1" s="1"/>
  <c r="W32" i="1"/>
  <c r="AW54" i="1"/>
  <c r="AK30" i="1" s="1"/>
  <c r="W31" i="1"/>
  <c r="AV54" i="1"/>
  <c r="AK29" i="1" s="1"/>
  <c r="AV55" i="1"/>
  <c r="AT55" i="1"/>
  <c r="AK35" i="1" l="1"/>
  <c r="AN55" i="1"/>
  <c r="AT54" i="1"/>
  <c r="AN54" i="1" l="1"/>
</calcChain>
</file>

<file path=xl/sharedStrings.xml><?xml version="1.0" encoding="utf-8"?>
<sst xmlns="http://schemas.openxmlformats.org/spreadsheetml/2006/main" count="3000" uniqueCount="667">
  <si>
    <t>Export Komplet</t>
  </si>
  <si>
    <t>VZ</t>
  </si>
  <si>
    <t>2.0</t>
  </si>
  <si>
    <t>ZAMOK</t>
  </si>
  <si>
    <t>False</t>
  </si>
  <si>
    <t>{79c7b8c3-b0f9-451a-9d52-73c6c238536f}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</si>
  <si>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</si>
  <si>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</si>
  <si>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</si>
  <si>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</si>
  <si>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</si>
  <si>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</si>
  <si>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</si>
  <si>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</si>
  <si>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65420207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</si>
  <si>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</si>
  <si>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</si>
  <si>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Výměna pražců a kolejnic v úseku Blatná - Sedlice</t>
  </si>
  <si>
    <t>KSO:</t>
  </si>
  <si>
    <t>824 2</t>
  </si>
  <si>
    <t>CC-CZ:</t>
  </si>
  <si>
    <t>212</t>
  </si>
  <si>
    <t>Místo:</t>
  </si>
  <si>
    <t>trať 203 dle JŘ, TÚ Blatná - Sedlice</t>
  </si>
  <si>
    <t>Datum:</t>
  </si>
  <si>
    <t>17. 9. 2020</t>
  </si>
  <si>
    <t>Zadavatel:</t>
  </si>
  <si>
    <t>IČ:</t>
  </si>
  <si>
    <t>70994234</t>
  </si>
  <si>
    <t xml:space="preserve">Správa železnic, státní organizace,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</si>
  <si>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</si>
  <si>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</si>
  <si>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</si>
  <si>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</si>
  <si>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</si>
  <si>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</si>
  <si>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</si>
  <si>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</si>
  <si>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</si>
  <si>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</si>
  <si>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</si>
  <si>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</si>
  <si>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</si>
  <si>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</si>
  <si>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</si>
  <si>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</si>
  <si>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</si>
  <si>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</si>
  <si>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</si>
  <si>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</si>
  <si>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</si>
  <si>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</si>
  <si>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</si>
  <si>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</si>
  <si>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</si>
  <si>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</si>
  <si>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</si>
  <si>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</si>
  <si>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</si>
  <si>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</si>
  <si>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</si>
  <si>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</si>
  <si>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</si>
  <si>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</si>
  <si>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</si>
  <si>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</si>
  <si>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</si>
  <si>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</si>
  <si>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</si>
  <si>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</si>
  <si>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</si>
  <si>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</si>
  <si>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</si>
  <si>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</si>
  <si>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</si>
  <si>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</si>
  <si>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</si>
  <si>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</si>
  <si>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</si>
  <si>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</si>
  <si>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</si>
  <si>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SVP, SVK a zřízení BK v TÚ Blatná - Sedlice</t>
  </si>
  <si>
    <t>STA</t>
  </si>
  <si>
    <t>1</t>
  </si>
  <si>
    <t>{b4398f2b-293d-4b1a-8c36-bc08d10fe14c}</t>
  </si>
  <si>
    <t>2</t>
  </si>
  <si>
    <t>/</t>
  </si>
  <si>
    <t>SO 1.1</t>
  </si>
  <si>
    <t>Železniční svršek</t>
  </si>
  <si>
    <t>Soupis</t>
  </si>
  <si>
    <t>{6abf0d1b-3086-4f8f-b5bc-e47f3a0e0202}</t>
  </si>
  <si>
    <t>SO 1.2</t>
  </si>
  <si>
    <t>Železniční svršek - následné podbití</t>
  </si>
  <si>
    <t>{12e9f20f-2329-4b89-832e-573629b47962}</t>
  </si>
  <si>
    <t>SO 1.3</t>
  </si>
  <si>
    <t>Materiál a práce zadavatele -  NEOCEŇOVAT !</t>
  </si>
  <si>
    <t>{9453f121-5c56-4209-9152-012aeeb4a795}</t>
  </si>
  <si>
    <t>VON</t>
  </si>
  <si>
    <t>Vedlejší a ostatní náklady</t>
  </si>
  <si>
    <t>{e22ba6cf-61a0-4fd4-ba1a-8979825f6a7e}</t>
  </si>
  <si>
    <t>KRYCÍ LIST SOUPISU PRACÍ</t>
  </si>
  <si>
    <t>Objekt:</t>
  </si>
  <si>
    <t>SO 1 - SVP, SVK a zřízení BK v TÚ Blatná - Sedlice</t>
  </si>
  <si>
    <t>Soupis:</t>
  </si>
  <si>
    <t>SO 1.1 - Železniční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</si>
  <si>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</si>
  <si>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</si>
  <si>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</si>
  <si>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</si>
  <si>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</si>
  <si>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</si>
  <si>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</si>
  <si>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</si>
  <si>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</si>
  <si>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</si>
  <si>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</si>
  <si>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</si>
  <si>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</si>
  <si>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</si>
  <si>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</si>
  <si>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</si>
  <si>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</si>
  <si>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</si>
  <si>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</si>
  <si>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</si>
  <si>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105</t>
  </si>
  <si>
    <t>M</t>
  </si>
  <si>
    <t>5957101050</t>
  </si>
  <si>
    <t>Kolejnice třídy R260 tv. 49 E1 délky 25,000 m</t>
  </si>
  <si>
    <t>kus</t>
  </si>
  <si>
    <t>Sborník UOŽI 01 2020</t>
  </si>
  <si>
    <t>8</t>
  </si>
  <si>
    <t>ROZPOCET</t>
  </si>
  <si>
    <t>4</t>
  </si>
  <si>
    <t>452140478</t>
  </si>
  <si>
    <t>VV</t>
  </si>
  <si>
    <t>84*1</t>
  </si>
  <si>
    <t>5960101000</t>
  </si>
  <si>
    <t>Pražcové kotvy TDHB pro pražec betonový B 91</t>
  </si>
  <si>
    <t>-193319299</t>
  </si>
  <si>
    <t>P</t>
  </si>
  <si>
    <t xml:space="preserve">Poznámka k položce:_x000D_
km 30,070-30,527 (na každém 3. pražci) ... 250 ks kotev_x000D_
km 29,534-29,940 (na každém  pražci) ... 665 ks kotev_x000D_
</t>
  </si>
  <si>
    <t>250+665</t>
  </si>
  <si>
    <t>87</t>
  </si>
  <si>
    <t>5958101005</t>
  </si>
  <si>
    <t>Součásti spojovací kolejnicové spojky tv. S 730 mm</t>
  </si>
  <si>
    <t>-450271117</t>
  </si>
  <si>
    <t>2*2</t>
  </si>
  <si>
    <t>88</t>
  </si>
  <si>
    <t>5958107005</t>
  </si>
  <si>
    <t>Šroub spojkový M24 x 140 mm</t>
  </si>
  <si>
    <t>-195666392</t>
  </si>
  <si>
    <t>Poznámka k položce:_x000D_
2 styky před výh. č. 1</t>
  </si>
  <si>
    <t>4*2</t>
  </si>
  <si>
    <t>89</t>
  </si>
  <si>
    <t>5958116000</t>
  </si>
  <si>
    <t>Matice M24</t>
  </si>
  <si>
    <t>1389897738</t>
  </si>
  <si>
    <t>90</t>
  </si>
  <si>
    <t>5958134040</t>
  </si>
  <si>
    <t>Součásti upevňovací kroužek pružný dvojitý Fe 6</t>
  </si>
  <si>
    <t>-1493946942</t>
  </si>
  <si>
    <t>3</t>
  </si>
  <si>
    <t>5962119025</t>
  </si>
  <si>
    <t>Zajištění PPK betonový sloupek pro konzolovou značku</t>
  </si>
  <si>
    <t>1307045586</t>
  </si>
  <si>
    <t>Poznámka k položce:_x000D_
Obchodní označení: AZZ410-19</t>
  </si>
  <si>
    <t>1050/30</t>
  </si>
  <si>
    <t>5962119010</t>
  </si>
  <si>
    <t>Zajištění PPK konzolová značka</t>
  </si>
  <si>
    <t>-385075940</t>
  </si>
  <si>
    <t>5</t>
  </si>
  <si>
    <t>5962119020</t>
  </si>
  <si>
    <t>Zajištění PPK štítek konzolové a hřebové značky</t>
  </si>
  <si>
    <t>-823555347</t>
  </si>
  <si>
    <t>5955101000</t>
  </si>
  <si>
    <t>Kamenivo drcené štěrk frakce 31,5/63 třídy BI</t>
  </si>
  <si>
    <t>t</t>
  </si>
  <si>
    <t>-2119450807</t>
  </si>
  <si>
    <t>Poznámka k položce:_x000D_
40 vozů</t>
  </si>
  <si>
    <t>35*36*1,5</t>
  </si>
  <si>
    <t>HSV</t>
  </si>
  <si>
    <t>Práce a dodávky HSV</t>
  </si>
  <si>
    <t>Komunikace pozemní</t>
  </si>
  <si>
    <t>K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</si>
  <si>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</si>
  <si>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</si>
  <si>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</si>
  <si>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-88962327</t>
  </si>
  <si>
    <t>PSC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</si>
  <si>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</si>
  <si>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40*36</t>
  </si>
  <si>
    <t>18</t>
  </si>
  <si>
    <t>5905115010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</si>
  <si>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</si>
  <si>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m</t>
  </si>
  <si>
    <t>-714019119</t>
  </si>
  <si>
    <t>Poznámka k souboru cen:_x000D_
1. V cenách jsou započteny náklady na úpravu nadvýšení KL ručně._x000D_
2. V cenách nejsou obsaženy náklady na doplnění a zřízení nadvýšení z vozů a na dodávku kameniva.</t>
  </si>
  <si>
    <t>45+320+45+44+387+44</t>
  </si>
  <si>
    <t>95</t>
  </si>
  <si>
    <t>5906020120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</si>
  <si>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</si>
  <si>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-1496967342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</si>
  <si>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vrtule._x000D_
2. V cenách nejsou obsaženy náklady na podbití pražců, snížení KL pod patou kolejnice, dodávku materiálu, dopravu výzisku na skládku a skládkovné.</t>
  </si>
  <si>
    <t>1735*1</t>
  </si>
  <si>
    <t>96</t>
  </si>
  <si>
    <t>5907025040</t>
  </si>
  <si>
    <t>Výměna kolejnicových pásů stávající upevnění tv. S49 rozdělení "d".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</si>
  <si>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157894705</t>
  </si>
  <si>
    <t>Poznámka k souboru cen:_x000D_
1. V cenách jsou započteny náklady na demontáž upevňovadel, výměnu kolejnicových pásů,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</si>
  <si>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>1050*2</t>
  </si>
  <si>
    <t>24</t>
  </si>
  <si>
    <t>5907050120</t>
  </si>
  <si>
    <t>Dělení kolejnic kyslíkem tv. S49. Poznámka: 1. V cenách jsou započteny náklady na manipulaci, podložení, označení a provedení řezu kolejnice.</t>
  </si>
  <si>
    <t>63424008</t>
  </si>
  <si>
    <t>Poznámka k souboru cen:_x000D_
1. V cenách jsou započteny náklady na manipulaci, podložení, označení a provedení řezu kolejnice.</t>
  </si>
  <si>
    <t>62*1</t>
  </si>
  <si>
    <t>25</t>
  </si>
  <si>
    <t>5908005430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</si>
  <si>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</si>
  <si>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styk</t>
  </si>
  <si>
    <t>1097292226</t>
  </si>
  <si>
    <t>Poznámka k souboru cen:_x000D_
1. V cenách jsou započteny náklady na výměnu, demontáž nebo montáž vnitřní spojky a/nebo celého styku a ošetření součástí mazivem. U přechodových spojek se použije položka s větším tvarem._x000D_
2. V cenách nejsou obsaženy náklady na dodávku materiálu.</t>
  </si>
  <si>
    <t>90*1</t>
  </si>
  <si>
    <t>86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</si>
  <si>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</si>
  <si>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</si>
  <si>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1754260907</t>
  </si>
  <si>
    <t>Poznámka k souboru cen:_x000D_
1. V cenách jsou započteny náklady na zřízení styku, případné nastavení dilatační spáry a ošetření součástí mazivem. U přechodového styku se použije položka s větším tvarem._x000D_
2. V cenách nejsou obsaženy náklady na dodávku materiálu.</t>
  </si>
  <si>
    <t>Poznámka k položce:_x000D_
2 styky - ochranný styk před výhybkou č. 1</t>
  </si>
  <si>
    <t>2*1</t>
  </si>
  <si>
    <t>26</t>
  </si>
  <si>
    <t>5910015020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</si>
  <si>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</si>
  <si>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svar</t>
  </si>
  <si>
    <t>1092834259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</si>
  <si>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dokumentace._x000D_
2. V cenách nejsou obsaženy náklady na kontrolu svaru ultrazvukem, podbití pražců a demontáž styku.</t>
  </si>
  <si>
    <t>84-6</t>
  </si>
  <si>
    <t>27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</si>
  <si>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</si>
  <si>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</si>
  <si>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110388294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</si>
  <si>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</si>
  <si>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Poznámka k položce:_x000D_
Závěrné svary</t>
  </si>
  <si>
    <t>3*2</t>
  </si>
  <si>
    <t>28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</si>
  <si>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</si>
  <si>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</si>
  <si>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1651007931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</si>
  <si>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</si>
  <si>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97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</si>
  <si>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</si>
  <si>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</si>
  <si>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Sborník UOŽI 01 2019</t>
  </si>
  <si>
    <t>1938959558</t>
  </si>
  <si>
    <t>Poznámka k souboru cen:_x000D_
1. V cenách jsou započteny náklady na uvolnění, demontáž a rovnoměrné prodloužení nebo zkrácení kolejnice, vyznačení značek a vedení dokumentace._x000D_
2. V cenách nejsou obsaženy náklady na demontáž kolejnicových spojek.</t>
  </si>
  <si>
    <t>(50+1050)*2</t>
  </si>
  <si>
    <t>98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</si>
  <si>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</si>
  <si>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</si>
  <si>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-161579677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</si>
  <si>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</si>
  <si>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99</t>
  </si>
  <si>
    <t>5910045020</t>
  </si>
  <si>
    <t>Zajištění polohy kolejnice bočními válečkovými opěrkami rozdělení pražců "d". Poznámka: 1. V cenách jsou započteny náklady na montáž a demontáž bočních opěrek v oblouku o malém poloměru.</t>
  </si>
  <si>
    <t>-1207487679</t>
  </si>
  <si>
    <t>Poznámka k souboru cen:_x000D_
1. V cenách jsou započteny náklady na montáž a demontáž bočních opěrek v oblouku o malém poloměru.</t>
  </si>
  <si>
    <t>(320+387)*2</t>
  </si>
  <si>
    <t>32</t>
  </si>
  <si>
    <t>5910120010</t>
  </si>
  <si>
    <t>Ohýbání kolejnic hmotnosti do 50 kg/m. Poznámka: 1. V cenách jsou započteny náklady na manipulace a ohýbání do potřebného poloměru.</t>
  </si>
  <si>
    <t>-1936287974</t>
  </si>
  <si>
    <t>Poznámka k souboru cen:_x000D_
1. V cenách jsou započteny náklady na manipulace a ohýbání do potřebného poloměru.</t>
  </si>
  <si>
    <t>33</t>
  </si>
  <si>
    <t>5910136010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</si>
  <si>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</si>
  <si>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1524050356</t>
  </si>
  <si>
    <t>Poznámka k souboru cen:_x000D_
1. V cenách jsou započteny náklady na odstranění kameniva, montáž, ošetření součásti mazivem a úpravu kameniva._x000D_
2. V cenách nejsou obsaženy náklady na dodávku materiálu.</t>
  </si>
  <si>
    <t>47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</si>
  <si>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</si>
  <si>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</si>
  <si>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km</t>
  </si>
  <si>
    <t>-1686374177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</si>
  <si>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</si>
  <si>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 xml:space="preserve">Poznámka k položce:_x000D_
2x ASP_x000D_
</t>
  </si>
  <si>
    <t>1,2*2</t>
  </si>
  <si>
    <t>19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</si>
  <si>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</si>
  <si>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</si>
  <si>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831176773</t>
  </si>
  <si>
    <t>Poznámka k souboru cen:_x000D_
1. V cenách jsou započteny náklady na snížení KL pod patou kolejnice ručně vidlemi._x000D_
2. V cenách nejsou obsaženy náklady na doplnění a dodávku kameniva.</t>
  </si>
  <si>
    <t>1,050</t>
  </si>
  <si>
    <t>49</t>
  </si>
  <si>
    <t>5912060210</t>
  </si>
  <si>
    <t>Demontáž zajišťovací značky včetně sloupku a základu konzolové. Poznámka: 1. V cenách jsou započteny náklady na demontáž součástí značky, úpravu a urovnání terénu.</t>
  </si>
  <si>
    <t>-1944091708</t>
  </si>
  <si>
    <t>Poznámka k souboru cen:_x000D_
1. V cenách jsou započteny náklady na demontáž součástí značky, úpravu a urovnání terénu.</t>
  </si>
  <si>
    <t>47*1</t>
  </si>
  <si>
    <t>50</t>
  </si>
  <si>
    <t>5912065210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</si>
  <si>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</si>
  <si>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171237271</t>
  </si>
  <si>
    <t>Poznámka k souboru cen:_x000D_
1. V cenách jsou započteny náklady na montáž součástí značky včetně zemních prací a úpravy terénu._x000D_
2. V cenách nejsou obsaženy náklady na dodávku materiálu.</t>
  </si>
  <si>
    <t>35*1</t>
  </si>
  <si>
    <t>100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</si>
  <si>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</si>
  <si>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</si>
  <si>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314803363</t>
  </si>
  <si>
    <t>Poznámka k souboru cen:_x000D_
1. V cenách jsou započteny náklady na odtěžení nánosu a nečistot, rozprostření výzisku na terén nebo naložení na dopravní prostředek._x000D_
2. V cenách nejsou obsaženy náklady na dopravu a skládkovné.</t>
  </si>
  <si>
    <t>Poznámka k položce:_x000D_
Pročištění příkopů oboustranně 500 m (v obloucích)</t>
  </si>
  <si>
    <t>2*(500*1,5*0,1)</t>
  </si>
  <si>
    <t>51</t>
  </si>
  <si>
    <t>5906105010</t>
  </si>
  <si>
    <t>Demontáž pražce dřevěný. Poznámka: 1. V cenách jsou započteny náklady na manipulaci, demontáž, odstrojení do součástí a uložení pražců.</t>
  </si>
  <si>
    <t>2076088084</t>
  </si>
  <si>
    <t>Poznámka k souboru cen:_x000D_
1. V cenách jsou započteny náklady na manipulaci, demontáž, odstrojení do součástí a uložení pražců.</t>
  </si>
  <si>
    <t xml:space="preserve">Poznámka k položce:_x000D_
stávající rozdělení bylo "c"_x000D_
</t>
  </si>
  <si>
    <t>(((1053/25)*38))-0,560 "zaokrouhlení</t>
  </si>
  <si>
    <t>91</t>
  </si>
  <si>
    <t>5999005010</t>
  </si>
  <si>
    <t>Třídění spojovacích a upevňovacích součástí. Poznámka: 1. V cenách jsou započteny náklady na manipulaci, vytřídění a uložení materiálu na úložiště nebo do skladu.</t>
  </si>
  <si>
    <t>-37564106</t>
  </si>
  <si>
    <t>Poznámka k souboru cen:_x000D_
1. V cenách jsou započteny náklady na manipulaci, vytřídění a uložení materiálu na úložiště nebo do skladu.</t>
  </si>
  <si>
    <t>1575*0,027</t>
  </si>
  <si>
    <t>102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</si>
  <si>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</si>
  <si>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</si>
  <si>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m2</t>
  </si>
  <si>
    <t>17570163</t>
  </si>
  <si>
    <t>Poznámka k souboru cen:_x000D_
1. V cenách jsou započteny náklady na vyřezání a likvidaci výřezu spálením, štěpkováním nebo jeho naložení na dopravní prostředek a uložení na skládku._x000D_
2. V cenách nejsou obsaženy náklady na dopravu a skládkovné.</t>
  </si>
  <si>
    <t>500*4,5</t>
  </si>
  <si>
    <t>OST</t>
  </si>
  <si>
    <t>Ostatní</t>
  </si>
  <si>
    <t>61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</si>
  <si>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</si>
  <si>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</si>
  <si>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512</t>
  </si>
  <si>
    <t>434224484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</si>
  <si>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</si>
  <si>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7*1</t>
  </si>
  <si>
    <t>92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</si>
  <si>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</si>
  <si>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</si>
  <si>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1484045559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</si>
  <si>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</si>
  <si>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NOVÝ štěrk do žkm stavby</t>
  </si>
  <si>
    <t>40*36*1,5</t>
  </si>
  <si>
    <t>106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</si>
  <si>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</si>
  <si>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</si>
  <si>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-1096234103</t>
  </si>
  <si>
    <t>Poznámka k položce:_x000D_
NOVÉ kolejnice od prodejce na deponii</t>
  </si>
  <si>
    <t>103,719*1</t>
  </si>
  <si>
    <t>65</t>
  </si>
  <si>
    <t>-1893010985</t>
  </si>
  <si>
    <t xml:space="preserve">Poznámka k položce:_x000D_
NOVÝ materiál do žkm stavby - pražcové kotvy + ZZ + DHM </t>
  </si>
  <si>
    <t>29,110*1</t>
  </si>
  <si>
    <t>66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</si>
  <si>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</si>
  <si>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</si>
  <si>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-222022513</t>
  </si>
  <si>
    <t>Poznámka k souboru cen:_x000D_
1. Ceny jsou určeny pro nakládání materiálu v případech, kdy není naložení součástí dodávky materiálu nebo není uvedeno v popisu cen a pro nakládání z meziskládky._x000D_
2. Ceny se použijí i pro nakládání materiálu z vlastních zásob objednatele.</t>
  </si>
  <si>
    <t>Poznámka k položce:_x000D_
Manipulace s NOVÝMI kolejnicemi na deponiii v žst. Blatná při dopravě do žkm stavby</t>
  </si>
  <si>
    <t>103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</si>
  <si>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</si>
  <si>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</si>
  <si>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97406058</t>
  </si>
  <si>
    <t>Poznámka k položce:_x000D_
doprava NOVÉHO materiálu z deponie žst. Blatná do žkm stavby - nové kolejnice 49 E1</t>
  </si>
  <si>
    <t>103,719</t>
  </si>
  <si>
    <t>93</t>
  </si>
  <si>
    <t>-667019672</t>
  </si>
  <si>
    <t xml:space="preserve">Poznámka k položce:_x000D_
Manipulace s NOVÝMI pražcemi při dopravě do žkm stavby (VYKLÁDKA z vozů v žst. Blatná)_x000D__x000D_
_x000D_
</t>
  </si>
  <si>
    <t>170,40+397,305</t>
  </si>
  <si>
    <t>67</t>
  </si>
  <si>
    <t>1101367573</t>
  </si>
  <si>
    <t>Poznámka k položce:_x000D_
doprava NOVÉHO materiálu z žst. Blatná do žkm stavby - pražce betonové B91S/2 vystrojené</t>
  </si>
  <si>
    <t>68</t>
  </si>
  <si>
    <t>1895816015</t>
  </si>
  <si>
    <t xml:space="preserve">Poznámka k položce:_x000D_
Nakládka UŽITÝCH kolejnic v žkm stavby při dopravě na deponii do žst. Blatná_x000D_
</t>
  </si>
  <si>
    <t>((1050*2)*0,95)*0,04943</t>
  </si>
  <si>
    <t>69</t>
  </si>
  <si>
    <t>1540034097</t>
  </si>
  <si>
    <t>Poznámka k položce:_x000D_
odvoz UŽITÉHO materiálu ze žkm stavby na deponii do žst. Blatná - staré kolejnice S49</t>
  </si>
  <si>
    <t>70</t>
  </si>
  <si>
    <t>-1403455537</t>
  </si>
  <si>
    <t>Poznámka k položce:_x000D_
odvoz UŽITÉHO materiálu - staré dřevěné pražce 1575 ks z žkm stavby na deponii do žst. Blatná a staré zajišťovací značky 47 ks</t>
  </si>
  <si>
    <t>1600*0,090</t>
  </si>
  <si>
    <t xml:space="preserve">1600*0,027" vystrojení </t>
  </si>
  <si>
    <t>47*0,1</t>
  </si>
  <si>
    <t>Součet</t>
  </si>
  <si>
    <t>71</t>
  </si>
  <si>
    <t>135961990</t>
  </si>
  <si>
    <t xml:space="preserve">Poznámka k položce:_x000D_
Nakládka UŽITÝCH pražců + bet. ZZ+ plastů na deponii při dopravě k likvidaci_x000D__x000D_
_x000D_
</t>
  </si>
  <si>
    <t>142,2+4,7+0,813</t>
  </si>
  <si>
    <t>72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</si>
  <si>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</si>
  <si>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</si>
  <si>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586937127</t>
  </si>
  <si>
    <t>Poznámka k položce:_x000D_
UŽITÉ pražce + odpad z příkopů + bet. ZZ + plasty při dopravě k likvidaci</t>
  </si>
  <si>
    <t>142,2+270 +4,7+0,813</t>
  </si>
  <si>
    <t>101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</si>
  <si>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</si>
  <si>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</si>
  <si>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751035581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</si>
  <si>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</si>
  <si>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Poznámka k položce:_x000D_
Pročištění příkopů ... 150 m3</t>
  </si>
  <si>
    <t>150*1,8</t>
  </si>
  <si>
    <t>74</t>
  </si>
  <si>
    <t>9909000300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</si>
  <si>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</si>
  <si>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-344217782</t>
  </si>
  <si>
    <t>Poznámka k položce:_x000D_
- 20 ks výzisk</t>
  </si>
  <si>
    <t>((1600-20)*90)/1000</t>
  </si>
  <si>
    <t>75</t>
  </si>
  <si>
    <t>9909000400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</si>
  <si>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</si>
  <si>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67174113</t>
  </si>
  <si>
    <t>((1600*0,182)/1000)+((1600*0,326)/1000)" polyethylén + gumy</t>
  </si>
  <si>
    <t>76</t>
  </si>
  <si>
    <t>9909000500</t>
  </si>
  <si>
    <t>Poplatek uložení odpadu betonových prefabrikátů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</si>
  <si>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1086039737</t>
  </si>
  <si>
    <t>Poznámka k položce:_x000D_
staré zajišťovací značky</t>
  </si>
  <si>
    <t>SO 1.2 - Železniční svršek - následné podbití</t>
  </si>
  <si>
    <t>Poznámka k položce:_x000D_
5 vozů</t>
  </si>
  <si>
    <t>5*36*1,5</t>
  </si>
  <si>
    <t>7</t>
  </si>
  <si>
    <t>5*36</t>
  </si>
  <si>
    <t>10</t>
  </si>
  <si>
    <t>1,040*1</t>
  </si>
  <si>
    <t>17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</si>
  <si>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</si>
  <si>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</si>
  <si>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-544022696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</si>
  <si>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</si>
  <si>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1,3*1</t>
  </si>
  <si>
    <t>30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</si>
  <si>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</si>
  <si>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1431968808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</si>
  <si>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</si>
  <si>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31</t>
  </si>
  <si>
    <t>-885133850</t>
  </si>
  <si>
    <t>SO 1.3 - Materiál a práce zadavatele -  NEOCEŇOVAT !</t>
  </si>
  <si>
    <t>5956140030</t>
  </si>
  <si>
    <t>Pražec betonový příčný vystrojený včetně kompletů tv. B 91S/2 (S)</t>
  </si>
  <si>
    <t>1683026003</t>
  </si>
  <si>
    <t>Poznámka k položce:_x000D_
BEZ alternativního vystrojení pražce pro rozšíření rozchodu koleje._x000D_
_x000D_
Včetně dopravy do žst. Blatná (zajišťuje zadavatel)._x000D_
_x000D_
Dodá zadavatel SŽ, s. o., OŘ Plzeň!  N E O C E Ň O V A T !</t>
  </si>
  <si>
    <t>520*1</t>
  </si>
  <si>
    <t>1201480671</t>
  </si>
  <si>
    <t>Poznámka k položce:_x000D_
S alternativním vystrojením pražce pro rozšíření rozchodu koleje._x000D_
_x000D_
Rozšíření rozchodu ... + 2,5 mm ... 12 ks_x000D_
Rozšíření rozchodu ... + 5,0 mm ... 651 ks_x000D_
Rozšíření rozchodu ... + 7,5 mm ... 6 ks_x000D_
Rozšíření rozchodu ... + 10,0 mm ... 6 ks_x000D_
Rozšíření rozchodu ... + 12,5 mm ... 6 ks_x000D_
Rozšíření rozchodu ... + 15,0 mm ... 534 ks_x000D_
_x000D_
Včetně dopravy do žst. Blatná (zajišťuje zadavatel)._x000D_
_x000D_
Dodá zadavatel SŽ, s. o., OŘ Plzeň!  N E O C E Ň O V A T !</t>
  </si>
  <si>
    <t>12+651+6+6+6+534</t>
  </si>
  <si>
    <t>VON - Vedlejší a ostatní náklady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</si>
  <si>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</si>
  <si>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</si>
  <si>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</si>
  <si>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</si>
  <si>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</si>
  <si>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</si>
  <si>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1984763401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</si>
  <si>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</si>
  <si>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 a. s.</t>
  </si>
  <si>
    <t>1*1</t>
  </si>
  <si>
    <t>022101001</t>
  </si>
  <si>
    <t>Geodetické práce Geodetické práce před opravou</t>
  </si>
  <si>
    <t>1024</t>
  </si>
  <si>
    <t>41670198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</si>
  <si>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</si>
  <si>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</si>
  <si>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247843125</t>
  </si>
  <si>
    <t>022101011</t>
  </si>
  <si>
    <t>Geodetické práce Geodetické práce v průběhu opravy</t>
  </si>
  <si>
    <t>-754202215</t>
  </si>
  <si>
    <t>Poznámka k položce:_x000D_
vč. následného podbití</t>
  </si>
  <si>
    <t>1+1</t>
  </si>
  <si>
    <t>6</t>
  </si>
  <si>
    <t>029101001</t>
  </si>
  <si>
    <t>Ostatní náklady Náklady na informační cedule, desky, publikační náklady, aj.</t>
  </si>
  <si>
    <t>-578962488</t>
  </si>
  <si>
    <t>033131001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</si>
  <si>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</si>
  <si>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-937422005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</si>
  <si>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</si>
  <si>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022101021</t>
  </si>
  <si>
    <t>Geodetické práce Geodetické práce po ukončení opravy</t>
  </si>
  <si>
    <t>1302218994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</si>
  <si>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</si>
  <si>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</si>
  <si>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</si>
  <si>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</si>
  <si>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</si>
  <si>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</si>
  <si>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</si>
  <si>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</si>
  <si>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</si>
  <si>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</si>
  <si>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</si>
  <si>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</si>
  <si>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</si>
  <si>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</si>
  <si>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</si>
  <si>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</si>
  <si>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</si>
  <si>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</si>
  <si>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</si>
  <si>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</si>
  <si>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</si>
  <si>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</si>
  <si>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</si>
  <si>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</si>
  <si>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</si>
  <si>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</si>
  <si>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</si>
  <si>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</si>
  <si>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</si>
  <si>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</si>
  <si>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</si>
  <si>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</si>
  <si>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</si>
  <si>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</si>
  <si>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</si>
  <si>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</si>
  <si>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</si>
  <si>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</si>
  <si>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</si>
  <si>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</si>
  <si>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</si>
  <si>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</si>
  <si>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</si>
  <si>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</si>
  <si>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</si>
  <si>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</si>
  <si>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</si>
  <si>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</si>
  <si>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</si>
  <si>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</si>
  <si>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</si>
  <si>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</si>
  <si>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</si>
  <si>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</si>
  <si>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</si>
  <si>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</si>
  <si>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</si>
  <si>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</si>
  <si>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</si>
  <si>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</si>
  <si>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</si>
  <si>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</si>
  <si>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</si>
  <si>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</si>
  <si>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</si>
  <si>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</si>
  <si>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</si>
  <si>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</si>
  <si>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</si>
  <si>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</si>
  <si>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</si>
  <si>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</si>
  <si>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</si>
  <si>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</si>
  <si>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</si>
  <si>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</si>
  <si>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</si>
  <si>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</si>
  <si>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</si>
  <si>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</si>
  <si>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</si>
  <si>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</si>
  <si>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</si>
  <si>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</si>
  <si>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</si>
  <si>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</si>
  <si>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</si>
  <si>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</si>
  <si>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</si>
  <si>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</si>
  <si>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</si>
  <si>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</si>
  <si>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</si>
  <si>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</si>
  <si>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</si>
  <si>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</si>
  <si>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</si>
  <si>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</si>
  <si>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</si>
  <si>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</si>
  <si>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</si>
  <si>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</si>
  <si>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</si>
  <si>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</si>
  <si>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</si>
  <si>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</si>
  <si>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</si>
  <si>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</si>
  <si>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</si>
  <si>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</si>
  <si>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</si>
  <si>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</si>
  <si>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</si>
  <si>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</si>
  <si>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</si>
  <si>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</si>
  <si>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</si>
  <si>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</si>
  <si>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</si>
  <si>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</si>
  <si>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</si>
  <si>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</si>
  <si>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</si>
  <si>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</si>
  <si>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</si>
  <si>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</si>
  <si>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</si>
  <si>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</si>
  <si>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</si>
  <si>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</si>
  <si>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</si>
  <si>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</si>
  <si>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</si>
  <si>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</si>
  <si>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</si>
  <si>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</si>
  <si>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</si>
  <si>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</si>
  <si>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</si>
  <si>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</si>
  <si>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</si>
  <si>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</si>
  <si>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</si>
  <si>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</si>
  <si>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</si>
  <si>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</si>
  <si>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</si>
  <si>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</si>
  <si>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</si>
  <si>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</si>
  <si>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</si>
  <si>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</si>
  <si>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</si>
  <si>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</si>
  <si>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</si>
  <si>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</si>
  <si>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</si>
  <si>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</si>
  <si>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</si>
  <si>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</si>
  <si>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</si>
  <si>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</si>
  <si>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</si>
  <si>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</si>
  <si>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</si>
  <si>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</si>
  <si>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</si>
  <si>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</si>
  <si>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</si>
  <si>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</si>
  <si>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</si>
  <si>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</si>
  <si>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</si>
  <si>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</si>
  <si>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</si>
  <si>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</si>
  <si>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</si>
  <si>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</si>
  <si>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</si>
  <si>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</si>
  <si>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</si>
  <si>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Poznámka k položce:_x000D_
2 styky - ochranné před výhybkou č.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</si>
</sst>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opLeftCell="A49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6"/>
      <c r="AS2" s="356"/>
      <c r="AT2" s="356"/>
      <c r="AU2" s="356"/>
      <c r="AV2" s="356"/>
      <c r="AW2" s="356"/>
      <c r="AX2" s="356"/>
      <c r="AY2" s="356"/>
      <c r="AZ2" s="356"/>
      <c r="BA2" s="356"/>
      <c r="BB2" s="356"/>
      <c r="BC2" s="356"/>
      <c r="BD2" s="356"/>
      <c r="BE2" s="35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0" t="s">
        <v>14</v>
      </c>
      <c r="L5" s="341"/>
      <c r="M5" s="341"/>
      <c r="N5" s="341"/>
      <c r="O5" s="341"/>
      <c r="P5" s="341"/>
      <c r="Q5" s="341"/>
      <c r="R5" s="341"/>
      <c r="S5" s="341"/>
      <c r="T5" s="341"/>
      <c r="U5" s="341"/>
      <c r="V5" s="341"/>
      <c r="W5" s="341"/>
      <c r="X5" s="341"/>
      <c r="Y5" s="341"/>
      <c r="Z5" s="341"/>
      <c r="AA5" s="341"/>
      <c r="AB5" s="341"/>
      <c r="AC5" s="341"/>
      <c r="AD5" s="341"/>
      <c r="AE5" s="341"/>
      <c r="AF5" s="341"/>
      <c r="AG5" s="341"/>
      <c r="AH5" s="341"/>
      <c r="AI5" s="341"/>
      <c r="AJ5" s="341"/>
      <c r="AK5" s="341"/>
      <c r="AL5" s="341"/>
      <c r="AM5" s="341"/>
      <c r="AN5" s="341"/>
      <c r="AO5" s="341"/>
      <c r="AP5" s="22"/>
      <c r="AQ5" s="22"/>
      <c r="AR5" s="20"/>
      <c r="BE5" s="33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2" t="s">
        <v>17</v>
      </c>
      <c r="L6" s="341"/>
      <c r="M6" s="341"/>
      <c r="N6" s="341"/>
      <c r="O6" s="341"/>
      <c r="P6" s="341"/>
      <c r="Q6" s="341"/>
      <c r="R6" s="341"/>
      <c r="S6" s="341"/>
      <c r="T6" s="341"/>
      <c r="U6" s="341"/>
      <c r="V6" s="341"/>
      <c r="W6" s="341"/>
      <c r="X6" s="341"/>
      <c r="Y6" s="341"/>
      <c r="Z6" s="341"/>
      <c r="AA6" s="341"/>
      <c r="AB6" s="341"/>
      <c r="AC6" s="341"/>
      <c r="AD6" s="341"/>
      <c r="AE6" s="341"/>
      <c r="AF6" s="341"/>
      <c r="AG6" s="341"/>
      <c r="AH6" s="341"/>
      <c r="AI6" s="341"/>
      <c r="AJ6" s="341"/>
      <c r="AK6" s="341"/>
      <c r="AL6" s="341"/>
      <c r="AM6" s="341"/>
      <c r="AN6" s="341"/>
      <c r="AO6" s="341"/>
      <c r="AP6" s="22"/>
      <c r="AQ6" s="22"/>
      <c r="AR6" s="20"/>
      <c r="BE6" s="33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38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3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38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3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3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38"/>
      <c r="BS12" s="17" t="s">
        <v>6</v>
      </c>
    </row>
    <row r="13" spans="1:74" s="1" customFormat="1" ht="12" customHeight="1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338"/>
      <c r="BS13" s="17" t="s">
        <v>6</v>
      </c>
    </row>
    <row r="14" spans="1:74" ht="12.75">
      <c r="B14" s="21"/>
      <c r="C14" s="22"/>
      <c r="D14" s="22"/>
      <c r="E14" s="343" t="s">
        <v>33</v>
      </c>
      <c r="F14" s="344"/>
      <c r="G14" s="344"/>
      <c r="H14" s="344"/>
      <c r="I14" s="344"/>
      <c r="J14" s="344"/>
      <c r="K14" s="344"/>
      <c r="L14" s="344"/>
      <c r="M14" s="344"/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4"/>
      <c r="AJ14" s="344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33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38"/>
      <c r="BS15" s="17" t="s">
        <v>4</v>
      </c>
    </row>
    <row r="16" spans="1:74" s="1" customFormat="1" ht="12" customHeight="1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3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35</v>
      </c>
      <c r="AO17" s="22"/>
      <c r="AP17" s="22"/>
      <c r="AQ17" s="22"/>
      <c r="AR17" s="20"/>
      <c r="BE17" s="338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38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35</v>
      </c>
      <c r="AO19" s="22"/>
      <c r="AP19" s="22"/>
      <c r="AQ19" s="22"/>
      <c r="AR19" s="20"/>
      <c r="BE19" s="33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35</v>
      </c>
      <c r="AO20" s="22"/>
      <c r="AP20" s="22"/>
      <c r="AQ20" s="22"/>
      <c r="AR20" s="20"/>
      <c r="BE20" s="338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38"/>
    </row>
    <row r="22" spans="1:71" s="1" customFormat="1" ht="12" customHeight="1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38"/>
    </row>
    <row r="23" spans="1:71" s="1" customFormat="1" ht="72" customHeight="1">
      <c r="B23" s="21"/>
      <c r="C23" s="22"/>
      <c r="D23" s="22"/>
      <c r="E23" s="345" t="s">
        <v>41</v>
      </c>
      <c r="F23" s="345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5"/>
      <c r="Z23" s="345"/>
      <c r="AA23" s="345"/>
      <c r="AB23" s="345"/>
      <c r="AC23" s="345"/>
      <c r="AD23" s="345"/>
      <c r="AE23" s="345"/>
      <c r="AF23" s="345"/>
      <c r="AG23" s="345"/>
      <c r="AH23" s="345"/>
      <c r="AI23" s="345"/>
      <c r="AJ23" s="345"/>
      <c r="AK23" s="345"/>
      <c r="AL23" s="345"/>
      <c r="AM23" s="345"/>
      <c r="AN23" s="345"/>
      <c r="AO23" s="22"/>
      <c r="AP23" s="22"/>
      <c r="AQ23" s="22"/>
      <c r="AR23" s="20"/>
      <c r="BE23" s="33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3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38"/>
    </row>
    <row r="26" spans="1:71" s="2" customFormat="1" ht="25.9" customHeight="1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6">
        <f>ROUND(AG54,2)</f>
        <v>0</v>
      </c>
      <c r="AL26" s="347"/>
      <c r="AM26" s="347"/>
      <c r="AN26" s="347"/>
      <c r="AO26" s="347"/>
      <c r="AP26" s="36"/>
      <c r="AQ26" s="36"/>
      <c r="AR26" s="39"/>
      <c r="BE26" s="338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38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48" t="s">
        <v>43</v>
      </c>
      <c r="M28" s="348"/>
      <c r="N28" s="348"/>
      <c r="O28" s="348"/>
      <c r="P28" s="348"/>
      <c r="Q28" s="36"/>
      <c r="R28" s="36"/>
      <c r="S28" s="36"/>
      <c r="T28" s="36"/>
      <c r="U28" s="36"/>
      <c r="V28" s="36"/>
      <c r="W28" s="348" t="s">
        <v>44</v>
      </c>
      <c r="X28" s="348"/>
      <c r="Y28" s="348"/>
      <c r="Z28" s="348"/>
      <c r="AA28" s="348"/>
      <c r="AB28" s="348"/>
      <c r="AC28" s="348"/>
      <c r="AD28" s="348"/>
      <c r="AE28" s="348"/>
      <c r="AF28" s="36"/>
      <c r="AG28" s="36"/>
      <c r="AH28" s="36"/>
      <c r="AI28" s="36"/>
      <c r="AJ28" s="36"/>
      <c r="AK28" s="348" t="s">
        <v>45</v>
      </c>
      <c r="AL28" s="348"/>
      <c r="AM28" s="348"/>
      <c r="AN28" s="348"/>
      <c r="AO28" s="348"/>
      <c r="AP28" s="36"/>
      <c r="AQ28" s="36"/>
      <c r="AR28" s="39"/>
      <c r="BE28" s="338"/>
    </row>
    <row r="29" spans="1:71" s="3" customFormat="1" ht="14.45" customHeight="1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351">
        <v>0.21</v>
      </c>
      <c r="M29" s="350"/>
      <c r="N29" s="350"/>
      <c r="O29" s="350"/>
      <c r="P29" s="350"/>
      <c r="Q29" s="41"/>
      <c r="R29" s="41"/>
      <c r="S29" s="41"/>
      <c r="T29" s="41"/>
      <c r="U29" s="41"/>
      <c r="V29" s="41"/>
      <c r="W29" s="349">
        <f>ROUND(AZ54, 2)</f>
        <v>0</v>
      </c>
      <c r="X29" s="350"/>
      <c r="Y29" s="350"/>
      <c r="Z29" s="350"/>
      <c r="AA29" s="350"/>
      <c r="AB29" s="350"/>
      <c r="AC29" s="350"/>
      <c r="AD29" s="350"/>
      <c r="AE29" s="350"/>
      <c r="AF29" s="41"/>
      <c r="AG29" s="41"/>
      <c r="AH29" s="41"/>
      <c r="AI29" s="41"/>
      <c r="AJ29" s="41"/>
      <c r="AK29" s="349">
        <f>ROUND(AV54, 2)</f>
        <v>0</v>
      </c>
      <c r="AL29" s="350"/>
      <c r="AM29" s="350"/>
      <c r="AN29" s="350"/>
      <c r="AO29" s="350"/>
      <c r="AP29" s="41"/>
      <c r="AQ29" s="41"/>
      <c r="AR29" s="42"/>
      <c r="BE29" s="339"/>
    </row>
    <row r="30" spans="1:71" s="3" customFormat="1" ht="14.45" customHeight="1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351">
        <v>0.15</v>
      </c>
      <c r="M30" s="350"/>
      <c r="N30" s="350"/>
      <c r="O30" s="350"/>
      <c r="P30" s="350"/>
      <c r="Q30" s="41"/>
      <c r="R30" s="41"/>
      <c r="S30" s="41"/>
      <c r="T30" s="41"/>
      <c r="U30" s="41"/>
      <c r="V30" s="41"/>
      <c r="W30" s="349">
        <f>ROUND(BA54, 2)</f>
        <v>0</v>
      </c>
      <c r="X30" s="350"/>
      <c r="Y30" s="350"/>
      <c r="Z30" s="350"/>
      <c r="AA30" s="350"/>
      <c r="AB30" s="350"/>
      <c r="AC30" s="350"/>
      <c r="AD30" s="350"/>
      <c r="AE30" s="350"/>
      <c r="AF30" s="41"/>
      <c r="AG30" s="41"/>
      <c r="AH30" s="41"/>
      <c r="AI30" s="41"/>
      <c r="AJ30" s="41"/>
      <c r="AK30" s="349">
        <f>ROUND(AW54, 2)</f>
        <v>0</v>
      </c>
      <c r="AL30" s="350"/>
      <c r="AM30" s="350"/>
      <c r="AN30" s="350"/>
      <c r="AO30" s="350"/>
      <c r="AP30" s="41"/>
      <c r="AQ30" s="41"/>
      <c r="AR30" s="42"/>
      <c r="BE30" s="339"/>
    </row>
    <row r="31" spans="1:71" s="3" customFormat="1" ht="14.45" hidden="1" customHeight="1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351">
        <v>0.21</v>
      </c>
      <c r="M31" s="350"/>
      <c r="N31" s="350"/>
      <c r="O31" s="350"/>
      <c r="P31" s="350"/>
      <c r="Q31" s="41"/>
      <c r="R31" s="41"/>
      <c r="S31" s="41"/>
      <c r="T31" s="41"/>
      <c r="U31" s="41"/>
      <c r="V31" s="41"/>
      <c r="W31" s="349">
        <f>ROUND(BB54, 2)</f>
        <v>0</v>
      </c>
      <c r="X31" s="350"/>
      <c r="Y31" s="350"/>
      <c r="Z31" s="350"/>
      <c r="AA31" s="350"/>
      <c r="AB31" s="350"/>
      <c r="AC31" s="350"/>
      <c r="AD31" s="350"/>
      <c r="AE31" s="350"/>
      <c r="AF31" s="41"/>
      <c r="AG31" s="41"/>
      <c r="AH31" s="41"/>
      <c r="AI31" s="41"/>
      <c r="AJ31" s="41"/>
      <c r="AK31" s="349">
        <v>0</v>
      </c>
      <c r="AL31" s="350"/>
      <c r="AM31" s="350"/>
      <c r="AN31" s="350"/>
      <c r="AO31" s="350"/>
      <c r="AP31" s="41"/>
      <c r="AQ31" s="41"/>
      <c r="AR31" s="42"/>
      <c r="BE31" s="339"/>
    </row>
    <row r="32" spans="1:71" s="3" customFormat="1" ht="14.45" hidden="1" customHeight="1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351">
        <v>0.15</v>
      </c>
      <c r="M32" s="350"/>
      <c r="N32" s="350"/>
      <c r="O32" s="350"/>
      <c r="P32" s="350"/>
      <c r="Q32" s="41"/>
      <c r="R32" s="41"/>
      <c r="S32" s="41"/>
      <c r="T32" s="41"/>
      <c r="U32" s="41"/>
      <c r="V32" s="41"/>
      <c r="W32" s="349">
        <f>ROUND(BC54, 2)</f>
        <v>0</v>
      </c>
      <c r="X32" s="350"/>
      <c r="Y32" s="350"/>
      <c r="Z32" s="350"/>
      <c r="AA32" s="350"/>
      <c r="AB32" s="350"/>
      <c r="AC32" s="350"/>
      <c r="AD32" s="350"/>
      <c r="AE32" s="350"/>
      <c r="AF32" s="41"/>
      <c r="AG32" s="41"/>
      <c r="AH32" s="41"/>
      <c r="AI32" s="41"/>
      <c r="AJ32" s="41"/>
      <c r="AK32" s="349">
        <v>0</v>
      </c>
      <c r="AL32" s="350"/>
      <c r="AM32" s="350"/>
      <c r="AN32" s="350"/>
      <c r="AO32" s="350"/>
      <c r="AP32" s="41"/>
      <c r="AQ32" s="41"/>
      <c r="AR32" s="42"/>
      <c r="BE32" s="339"/>
    </row>
    <row r="33" spans="1:57" s="3" customFormat="1" ht="14.45" hidden="1" customHeight="1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351">
        <v>0</v>
      </c>
      <c r="M33" s="350"/>
      <c r="N33" s="350"/>
      <c r="O33" s="350"/>
      <c r="P33" s="350"/>
      <c r="Q33" s="41"/>
      <c r="R33" s="41"/>
      <c r="S33" s="41"/>
      <c r="T33" s="41"/>
      <c r="U33" s="41"/>
      <c r="V33" s="41"/>
      <c r="W33" s="349">
        <f>ROUND(BD54, 2)</f>
        <v>0</v>
      </c>
      <c r="X33" s="350"/>
      <c r="Y33" s="350"/>
      <c r="Z33" s="350"/>
      <c r="AA33" s="350"/>
      <c r="AB33" s="350"/>
      <c r="AC33" s="350"/>
      <c r="AD33" s="350"/>
      <c r="AE33" s="350"/>
      <c r="AF33" s="41"/>
      <c r="AG33" s="41"/>
      <c r="AH33" s="41"/>
      <c r="AI33" s="41"/>
      <c r="AJ33" s="41"/>
      <c r="AK33" s="349">
        <v>0</v>
      </c>
      <c r="AL33" s="350"/>
      <c r="AM33" s="350"/>
      <c r="AN33" s="350"/>
      <c r="AO33" s="350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55" t="s">
        <v>54</v>
      </c>
      <c r="Y35" s="353"/>
      <c r="Z35" s="353"/>
      <c r="AA35" s="353"/>
      <c r="AB35" s="353"/>
      <c r="AC35" s="45"/>
      <c r="AD35" s="45"/>
      <c r="AE35" s="45"/>
      <c r="AF35" s="45"/>
      <c r="AG35" s="45"/>
      <c r="AH35" s="45"/>
      <c r="AI35" s="45"/>
      <c r="AJ35" s="45"/>
      <c r="AK35" s="352">
        <f>SUM(AK26:AK33)</f>
        <v>0</v>
      </c>
      <c r="AL35" s="353"/>
      <c r="AM35" s="353"/>
      <c r="AN35" s="353"/>
      <c r="AO35" s="35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65420207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3" t="str">
        <f>K6</f>
        <v>Výměna pražců a kolejnic v úseku Blatná - Sedlice</v>
      </c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trať 203 dle JŘ, TÚ Blatná - Sedlice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15" t="str">
        <f>IF(AN8= "","",AN8)</f>
        <v>17. 9. 2020</v>
      </c>
      <c r="AN47" s="315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Správa železnic, státní organizace, OŘ Plzeň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322" t="str">
        <f>IF(E17="","",E17)</f>
        <v xml:space="preserve"> </v>
      </c>
      <c r="AN49" s="323"/>
      <c r="AO49" s="323"/>
      <c r="AP49" s="323"/>
      <c r="AQ49" s="36"/>
      <c r="AR49" s="39"/>
      <c r="AS49" s="316" t="s">
        <v>56</v>
      </c>
      <c r="AT49" s="31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322" t="str">
        <f>IF(E20="","",E20)</f>
        <v>Libor Brabenec</v>
      </c>
      <c r="AN50" s="323"/>
      <c r="AO50" s="323"/>
      <c r="AP50" s="323"/>
      <c r="AQ50" s="36"/>
      <c r="AR50" s="39"/>
      <c r="AS50" s="318"/>
      <c r="AT50" s="31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0"/>
      <c r="AT51" s="32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4" t="s">
        <v>57</v>
      </c>
      <c r="D52" s="325"/>
      <c r="E52" s="325"/>
      <c r="F52" s="325"/>
      <c r="G52" s="325"/>
      <c r="H52" s="66"/>
      <c r="I52" s="327" t="s">
        <v>58</v>
      </c>
      <c r="J52" s="325"/>
      <c r="K52" s="325"/>
      <c r="L52" s="325"/>
      <c r="M52" s="325"/>
      <c r="N52" s="325"/>
      <c r="O52" s="325"/>
      <c r="P52" s="325"/>
      <c r="Q52" s="325"/>
      <c r="R52" s="325"/>
      <c r="S52" s="325"/>
      <c r="T52" s="325"/>
      <c r="U52" s="325"/>
      <c r="V52" s="325"/>
      <c r="W52" s="325"/>
      <c r="X52" s="325"/>
      <c r="Y52" s="325"/>
      <c r="Z52" s="325"/>
      <c r="AA52" s="325"/>
      <c r="AB52" s="325"/>
      <c r="AC52" s="325"/>
      <c r="AD52" s="325"/>
      <c r="AE52" s="325"/>
      <c r="AF52" s="325"/>
      <c r="AG52" s="326" t="s">
        <v>59</v>
      </c>
      <c r="AH52" s="325"/>
      <c r="AI52" s="325"/>
      <c r="AJ52" s="325"/>
      <c r="AK52" s="325"/>
      <c r="AL52" s="325"/>
      <c r="AM52" s="325"/>
      <c r="AN52" s="327" t="s">
        <v>60</v>
      </c>
      <c r="AO52" s="325"/>
      <c r="AP52" s="325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5">
        <f>ROUND(AG55+AG59,2)</f>
        <v>0</v>
      </c>
      <c r="AH54" s="335"/>
      <c r="AI54" s="335"/>
      <c r="AJ54" s="335"/>
      <c r="AK54" s="335"/>
      <c r="AL54" s="335"/>
      <c r="AM54" s="335"/>
      <c r="AN54" s="336">
        <f t="shared" ref="AN54:AN59" si="0">SUM(AG54,AT54)</f>
        <v>0</v>
      </c>
      <c r="AO54" s="336"/>
      <c r="AP54" s="336"/>
      <c r="AQ54" s="78" t="s">
        <v>35</v>
      </c>
      <c r="AR54" s="79"/>
      <c r="AS54" s="80">
        <f>ROUND(AS55+AS59,2)</f>
        <v>0</v>
      </c>
      <c r="AT54" s="81">
        <f t="shared" ref="AT54:AT59" si="1">ROUND(SUM(AV54:AW54),2)</f>
        <v>0</v>
      </c>
      <c r="AU54" s="82">
        <f>ROUND(AU55+AU59,5)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ROUND(AZ55+AZ59,2)</f>
        <v>0</v>
      </c>
      <c r="BA54" s="81">
        <f>ROUND(BA55+BA59,2)</f>
        <v>0</v>
      </c>
      <c r="BB54" s="81">
        <f>ROUND(BB55+BB59,2)</f>
        <v>0</v>
      </c>
      <c r="BC54" s="81">
        <f>ROUND(BC55+BC59,2)</f>
        <v>0</v>
      </c>
      <c r="BD54" s="83">
        <f>ROUND(BD55+BD59,2)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24.75" customHeight="1">
      <c r="B55" s="86"/>
      <c r="C55" s="87"/>
      <c r="D55" s="331" t="s">
        <v>80</v>
      </c>
      <c r="E55" s="331"/>
      <c r="F55" s="331"/>
      <c r="G55" s="331"/>
      <c r="H55" s="331"/>
      <c r="I55" s="88"/>
      <c r="J55" s="331" t="s">
        <v>81</v>
      </c>
      <c r="K55" s="331"/>
      <c r="L55" s="331"/>
      <c r="M55" s="331"/>
      <c r="N55" s="331"/>
      <c r="O55" s="331"/>
      <c r="P55" s="331"/>
      <c r="Q55" s="331"/>
      <c r="R55" s="331"/>
      <c r="S55" s="331"/>
      <c r="T55" s="331"/>
      <c r="U55" s="331"/>
      <c r="V55" s="331"/>
      <c r="W55" s="331"/>
      <c r="X55" s="331"/>
      <c r="Y55" s="331"/>
      <c r="Z55" s="331"/>
      <c r="AA55" s="331"/>
      <c r="AB55" s="331"/>
      <c r="AC55" s="331"/>
      <c r="AD55" s="331"/>
      <c r="AE55" s="331"/>
      <c r="AF55" s="331"/>
      <c r="AG55" s="328">
        <f>ROUND(SUM(AG56:AG58),2)</f>
        <v>0</v>
      </c>
      <c r="AH55" s="329"/>
      <c r="AI55" s="329"/>
      <c r="AJ55" s="329"/>
      <c r="AK55" s="329"/>
      <c r="AL55" s="329"/>
      <c r="AM55" s="329"/>
      <c r="AN55" s="330">
        <f t="shared" si="0"/>
        <v>0</v>
      </c>
      <c r="AO55" s="329"/>
      <c r="AP55" s="329"/>
      <c r="AQ55" s="89" t="s">
        <v>82</v>
      </c>
      <c r="AR55" s="90"/>
      <c r="AS55" s="91">
        <f>ROUND(SUM(AS56:AS58),2)</f>
        <v>0</v>
      </c>
      <c r="AT55" s="92">
        <f t="shared" si="1"/>
        <v>0</v>
      </c>
      <c r="AU55" s="93">
        <f>ROUND(SUM(AU56:AU58),5)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ROUND(SUM(AZ56:AZ58),2)</f>
        <v>0</v>
      </c>
      <c r="BA55" s="92">
        <f>ROUND(SUM(BA56:BA58),2)</f>
        <v>0</v>
      </c>
      <c r="BB55" s="92">
        <f>ROUND(SUM(BB56:BB58),2)</f>
        <v>0</v>
      </c>
      <c r="BC55" s="92">
        <f>ROUND(SUM(BC56:BC58),2)</f>
        <v>0</v>
      </c>
      <c r="BD55" s="94">
        <f>ROUND(SUM(BD56:BD58),2)</f>
        <v>0</v>
      </c>
      <c r="BS55" s="95" t="s">
        <v>75</v>
      </c>
      <c r="BT55" s="95" t="s">
        <v>83</v>
      </c>
      <c r="BU55" s="95" t="s">
        <v>77</v>
      </c>
      <c r="BV55" s="95" t="s">
        <v>78</v>
      </c>
      <c r="BW55" s="95" t="s">
        <v>84</v>
      </c>
      <c r="BX55" s="95" t="s">
        <v>5</v>
      </c>
      <c r="CL55" s="95" t="s">
        <v>19</v>
      </c>
      <c r="CM55" s="95" t="s">
        <v>85</v>
      </c>
    </row>
    <row r="56" spans="1:91" s="4" customFormat="1" ht="16.5" customHeight="1">
      <c r="A56" s="96" t="s">
        <v>86</v>
      </c>
      <c r="B56" s="51"/>
      <c r="C56" s="97"/>
      <c r="D56" s="97"/>
      <c r="E56" s="334" t="s">
        <v>87</v>
      </c>
      <c r="F56" s="334"/>
      <c r="G56" s="334"/>
      <c r="H56" s="334"/>
      <c r="I56" s="334"/>
      <c r="J56" s="97"/>
      <c r="K56" s="334" t="s">
        <v>88</v>
      </c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  <c r="W56" s="334"/>
      <c r="X56" s="334"/>
      <c r="Y56" s="334"/>
      <c r="Z56" s="334"/>
      <c r="AA56" s="334"/>
      <c r="AB56" s="334"/>
      <c r="AC56" s="334"/>
      <c r="AD56" s="334"/>
      <c r="AE56" s="334"/>
      <c r="AF56" s="334"/>
      <c r="AG56" s="332">
        <f>'SO 1.1 - Železniční svršek'!J32</f>
        <v>0</v>
      </c>
      <c r="AH56" s="333"/>
      <c r="AI56" s="333"/>
      <c r="AJ56" s="333"/>
      <c r="AK56" s="333"/>
      <c r="AL56" s="333"/>
      <c r="AM56" s="333"/>
      <c r="AN56" s="332">
        <f t="shared" si="0"/>
        <v>0</v>
      </c>
      <c r="AO56" s="333"/>
      <c r="AP56" s="333"/>
      <c r="AQ56" s="98" t="s">
        <v>89</v>
      </c>
      <c r="AR56" s="53"/>
      <c r="AS56" s="99">
        <v>0</v>
      </c>
      <c r="AT56" s="100">
        <f t="shared" si="1"/>
        <v>0</v>
      </c>
      <c r="AU56" s="101">
        <f>'SO 1.1 - Železniční svršek'!P88</f>
        <v>0</v>
      </c>
      <c r="AV56" s="100">
        <f>'SO 1.1 - Železniční svršek'!J35</f>
        <v>0</v>
      </c>
      <c r="AW56" s="100">
        <f>'SO 1.1 - Železniční svršek'!J36</f>
        <v>0</v>
      </c>
      <c r="AX56" s="100">
        <f>'SO 1.1 - Železniční svršek'!J37</f>
        <v>0</v>
      </c>
      <c r="AY56" s="100">
        <f>'SO 1.1 - Železniční svršek'!J38</f>
        <v>0</v>
      </c>
      <c r="AZ56" s="100">
        <f>'SO 1.1 - Železniční svršek'!F35</f>
        <v>0</v>
      </c>
      <c r="BA56" s="100">
        <f>'SO 1.1 - Železniční svršek'!F36</f>
        <v>0</v>
      </c>
      <c r="BB56" s="100">
        <f>'SO 1.1 - Železniční svršek'!F37</f>
        <v>0</v>
      </c>
      <c r="BC56" s="100">
        <f>'SO 1.1 - Železniční svršek'!F38</f>
        <v>0</v>
      </c>
      <c r="BD56" s="102">
        <f>'SO 1.1 - Železniční svršek'!F39</f>
        <v>0</v>
      </c>
      <c r="BT56" s="103" t="s">
        <v>85</v>
      </c>
      <c r="BV56" s="103" t="s">
        <v>78</v>
      </c>
      <c r="BW56" s="103" t="s">
        <v>90</v>
      </c>
      <c r="BX56" s="103" t="s">
        <v>84</v>
      </c>
      <c r="CL56" s="103" t="s">
        <v>19</v>
      </c>
    </row>
    <row r="57" spans="1:91" s="4" customFormat="1" ht="16.5" customHeight="1">
      <c r="A57" s="96" t="s">
        <v>86</v>
      </c>
      <c r="B57" s="51"/>
      <c r="C57" s="97"/>
      <c r="D57" s="97"/>
      <c r="E57" s="334" t="s">
        <v>91</v>
      </c>
      <c r="F57" s="334"/>
      <c r="G57" s="334"/>
      <c r="H57" s="334"/>
      <c r="I57" s="334"/>
      <c r="J57" s="97"/>
      <c r="K57" s="334" t="s">
        <v>92</v>
      </c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32">
        <f>'SO 1.2 - Železniční svrše...'!J32</f>
        <v>0</v>
      </c>
      <c r="AH57" s="333"/>
      <c r="AI57" s="333"/>
      <c r="AJ57" s="333"/>
      <c r="AK57" s="333"/>
      <c r="AL57" s="333"/>
      <c r="AM57" s="333"/>
      <c r="AN57" s="332">
        <f t="shared" si="0"/>
        <v>0</v>
      </c>
      <c r="AO57" s="333"/>
      <c r="AP57" s="333"/>
      <c r="AQ57" s="98" t="s">
        <v>89</v>
      </c>
      <c r="AR57" s="53"/>
      <c r="AS57" s="99">
        <v>0</v>
      </c>
      <c r="AT57" s="100">
        <f t="shared" si="1"/>
        <v>0</v>
      </c>
      <c r="AU57" s="101">
        <f>'SO 1.2 - Železniční svrše...'!P88</f>
        <v>0</v>
      </c>
      <c r="AV57" s="100">
        <f>'SO 1.2 - Železniční svrše...'!J35</f>
        <v>0</v>
      </c>
      <c r="AW57" s="100">
        <f>'SO 1.2 - Železniční svrše...'!J36</f>
        <v>0</v>
      </c>
      <c r="AX57" s="100">
        <f>'SO 1.2 - Železniční svrše...'!J37</f>
        <v>0</v>
      </c>
      <c r="AY57" s="100">
        <f>'SO 1.2 - Železniční svrše...'!J38</f>
        <v>0</v>
      </c>
      <c r="AZ57" s="100">
        <f>'SO 1.2 - Železniční svrše...'!F35</f>
        <v>0</v>
      </c>
      <c r="BA57" s="100">
        <f>'SO 1.2 - Železniční svrše...'!F36</f>
        <v>0</v>
      </c>
      <c r="BB57" s="100">
        <f>'SO 1.2 - Železniční svrše...'!F37</f>
        <v>0</v>
      </c>
      <c r="BC57" s="100">
        <f>'SO 1.2 - Železniční svrše...'!F38</f>
        <v>0</v>
      </c>
      <c r="BD57" s="102">
        <f>'SO 1.2 - Železniční svrše...'!F39</f>
        <v>0</v>
      </c>
      <c r="BT57" s="103" t="s">
        <v>85</v>
      </c>
      <c r="BV57" s="103" t="s">
        <v>78</v>
      </c>
      <c r="BW57" s="103" t="s">
        <v>93</v>
      </c>
      <c r="BX57" s="103" t="s">
        <v>84</v>
      </c>
      <c r="CL57" s="103" t="s">
        <v>19</v>
      </c>
    </row>
    <row r="58" spans="1:91" s="4" customFormat="1" ht="23.25" customHeight="1">
      <c r="A58" s="96" t="s">
        <v>86</v>
      </c>
      <c r="B58" s="51"/>
      <c r="C58" s="97"/>
      <c r="D58" s="97"/>
      <c r="E58" s="334" t="s">
        <v>94</v>
      </c>
      <c r="F58" s="334"/>
      <c r="G58" s="334"/>
      <c r="H58" s="334"/>
      <c r="I58" s="334"/>
      <c r="J58" s="97"/>
      <c r="K58" s="334" t="s">
        <v>95</v>
      </c>
      <c r="L58" s="334"/>
      <c r="M58" s="334"/>
      <c r="N58" s="334"/>
      <c r="O58" s="334"/>
      <c r="P58" s="334"/>
      <c r="Q58" s="334"/>
      <c r="R58" s="334"/>
      <c r="S58" s="334"/>
      <c r="T58" s="334"/>
      <c r="U58" s="334"/>
      <c r="V58" s="334"/>
      <c r="W58" s="334"/>
      <c r="X58" s="334"/>
      <c r="Y58" s="334"/>
      <c r="Z58" s="334"/>
      <c r="AA58" s="334"/>
      <c r="AB58" s="334"/>
      <c r="AC58" s="334"/>
      <c r="AD58" s="334"/>
      <c r="AE58" s="334"/>
      <c r="AF58" s="334"/>
      <c r="AG58" s="332">
        <f>'SO 1.3 - Materiál a práce...'!J32</f>
        <v>0</v>
      </c>
      <c r="AH58" s="333"/>
      <c r="AI58" s="333"/>
      <c r="AJ58" s="333"/>
      <c r="AK58" s="333"/>
      <c r="AL58" s="333"/>
      <c r="AM58" s="333"/>
      <c r="AN58" s="332">
        <f t="shared" si="0"/>
        <v>0</v>
      </c>
      <c r="AO58" s="333"/>
      <c r="AP58" s="333"/>
      <c r="AQ58" s="98" t="s">
        <v>89</v>
      </c>
      <c r="AR58" s="53"/>
      <c r="AS58" s="99">
        <v>0</v>
      </c>
      <c r="AT58" s="100">
        <f t="shared" si="1"/>
        <v>0</v>
      </c>
      <c r="AU58" s="101">
        <f>'SO 1.3 - Materiál a práce...'!P85</f>
        <v>0</v>
      </c>
      <c r="AV58" s="100">
        <f>'SO 1.3 - Materiál a práce...'!J35</f>
        <v>0</v>
      </c>
      <c r="AW58" s="100">
        <f>'SO 1.3 - Materiál a práce...'!J36</f>
        <v>0</v>
      </c>
      <c r="AX58" s="100">
        <f>'SO 1.3 - Materiál a práce...'!J37</f>
        <v>0</v>
      </c>
      <c r="AY58" s="100">
        <f>'SO 1.3 - Materiál a práce...'!J38</f>
        <v>0</v>
      </c>
      <c r="AZ58" s="100">
        <f>'SO 1.3 - Materiál a práce...'!F35</f>
        <v>0</v>
      </c>
      <c r="BA58" s="100">
        <f>'SO 1.3 - Materiál a práce...'!F36</f>
        <v>0</v>
      </c>
      <c r="BB58" s="100">
        <f>'SO 1.3 - Materiál a práce...'!F37</f>
        <v>0</v>
      </c>
      <c r="BC58" s="100">
        <f>'SO 1.3 - Materiál a práce...'!F38</f>
        <v>0</v>
      </c>
      <c r="BD58" s="102">
        <f>'SO 1.3 - Materiál a práce...'!F39</f>
        <v>0</v>
      </c>
      <c r="BT58" s="103" t="s">
        <v>85</v>
      </c>
      <c r="BV58" s="103" t="s">
        <v>78</v>
      </c>
      <c r="BW58" s="103" t="s">
        <v>96</v>
      </c>
      <c r="BX58" s="103" t="s">
        <v>84</v>
      </c>
      <c r="CL58" s="103" t="s">
        <v>19</v>
      </c>
    </row>
    <row r="59" spans="1:91" s="7" customFormat="1" ht="16.5" customHeight="1">
      <c r="A59" s="96" t="s">
        <v>86</v>
      </c>
      <c r="B59" s="86"/>
      <c r="C59" s="87"/>
      <c r="D59" s="331" t="s">
        <v>97</v>
      </c>
      <c r="E59" s="331"/>
      <c r="F59" s="331"/>
      <c r="G59" s="331"/>
      <c r="H59" s="331"/>
      <c r="I59" s="88"/>
      <c r="J59" s="331" t="s">
        <v>98</v>
      </c>
      <c r="K59" s="331"/>
      <c r="L59" s="331"/>
      <c r="M59" s="331"/>
      <c r="N59" s="331"/>
      <c r="O59" s="331"/>
      <c r="P59" s="331"/>
      <c r="Q59" s="331"/>
      <c r="R59" s="331"/>
      <c r="S59" s="331"/>
      <c r="T59" s="331"/>
      <c r="U59" s="331"/>
      <c r="V59" s="331"/>
      <c r="W59" s="331"/>
      <c r="X59" s="331"/>
      <c r="Y59" s="331"/>
      <c r="Z59" s="331"/>
      <c r="AA59" s="331"/>
      <c r="AB59" s="331"/>
      <c r="AC59" s="331"/>
      <c r="AD59" s="331"/>
      <c r="AE59" s="331"/>
      <c r="AF59" s="331"/>
      <c r="AG59" s="330">
        <f>'VON - Vedlejší a ostatní ...'!J30</f>
        <v>0</v>
      </c>
      <c r="AH59" s="329"/>
      <c r="AI59" s="329"/>
      <c r="AJ59" s="329"/>
      <c r="AK59" s="329"/>
      <c r="AL59" s="329"/>
      <c r="AM59" s="329"/>
      <c r="AN59" s="330">
        <f t="shared" si="0"/>
        <v>0</v>
      </c>
      <c r="AO59" s="329"/>
      <c r="AP59" s="329"/>
      <c r="AQ59" s="89" t="s">
        <v>82</v>
      </c>
      <c r="AR59" s="90"/>
      <c r="AS59" s="104">
        <v>0</v>
      </c>
      <c r="AT59" s="105">
        <f t="shared" si="1"/>
        <v>0</v>
      </c>
      <c r="AU59" s="106">
        <f>'VON - Vedlejší a ostatní ...'!P80</f>
        <v>0</v>
      </c>
      <c r="AV59" s="105">
        <f>'VON - Vedlejší a ostatní ...'!J33</f>
        <v>0</v>
      </c>
      <c r="AW59" s="105">
        <f>'VON - Vedlejší a ostatní ...'!J34</f>
        <v>0</v>
      </c>
      <c r="AX59" s="105">
        <f>'VON - Vedlejší a ostatní ...'!J35</f>
        <v>0</v>
      </c>
      <c r="AY59" s="105">
        <f>'VON - Vedlejší a ostatní ...'!J36</f>
        <v>0</v>
      </c>
      <c r="AZ59" s="105">
        <f>'VON - Vedlejší a ostatní ...'!F33</f>
        <v>0</v>
      </c>
      <c r="BA59" s="105">
        <f>'VON - Vedlejší a ostatní ...'!F34</f>
        <v>0</v>
      </c>
      <c r="BB59" s="105">
        <f>'VON - Vedlejší a ostatní ...'!F35</f>
        <v>0</v>
      </c>
      <c r="BC59" s="105">
        <f>'VON - Vedlejší a ostatní ...'!F36</f>
        <v>0</v>
      </c>
      <c r="BD59" s="107">
        <f>'VON - Vedlejší a ostatní ...'!F37</f>
        <v>0</v>
      </c>
      <c r="BT59" s="95" t="s">
        <v>83</v>
      </c>
      <c r="BV59" s="95" t="s">
        <v>78</v>
      </c>
      <c r="BW59" s="95" t="s">
        <v>99</v>
      </c>
      <c r="BX59" s="95" t="s">
        <v>5</v>
      </c>
      <c r="CL59" s="95" t="s">
        <v>19</v>
      </c>
      <c r="CM59" s="95" t="s">
        <v>85</v>
      </c>
    </row>
    <row r="60" spans="1:91" s="2" customFormat="1" ht="30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9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1:91" s="2" customFormat="1" ht="6.95" customHeight="1">
      <c r="A61" s="34"/>
      <c r="B61" s="47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39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</sheetData>
  <sheetProtection algorithmName="SHA-512" hashValue="gNLzUVAAIn210T4gPbNeBZcQmV4mdR63NlhCJZdioAlxt62pFzRlv2QJ3NAxgn8YN6emmM/glQIo0jJHUG4dsA==" saltValue="aNZo2Lmj15EdSL3nIMu6M72CzTgIrn14yUsEh977scmHQM/wIBmeoZZ7HoCjIM/mnaPrm1oBC2HjKY97ixWEZg==" spinCount="100000" sheet="1" objects="1" scenarios="1" formatColumns="0" formatRows="0"/>
  <mergeCells count="58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 1.1 - Železniční svršek'!C2" display="/"/>
    <hyperlink ref="A57" location="'SO 1.2 - Železniční svrše...'!C2" display="/"/>
    <hyperlink ref="A58" location="'SO 1.3 - Materiál a práce...'!C2" display="/"/>
    <hyperlink ref="A59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3"/>
  <sheetViews>
    <sheetView showGridLines="0" tabSelected="1" topLeftCell="A79" workbookViewId="0">
      <selection activeCell="F96" sqref="F9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7" t="str">
        <f>'Rekapitulace stavby'!K6</f>
        <v>Výměna pražců a kolejnic v úseku Blatná - Sedlice</v>
      </c>
      <c r="F7" s="358"/>
      <c r="G7" s="358"/>
      <c r="H7" s="358"/>
      <c r="L7" s="20"/>
    </row>
    <row r="8" spans="1:46" s="1" customFormat="1" ht="12" customHeight="1">
      <c r="B8" s="20"/>
      <c r="D8" s="112" t="s">
        <v>101</v>
      </c>
      <c r="L8" s="20"/>
    </row>
    <row r="9" spans="1:46" s="2" customFormat="1" ht="16.5" customHeight="1">
      <c r="A9" s="34"/>
      <c r="B9" s="39"/>
      <c r="C9" s="34"/>
      <c r="D9" s="34"/>
      <c r="E9" s="357" t="s">
        <v>102</v>
      </c>
      <c r="F9" s="359"/>
      <c r="G9" s="359"/>
      <c r="H9" s="359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0" t="s">
        <v>104</v>
      </c>
      <c r="F11" s="359"/>
      <c r="G11" s="359"/>
      <c r="H11" s="359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21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17. 9. 2020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26</v>
      </c>
      <c r="E16" s="34"/>
      <c r="F16" s="34"/>
      <c r="G16" s="34"/>
      <c r="H16" s="34"/>
      <c r="I16" s="112" t="s">
        <v>27</v>
      </c>
      <c r="J16" s="103" t="s">
        <v>28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29</v>
      </c>
      <c r="F17" s="34"/>
      <c r="G17" s="34"/>
      <c r="H17" s="34"/>
      <c r="I17" s="112" t="s">
        <v>30</v>
      </c>
      <c r="J17" s="103" t="s">
        <v>31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27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1" t="str">
        <f>'Rekapitulace stavby'!E14</f>
        <v>Vyplň údaj</v>
      </c>
      <c r="F20" s="362"/>
      <c r="G20" s="362"/>
      <c r="H20" s="362"/>
      <c r="I20" s="112" t="s">
        <v>30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27</v>
      </c>
      <c r="J22" s="103" t="str">
        <f>IF('Rekapitulace stavby'!AN16="","",'Rekapitulace stavby'!AN16)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2" t="s">
        <v>30</v>
      </c>
      <c r="J23" s="103" t="str">
        <f>IF('Rekapitulace stavby'!AN17="","",'Rekapitulace stavby'!AN17)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38</v>
      </c>
      <c r="E25" s="34"/>
      <c r="F25" s="34"/>
      <c r="G25" s="34"/>
      <c r="H25" s="34"/>
      <c r="I25" s="112" t="s">
        <v>27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39</v>
      </c>
      <c r="F26" s="34"/>
      <c r="G26" s="34"/>
      <c r="H26" s="34"/>
      <c r="I26" s="112" t="s">
        <v>30</v>
      </c>
      <c r="J26" s="103" t="s">
        <v>35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3" t="s">
        <v>35</v>
      </c>
      <c r="F29" s="363"/>
      <c r="G29" s="363"/>
      <c r="H29" s="363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46</v>
      </c>
      <c r="E35" s="112" t="s">
        <v>47</v>
      </c>
      <c r="F35" s="123">
        <f>ROUND((SUM(BE88:BE262)),  2)</f>
        <v>0</v>
      </c>
      <c r="G35" s="34"/>
      <c r="H35" s="34"/>
      <c r="I35" s="124">
        <v>0.21</v>
      </c>
      <c r="J35" s="123">
        <f>ROUND(((SUM(BE88:BE262))*I35),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3">
        <f>ROUND((SUM(BF88:BF262)),  2)</f>
        <v>0</v>
      </c>
      <c r="G36" s="34"/>
      <c r="H36" s="34"/>
      <c r="I36" s="124">
        <v>0.15</v>
      </c>
      <c r="J36" s="123">
        <f>ROUND(((SUM(BF88:BF262))*I36),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ROUND((SUM(BG88:BG262)),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3">
        <f>ROUND((SUM(BH88:BH262)),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3">
        <f>ROUND((SUM(BI88:BI262)),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4" t="str">
        <f>E7</f>
        <v>Výměna pražců a kolejnic v úseku Blatná - Sedlice</v>
      </c>
      <c r="F50" s="365"/>
      <c r="G50" s="365"/>
      <c r="H50" s="365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101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4" t="s">
        <v>102</v>
      </c>
      <c r="F52" s="366"/>
      <c r="G52" s="366"/>
      <c r="H52" s="366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3" t="str">
        <f>E11</f>
        <v>SO 1.1 - Železniční svršek</v>
      </c>
      <c r="F54" s="366"/>
      <c r="G54" s="366"/>
      <c r="H54" s="366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trať 203 dle JŘ, TÚ Blatná - Sedlice</v>
      </c>
      <c r="G56" s="36"/>
      <c r="H56" s="36"/>
      <c r="I56" s="29" t="s">
        <v>24</v>
      </c>
      <c r="J56" s="59" t="str">
        <f>IF(J14="","",J14)</f>
        <v>17. 9. 2020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29" t="s">
        <v>34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38</v>
      </c>
      <c r="J59" s="32" t="str">
        <f>E26</f>
        <v>Libor Brabenec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106</v>
      </c>
      <c r="D61" s="137"/>
      <c r="E61" s="137"/>
      <c r="F61" s="137"/>
      <c r="G61" s="137"/>
      <c r="H61" s="137"/>
      <c r="I61" s="137"/>
      <c r="J61" s="138" t="s">
        <v>107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108</v>
      </c>
    </row>
    <row r="64" spans="1:47" s="9" customFormat="1" ht="24.95" customHeight="1">
      <c r="B64" s="140"/>
      <c r="C64" s="141"/>
      <c r="D64" s="142" t="s">
        <v>109</v>
      </c>
      <c r="E64" s="143"/>
      <c r="F64" s="143"/>
      <c r="G64" s="143"/>
      <c r="H64" s="143"/>
      <c r="I64" s="143"/>
      <c r="J64" s="144">
        <f>J116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110</v>
      </c>
      <c r="E65" s="148"/>
      <c r="F65" s="148"/>
      <c r="G65" s="148"/>
      <c r="H65" s="148"/>
      <c r="I65" s="148"/>
      <c r="J65" s="149">
        <f>J117</f>
        <v>0</v>
      </c>
      <c r="K65" s="97"/>
      <c r="L65" s="150"/>
    </row>
    <row r="66" spans="1:31" s="9" customFormat="1" ht="24.95" customHeight="1">
      <c r="B66" s="140"/>
      <c r="C66" s="141"/>
      <c r="D66" s="142" t="s">
        <v>111</v>
      </c>
      <c r="E66" s="143"/>
      <c r="F66" s="143"/>
      <c r="G66" s="143"/>
      <c r="H66" s="143"/>
      <c r="I66" s="143"/>
      <c r="J66" s="144">
        <f>J193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112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4" t="str">
        <f>E7</f>
        <v>Výměna pražců a kolejnic v úseku Blatná - Sedlice</v>
      </c>
      <c r="F76" s="365"/>
      <c r="G76" s="365"/>
      <c r="H76" s="365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101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4" t="s">
        <v>102</v>
      </c>
      <c r="F78" s="366"/>
      <c r="G78" s="366"/>
      <c r="H78" s="36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103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3" t="str">
        <f>E11</f>
        <v>SO 1.1 - Železniční svršek</v>
      </c>
      <c r="F80" s="366"/>
      <c r="G80" s="366"/>
      <c r="H80" s="36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22</v>
      </c>
      <c r="D82" s="36"/>
      <c r="E82" s="36"/>
      <c r="F82" s="27" t="str">
        <f>F14</f>
        <v>trať 203 dle JŘ, TÚ Blatná - Sedlice</v>
      </c>
      <c r="G82" s="36"/>
      <c r="H82" s="36"/>
      <c r="I82" s="29" t="s">
        <v>24</v>
      </c>
      <c r="J82" s="59" t="str">
        <f>IF(J14="","",J14)</f>
        <v>17. 9. 2020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29" t="s">
        <v>34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29" t="s">
        <v>38</v>
      </c>
      <c r="J85" s="32" t="str">
        <f>E26</f>
        <v>Libor Brabenec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113</v>
      </c>
      <c r="D87" s="154" t="s">
        <v>61</v>
      </c>
      <c r="E87" s="154" t="s">
        <v>57</v>
      </c>
      <c r="F87" s="154" t="s">
        <v>58</v>
      </c>
      <c r="G87" s="154" t="s">
        <v>114</v>
      </c>
      <c r="H87" s="154" t="s">
        <v>115</v>
      </c>
      <c r="I87" s="154" t="s">
        <v>116</v>
      </c>
      <c r="J87" s="154" t="s">
        <v>107</v>
      </c>
      <c r="K87" s="155" t="s">
        <v>117</v>
      </c>
      <c r="L87" s="156"/>
      <c r="M87" s="68" t="s">
        <v>35</v>
      </c>
      <c r="N87" s="69" t="s">
        <v>46</v>
      </c>
      <c r="O87" s="69" t="s">
        <v>118</v>
      </c>
      <c r="P87" s="69" t="s">
        <v>119</v>
      </c>
      <c r="Q87" s="69" t="s">
        <v>120</v>
      </c>
      <c r="R87" s="69" t="s">
        <v>121</v>
      </c>
      <c r="S87" s="69" t="s">
        <v>122</v>
      </c>
      <c r="T87" s="70" t="s">
        <v>123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124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P89+SUM(P90:P116)+P193</f>
        <v>0</v>
      </c>
      <c r="Q88" s="72"/>
      <c r="R88" s="159">
        <f>R89+SUM(R90:R116)+R193</f>
        <v>2022.8289200000002</v>
      </c>
      <c r="S88" s="72"/>
      <c r="T88" s="160">
        <f>T89+SUM(T90:T116)+T193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108</v>
      </c>
      <c r="BK88" s="161">
        <f>BK89+SUM(BK90:BK116)+BK193</f>
        <v>0</v>
      </c>
    </row>
    <row r="89" spans="1:65" s="2" customFormat="1" ht="24.2" customHeight="1">
      <c r="A89" s="34"/>
      <c r="B89" s="35"/>
      <c r="C89" s="162" t="s">
        <v>125</v>
      </c>
      <c r="D89" s="162" t="s">
        <v>126</v>
      </c>
      <c r="E89" s="163" t="s">
        <v>127</v>
      </c>
      <c r="F89" s="164" t="s">
        <v>128</v>
      </c>
      <c r="G89" s="165" t="s">
        <v>129</v>
      </c>
      <c r="H89" s="166">
        <v>84</v>
      </c>
      <c r="I89" s="167"/>
      <c r="J89" s="168">
        <f>ROUND(I89*H89,2)</f>
        <v>0</v>
      </c>
      <c r="K89" s="164" t="s">
        <v>130</v>
      </c>
      <c r="L89" s="169"/>
      <c r="M89" s="170" t="s">
        <v>35</v>
      </c>
      <c r="N89" s="171" t="s">
        <v>47</v>
      </c>
      <c r="O89" s="64"/>
      <c r="P89" s="172">
        <f>O89*H89</f>
        <v>0</v>
      </c>
      <c r="Q89" s="172">
        <v>1.23475</v>
      </c>
      <c r="R89" s="172">
        <f>Q89*H89</f>
        <v>103.71899999999999</v>
      </c>
      <c r="S89" s="172">
        <v>0</v>
      </c>
      <c r="T89" s="17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4" t="s">
        <v>131</v>
      </c>
      <c r="AT89" s="174" t="s">
        <v>126</v>
      </c>
      <c r="AU89" s="174" t="s">
        <v>76</v>
      </c>
      <c r="AY89" s="17" t="s">
        <v>132</v>
      </c>
      <c r="BE89" s="175">
        <f>IF(N89="základní",J89,0)</f>
        <v>0</v>
      </c>
      <c r="BF89" s="175">
        <f>IF(N89="snížená",J89,0)</f>
        <v>0</v>
      </c>
      <c r="BG89" s="175">
        <f>IF(N89="zákl. přenesená",J89,0)</f>
        <v>0</v>
      </c>
      <c r="BH89" s="175">
        <f>IF(N89="sníž. přenesená",J89,0)</f>
        <v>0</v>
      </c>
      <c r="BI89" s="175">
        <f>IF(N89="nulová",J89,0)</f>
        <v>0</v>
      </c>
      <c r="BJ89" s="17" t="s">
        <v>83</v>
      </c>
      <c r="BK89" s="175">
        <f>ROUND(I89*H89,2)</f>
        <v>0</v>
      </c>
      <c r="BL89" s="17" t="s">
        <v>133</v>
      </c>
      <c r="BM89" s="174" t="s">
        <v>134</v>
      </c>
    </row>
    <row r="90" spans="1:65" s="12" customFormat="1" ht="11.25">
      <c r="B90" s="176"/>
      <c r="C90" s="177"/>
      <c r="D90" s="178" t="s">
        <v>135</v>
      </c>
      <c r="E90" s="179" t="s">
        <v>35</v>
      </c>
      <c r="F90" s="180" t="s">
        <v>136</v>
      </c>
      <c r="G90" s="177"/>
      <c r="H90" s="181">
        <v>84</v>
      </c>
      <c r="I90" s="182"/>
      <c r="J90" s="177"/>
      <c r="K90" s="177"/>
      <c r="L90" s="183"/>
      <c r="M90" s="184"/>
      <c r="N90" s="185"/>
      <c r="O90" s="185"/>
      <c r="P90" s="185"/>
      <c r="Q90" s="185"/>
      <c r="R90" s="185"/>
      <c r="S90" s="185"/>
      <c r="T90" s="186"/>
      <c r="AT90" s="187" t="s">
        <v>135</v>
      </c>
      <c r="AU90" s="187" t="s">
        <v>76</v>
      </c>
      <c r="AV90" s="12" t="s">
        <v>85</v>
      </c>
      <c r="AW90" s="12" t="s">
        <v>37</v>
      </c>
      <c r="AX90" s="12" t="s">
        <v>83</v>
      </c>
      <c r="AY90" s="187" t="s">
        <v>132</v>
      </c>
    </row>
    <row r="91" spans="1:65" s="2" customFormat="1" ht="24.2" customHeight="1">
      <c r="A91" s="34"/>
      <c r="B91" s="35"/>
      <c r="C91" s="162" t="s">
        <v>83</v>
      </c>
      <c r="D91" s="162" t="s">
        <v>126</v>
      </c>
      <c r="E91" s="163" t="s">
        <v>137</v>
      </c>
      <c r="F91" s="164" t="s">
        <v>138</v>
      </c>
      <c r="G91" s="165" t="s">
        <v>129</v>
      </c>
      <c r="H91" s="166">
        <v>915</v>
      </c>
      <c r="I91" s="167"/>
      <c r="J91" s="168">
        <f>ROUND(I91*H91,2)</f>
        <v>0</v>
      </c>
      <c r="K91" s="164" t="s">
        <v>130</v>
      </c>
      <c r="L91" s="169"/>
      <c r="M91" s="170" t="s">
        <v>35</v>
      </c>
      <c r="N91" s="171" t="s">
        <v>47</v>
      </c>
      <c r="O91" s="64"/>
      <c r="P91" s="172">
        <f>O91*H91</f>
        <v>0</v>
      </c>
      <c r="Q91" s="172">
        <v>1.004E-2</v>
      </c>
      <c r="R91" s="172">
        <f>Q91*H91</f>
        <v>9.1866000000000003</v>
      </c>
      <c r="S91" s="172">
        <v>0</v>
      </c>
      <c r="T91" s="17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4" t="s">
        <v>131</v>
      </c>
      <c r="AT91" s="174" t="s">
        <v>126</v>
      </c>
      <c r="AU91" s="174" t="s">
        <v>76</v>
      </c>
      <c r="AY91" s="17" t="s">
        <v>132</v>
      </c>
      <c r="BE91" s="175">
        <f>IF(N91="základní",J91,0)</f>
        <v>0</v>
      </c>
      <c r="BF91" s="175">
        <f>IF(N91="snížená",J91,0)</f>
        <v>0</v>
      </c>
      <c r="BG91" s="175">
        <f>IF(N91="zákl. přenesená",J91,0)</f>
        <v>0</v>
      </c>
      <c r="BH91" s="175">
        <f>IF(N91="sníž. přenesená",J91,0)</f>
        <v>0</v>
      </c>
      <c r="BI91" s="175">
        <f>IF(N91="nulová",J91,0)</f>
        <v>0</v>
      </c>
      <c r="BJ91" s="17" t="s">
        <v>83</v>
      </c>
      <c r="BK91" s="175">
        <f>ROUND(I91*H91,2)</f>
        <v>0</v>
      </c>
      <c r="BL91" s="17" t="s">
        <v>133</v>
      </c>
      <c r="BM91" s="174" t="s">
        <v>139</v>
      </c>
    </row>
    <row r="92" spans="1:65" s="2" customFormat="1" ht="39">
      <c r="A92" s="34"/>
      <c r="B92" s="35"/>
      <c r="C92" s="36"/>
      <c r="D92" s="178" t="s">
        <v>140</v>
      </c>
      <c r="E92" s="36"/>
      <c r="F92" s="188" t="s">
        <v>141</v>
      </c>
      <c r="G92" s="36"/>
      <c r="H92" s="36"/>
      <c r="I92" s="189"/>
      <c r="J92" s="36"/>
      <c r="K92" s="36"/>
      <c r="L92" s="39"/>
      <c r="M92" s="190"/>
      <c r="N92" s="191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140</v>
      </c>
      <c r="AU92" s="17" t="s">
        <v>76</v>
      </c>
    </row>
    <row r="93" spans="1:65" s="12" customFormat="1" ht="11.25">
      <c r="B93" s="176"/>
      <c r="C93" s="177"/>
      <c r="D93" s="178" t="s">
        <v>135</v>
      </c>
      <c r="E93" s="179" t="s">
        <v>35</v>
      </c>
      <c r="F93" s="180" t="s">
        <v>142</v>
      </c>
      <c r="G93" s="177"/>
      <c r="H93" s="181">
        <v>915</v>
      </c>
      <c r="I93" s="182"/>
      <c r="J93" s="177"/>
      <c r="K93" s="177"/>
      <c r="L93" s="183"/>
      <c r="M93" s="184"/>
      <c r="N93" s="185"/>
      <c r="O93" s="185"/>
      <c r="P93" s="185"/>
      <c r="Q93" s="185"/>
      <c r="R93" s="185"/>
      <c r="S93" s="185"/>
      <c r="T93" s="186"/>
      <c r="AT93" s="187" t="s">
        <v>135</v>
      </c>
      <c r="AU93" s="187" t="s">
        <v>76</v>
      </c>
      <c r="AV93" s="12" t="s">
        <v>85</v>
      </c>
      <c r="AW93" s="12" t="s">
        <v>37</v>
      </c>
      <c r="AX93" s="12" t="s">
        <v>83</v>
      </c>
      <c r="AY93" s="187" t="s">
        <v>132</v>
      </c>
    </row>
    <row r="94" spans="1:65" s="2" customFormat="1" ht="24.2" customHeight="1">
      <c r="A94" s="34"/>
      <c r="B94" s="35"/>
      <c r="C94" s="162" t="s">
        <v>143</v>
      </c>
      <c r="D94" s="162" t="s">
        <v>126</v>
      </c>
      <c r="E94" s="163" t="s">
        <v>144</v>
      </c>
      <c r="F94" s="164" t="s">
        <v>145</v>
      </c>
      <c r="G94" s="165" t="s">
        <v>129</v>
      </c>
      <c r="H94" s="166">
        <v>4</v>
      </c>
      <c r="I94" s="167"/>
      <c r="J94" s="168">
        <f>ROUND(I94*H94,2)</f>
        <v>0</v>
      </c>
      <c r="K94" s="164" t="s">
        <v>130</v>
      </c>
      <c r="L94" s="169"/>
      <c r="M94" s="170" t="s">
        <v>35</v>
      </c>
      <c r="N94" s="171" t="s">
        <v>47</v>
      </c>
      <c r="O94" s="64"/>
      <c r="P94" s="172">
        <f>O94*H94</f>
        <v>0</v>
      </c>
      <c r="Q94" s="172">
        <v>1.796E-2</v>
      </c>
      <c r="R94" s="172">
        <f>Q94*H94</f>
        <v>7.1840000000000001E-2</v>
      </c>
      <c r="S94" s="172">
        <v>0</v>
      </c>
      <c r="T94" s="17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74" t="s">
        <v>131</v>
      </c>
      <c r="AT94" s="174" t="s">
        <v>126</v>
      </c>
      <c r="AU94" s="174" t="s">
        <v>76</v>
      </c>
      <c r="AY94" s="17" t="s">
        <v>132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17" t="s">
        <v>83</v>
      </c>
      <c r="BK94" s="175">
        <f>ROUND(I94*H94,2)</f>
        <v>0</v>
      </c>
      <c r="BL94" s="17" t="s">
        <v>133</v>
      </c>
      <c r="BM94" s="174" t="s">
        <v>146</v>
      </c>
    </row>
    <row r="95" spans="1:65" s="2" customFormat="1" ht="19.5">
      <c r="A95" s="34"/>
      <c r="B95" s="35"/>
      <c r="C95" s="36"/>
      <c r="D95" s="178" t="s">
        <v>140</v>
      </c>
      <c r="E95" s="36"/>
      <c r="F95" s="188" t="s">
        <v>666</v>
      </c>
      <c r="G95" s="36"/>
      <c r="H95" s="36"/>
      <c r="I95" s="189"/>
      <c r="J95" s="36"/>
      <c r="K95" s="36"/>
      <c r="L95" s="39"/>
      <c r="M95" s="190"/>
      <c r="N95" s="191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140</v>
      </c>
      <c r="AU95" s="17" t="s">
        <v>76</v>
      </c>
    </row>
    <row r="96" spans="1:65" s="12" customFormat="1" ht="11.25">
      <c r="B96" s="176"/>
      <c r="C96" s="177"/>
      <c r="D96" s="178" t="s">
        <v>135</v>
      </c>
      <c r="E96" s="179" t="s">
        <v>35</v>
      </c>
      <c r="F96" s="180" t="s">
        <v>147</v>
      </c>
      <c r="G96" s="177"/>
      <c r="H96" s="181">
        <v>4</v>
      </c>
      <c r="I96" s="182"/>
      <c r="J96" s="177"/>
      <c r="K96" s="177"/>
      <c r="L96" s="183"/>
      <c r="M96" s="184"/>
      <c r="N96" s="185"/>
      <c r="O96" s="185"/>
      <c r="P96" s="185"/>
      <c r="Q96" s="185"/>
      <c r="R96" s="185"/>
      <c r="S96" s="185"/>
      <c r="T96" s="186"/>
      <c r="AT96" s="187" t="s">
        <v>135</v>
      </c>
      <c r="AU96" s="187" t="s">
        <v>76</v>
      </c>
      <c r="AV96" s="12" t="s">
        <v>85</v>
      </c>
      <c r="AW96" s="12" t="s">
        <v>37</v>
      </c>
      <c r="AX96" s="12" t="s">
        <v>83</v>
      </c>
      <c r="AY96" s="187" t="s">
        <v>132</v>
      </c>
    </row>
    <row r="97" spans="1:65" s="2" customFormat="1" ht="24.2" customHeight="1">
      <c r="A97" s="34"/>
      <c r="B97" s="35"/>
      <c r="C97" s="162" t="s">
        <v>148</v>
      </c>
      <c r="D97" s="162" t="s">
        <v>126</v>
      </c>
      <c r="E97" s="163" t="s">
        <v>149</v>
      </c>
      <c r="F97" s="164" t="s">
        <v>150</v>
      </c>
      <c r="G97" s="165" t="s">
        <v>129</v>
      </c>
      <c r="H97" s="166">
        <v>8</v>
      </c>
      <c r="I97" s="167"/>
      <c r="J97" s="168">
        <f>ROUND(I97*H97,2)</f>
        <v>0</v>
      </c>
      <c r="K97" s="164" t="s">
        <v>130</v>
      </c>
      <c r="L97" s="169"/>
      <c r="M97" s="170" t="s">
        <v>35</v>
      </c>
      <c r="N97" s="171" t="s">
        <v>47</v>
      </c>
      <c r="O97" s="64"/>
      <c r="P97" s="172">
        <f>O97*H97</f>
        <v>0</v>
      </c>
      <c r="Q97" s="172">
        <v>5.9999999999999995E-4</v>
      </c>
      <c r="R97" s="172">
        <f>Q97*H97</f>
        <v>4.7999999999999996E-3</v>
      </c>
      <c r="S97" s="172">
        <v>0</v>
      </c>
      <c r="T97" s="17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4" t="s">
        <v>131</v>
      </c>
      <c r="AT97" s="174" t="s">
        <v>126</v>
      </c>
      <c r="AU97" s="174" t="s">
        <v>76</v>
      </c>
      <c r="AY97" s="17" t="s">
        <v>132</v>
      </c>
      <c r="BE97" s="175">
        <f>IF(N97="základní",J97,0)</f>
        <v>0</v>
      </c>
      <c r="BF97" s="175">
        <f>IF(N97="snížená",J97,0)</f>
        <v>0</v>
      </c>
      <c r="BG97" s="175">
        <f>IF(N97="zákl. přenesená",J97,0)</f>
        <v>0</v>
      </c>
      <c r="BH97" s="175">
        <f>IF(N97="sníž. přenesená",J97,0)</f>
        <v>0</v>
      </c>
      <c r="BI97" s="175">
        <f>IF(N97="nulová",J97,0)</f>
        <v>0</v>
      </c>
      <c r="BJ97" s="17" t="s">
        <v>83</v>
      </c>
      <c r="BK97" s="175">
        <f>ROUND(I97*H97,2)</f>
        <v>0</v>
      </c>
      <c r="BL97" s="17" t="s">
        <v>133</v>
      </c>
      <c r="BM97" s="174" t="s">
        <v>151</v>
      </c>
    </row>
    <row r="98" spans="1:65" s="2" customFormat="1" ht="19.5">
      <c r="A98" s="34"/>
      <c r="B98" s="35"/>
      <c r="C98" s="36"/>
      <c r="D98" s="178" t="s">
        <v>140</v>
      </c>
      <c r="E98" s="36"/>
      <c r="F98" s="188" t="s">
        <v>152</v>
      </c>
      <c r="G98" s="36"/>
      <c r="H98" s="36"/>
      <c r="I98" s="189"/>
      <c r="J98" s="36"/>
      <c r="K98" s="36"/>
      <c r="L98" s="39"/>
      <c r="M98" s="190"/>
      <c r="N98" s="191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140</v>
      </c>
      <c r="AU98" s="17" t="s">
        <v>76</v>
      </c>
    </row>
    <row r="99" spans="1:65" s="12" customFormat="1" ht="11.25">
      <c r="B99" s="176"/>
      <c r="C99" s="177"/>
      <c r="D99" s="178" t="s">
        <v>135</v>
      </c>
      <c r="E99" s="179" t="s">
        <v>35</v>
      </c>
      <c r="F99" s="180" t="s">
        <v>153</v>
      </c>
      <c r="G99" s="177"/>
      <c r="H99" s="181">
        <v>8</v>
      </c>
      <c r="I99" s="182"/>
      <c r="J99" s="177"/>
      <c r="K99" s="177"/>
      <c r="L99" s="183"/>
      <c r="M99" s="184"/>
      <c r="N99" s="185"/>
      <c r="O99" s="185"/>
      <c r="P99" s="185"/>
      <c r="Q99" s="185"/>
      <c r="R99" s="185"/>
      <c r="S99" s="185"/>
      <c r="T99" s="186"/>
      <c r="AT99" s="187" t="s">
        <v>135</v>
      </c>
      <c r="AU99" s="187" t="s">
        <v>76</v>
      </c>
      <c r="AV99" s="12" t="s">
        <v>85</v>
      </c>
      <c r="AW99" s="12" t="s">
        <v>37</v>
      </c>
      <c r="AX99" s="12" t="s">
        <v>83</v>
      </c>
      <c r="AY99" s="187" t="s">
        <v>132</v>
      </c>
    </row>
    <row r="100" spans="1:65" s="2" customFormat="1" ht="24.2" customHeight="1">
      <c r="A100" s="34"/>
      <c r="B100" s="35"/>
      <c r="C100" s="162" t="s">
        <v>154</v>
      </c>
      <c r="D100" s="162" t="s">
        <v>126</v>
      </c>
      <c r="E100" s="163" t="s">
        <v>155</v>
      </c>
      <c r="F100" s="164" t="s">
        <v>156</v>
      </c>
      <c r="G100" s="165" t="s">
        <v>129</v>
      </c>
      <c r="H100" s="166">
        <v>8</v>
      </c>
      <c r="I100" s="167"/>
      <c r="J100" s="168">
        <f>ROUND(I100*H100,2)</f>
        <v>0</v>
      </c>
      <c r="K100" s="164" t="s">
        <v>130</v>
      </c>
      <c r="L100" s="169"/>
      <c r="M100" s="170" t="s">
        <v>35</v>
      </c>
      <c r="N100" s="171" t="s">
        <v>47</v>
      </c>
      <c r="O100" s="64"/>
      <c r="P100" s="172">
        <f>O100*H100</f>
        <v>0</v>
      </c>
      <c r="Q100" s="172">
        <v>1.2E-4</v>
      </c>
      <c r="R100" s="172">
        <f>Q100*H100</f>
        <v>9.6000000000000002E-4</v>
      </c>
      <c r="S100" s="172">
        <v>0</v>
      </c>
      <c r="T100" s="17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4" t="s">
        <v>131</v>
      </c>
      <c r="AT100" s="174" t="s">
        <v>126</v>
      </c>
      <c r="AU100" s="174" t="s">
        <v>76</v>
      </c>
      <c r="AY100" s="17" t="s">
        <v>132</v>
      </c>
      <c r="BE100" s="175">
        <f>IF(N100="základní",J100,0)</f>
        <v>0</v>
      </c>
      <c r="BF100" s="175">
        <f>IF(N100="snížená",J100,0)</f>
        <v>0</v>
      </c>
      <c r="BG100" s="175">
        <f>IF(N100="zákl. přenesená",J100,0)</f>
        <v>0</v>
      </c>
      <c r="BH100" s="175">
        <f>IF(N100="sníž. přenesená",J100,0)</f>
        <v>0</v>
      </c>
      <c r="BI100" s="175">
        <f>IF(N100="nulová",J100,0)</f>
        <v>0</v>
      </c>
      <c r="BJ100" s="17" t="s">
        <v>83</v>
      </c>
      <c r="BK100" s="175">
        <f>ROUND(I100*H100,2)</f>
        <v>0</v>
      </c>
      <c r="BL100" s="17" t="s">
        <v>133</v>
      </c>
      <c r="BM100" s="174" t="s">
        <v>157</v>
      </c>
    </row>
    <row r="101" spans="1:65" s="2" customFormat="1" ht="19.5">
      <c r="A101" s="34"/>
      <c r="B101" s="35"/>
      <c r="C101" s="36"/>
      <c r="D101" s="178" t="s">
        <v>140</v>
      </c>
      <c r="E101" s="36"/>
      <c r="F101" s="188" t="s">
        <v>152</v>
      </c>
      <c r="G101" s="36"/>
      <c r="H101" s="36"/>
      <c r="I101" s="189"/>
      <c r="J101" s="36"/>
      <c r="K101" s="36"/>
      <c r="L101" s="39"/>
      <c r="M101" s="190"/>
      <c r="N101" s="191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140</v>
      </c>
      <c r="AU101" s="17" t="s">
        <v>76</v>
      </c>
    </row>
    <row r="102" spans="1:65" s="12" customFormat="1" ht="11.25">
      <c r="B102" s="176"/>
      <c r="C102" s="177"/>
      <c r="D102" s="178" t="s">
        <v>135</v>
      </c>
      <c r="E102" s="179" t="s">
        <v>35</v>
      </c>
      <c r="F102" s="180" t="s">
        <v>153</v>
      </c>
      <c r="G102" s="177"/>
      <c r="H102" s="181">
        <v>8</v>
      </c>
      <c r="I102" s="182"/>
      <c r="J102" s="177"/>
      <c r="K102" s="177"/>
      <c r="L102" s="183"/>
      <c r="M102" s="184"/>
      <c r="N102" s="185"/>
      <c r="O102" s="185"/>
      <c r="P102" s="185"/>
      <c r="Q102" s="185"/>
      <c r="R102" s="185"/>
      <c r="S102" s="185"/>
      <c r="T102" s="186"/>
      <c r="AT102" s="187" t="s">
        <v>135</v>
      </c>
      <c r="AU102" s="187" t="s">
        <v>76</v>
      </c>
      <c r="AV102" s="12" t="s">
        <v>85</v>
      </c>
      <c r="AW102" s="12" t="s">
        <v>37</v>
      </c>
      <c r="AX102" s="12" t="s">
        <v>83</v>
      </c>
      <c r="AY102" s="187" t="s">
        <v>132</v>
      </c>
    </row>
    <row r="103" spans="1:65" s="2" customFormat="1" ht="24.2" customHeight="1">
      <c r="A103" s="34"/>
      <c r="B103" s="35"/>
      <c r="C103" s="162" t="s">
        <v>158</v>
      </c>
      <c r="D103" s="162" t="s">
        <v>126</v>
      </c>
      <c r="E103" s="163" t="s">
        <v>159</v>
      </c>
      <c r="F103" s="164" t="s">
        <v>160</v>
      </c>
      <c r="G103" s="165" t="s">
        <v>129</v>
      </c>
      <c r="H103" s="166">
        <v>8</v>
      </c>
      <c r="I103" s="167"/>
      <c r="J103" s="168">
        <f>ROUND(I103*H103,2)</f>
        <v>0</v>
      </c>
      <c r="K103" s="164" t="s">
        <v>130</v>
      </c>
      <c r="L103" s="169"/>
      <c r="M103" s="170" t="s">
        <v>35</v>
      </c>
      <c r="N103" s="171" t="s">
        <v>47</v>
      </c>
      <c r="O103" s="64"/>
      <c r="P103" s="172">
        <f>O103*H103</f>
        <v>0</v>
      </c>
      <c r="Q103" s="172">
        <v>9.0000000000000006E-5</v>
      </c>
      <c r="R103" s="172">
        <f>Q103*H103</f>
        <v>7.2000000000000005E-4</v>
      </c>
      <c r="S103" s="172">
        <v>0</v>
      </c>
      <c r="T103" s="173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74" t="s">
        <v>131</v>
      </c>
      <c r="AT103" s="174" t="s">
        <v>126</v>
      </c>
      <c r="AU103" s="174" t="s">
        <v>76</v>
      </c>
      <c r="AY103" s="17" t="s">
        <v>132</v>
      </c>
      <c r="BE103" s="175">
        <f>IF(N103="základní",J103,0)</f>
        <v>0</v>
      </c>
      <c r="BF103" s="175">
        <f>IF(N103="snížená",J103,0)</f>
        <v>0</v>
      </c>
      <c r="BG103" s="175">
        <f>IF(N103="zákl. přenesená",J103,0)</f>
        <v>0</v>
      </c>
      <c r="BH103" s="175">
        <f>IF(N103="sníž. přenesená",J103,0)</f>
        <v>0</v>
      </c>
      <c r="BI103" s="175">
        <f>IF(N103="nulová",J103,0)</f>
        <v>0</v>
      </c>
      <c r="BJ103" s="17" t="s">
        <v>83</v>
      </c>
      <c r="BK103" s="175">
        <f>ROUND(I103*H103,2)</f>
        <v>0</v>
      </c>
      <c r="BL103" s="17" t="s">
        <v>133</v>
      </c>
      <c r="BM103" s="174" t="s">
        <v>161</v>
      </c>
    </row>
    <row r="104" spans="1:65" s="2" customFormat="1" ht="19.5">
      <c r="A104" s="34"/>
      <c r="B104" s="35"/>
      <c r="C104" s="36"/>
      <c r="D104" s="178" t="s">
        <v>140</v>
      </c>
      <c r="E104" s="36"/>
      <c r="F104" s="188" t="s">
        <v>152</v>
      </c>
      <c r="G104" s="36"/>
      <c r="H104" s="36"/>
      <c r="I104" s="189"/>
      <c r="J104" s="36"/>
      <c r="K104" s="36"/>
      <c r="L104" s="39"/>
      <c r="M104" s="190"/>
      <c r="N104" s="191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140</v>
      </c>
      <c r="AU104" s="17" t="s">
        <v>76</v>
      </c>
    </row>
    <row r="105" spans="1:65" s="12" customFormat="1" ht="11.25">
      <c r="B105" s="176"/>
      <c r="C105" s="177"/>
      <c r="D105" s="178" t="s">
        <v>135</v>
      </c>
      <c r="E105" s="179" t="s">
        <v>35</v>
      </c>
      <c r="F105" s="180" t="s">
        <v>153</v>
      </c>
      <c r="G105" s="177"/>
      <c r="H105" s="181">
        <v>8</v>
      </c>
      <c r="I105" s="182"/>
      <c r="J105" s="177"/>
      <c r="K105" s="177"/>
      <c r="L105" s="183"/>
      <c r="M105" s="184"/>
      <c r="N105" s="185"/>
      <c r="O105" s="185"/>
      <c r="P105" s="185"/>
      <c r="Q105" s="185"/>
      <c r="R105" s="185"/>
      <c r="S105" s="185"/>
      <c r="T105" s="186"/>
      <c r="AT105" s="187" t="s">
        <v>135</v>
      </c>
      <c r="AU105" s="187" t="s">
        <v>76</v>
      </c>
      <c r="AV105" s="12" t="s">
        <v>85</v>
      </c>
      <c r="AW105" s="12" t="s">
        <v>37</v>
      </c>
      <c r="AX105" s="12" t="s">
        <v>83</v>
      </c>
      <c r="AY105" s="187" t="s">
        <v>132</v>
      </c>
    </row>
    <row r="106" spans="1:65" s="2" customFormat="1" ht="24.2" customHeight="1">
      <c r="A106" s="34"/>
      <c r="B106" s="35"/>
      <c r="C106" s="162" t="s">
        <v>162</v>
      </c>
      <c r="D106" s="162" t="s">
        <v>126</v>
      </c>
      <c r="E106" s="163" t="s">
        <v>163</v>
      </c>
      <c r="F106" s="164" t="s">
        <v>164</v>
      </c>
      <c r="G106" s="165" t="s">
        <v>129</v>
      </c>
      <c r="H106" s="166">
        <v>35</v>
      </c>
      <c r="I106" s="167"/>
      <c r="J106" s="168">
        <f>ROUND(I106*H106,2)</f>
        <v>0</v>
      </c>
      <c r="K106" s="164" t="s">
        <v>130</v>
      </c>
      <c r="L106" s="169"/>
      <c r="M106" s="170" t="s">
        <v>35</v>
      </c>
      <c r="N106" s="171" t="s">
        <v>47</v>
      </c>
      <c r="O106" s="64"/>
      <c r="P106" s="172">
        <f>O106*H106</f>
        <v>0</v>
      </c>
      <c r="Q106" s="172">
        <v>0.17</v>
      </c>
      <c r="R106" s="172">
        <f>Q106*H106</f>
        <v>5.95</v>
      </c>
      <c r="S106" s="172">
        <v>0</v>
      </c>
      <c r="T106" s="17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74" t="s">
        <v>131</v>
      </c>
      <c r="AT106" s="174" t="s">
        <v>126</v>
      </c>
      <c r="AU106" s="174" t="s">
        <v>76</v>
      </c>
      <c r="AY106" s="17" t="s">
        <v>132</v>
      </c>
      <c r="BE106" s="175">
        <f>IF(N106="základní",J106,0)</f>
        <v>0</v>
      </c>
      <c r="BF106" s="175">
        <f>IF(N106="snížená",J106,0)</f>
        <v>0</v>
      </c>
      <c r="BG106" s="175">
        <f>IF(N106="zákl. přenesená",J106,0)</f>
        <v>0</v>
      </c>
      <c r="BH106" s="175">
        <f>IF(N106="sníž. přenesená",J106,0)</f>
        <v>0</v>
      </c>
      <c r="BI106" s="175">
        <f>IF(N106="nulová",J106,0)</f>
        <v>0</v>
      </c>
      <c r="BJ106" s="17" t="s">
        <v>83</v>
      </c>
      <c r="BK106" s="175">
        <f>ROUND(I106*H106,2)</f>
        <v>0</v>
      </c>
      <c r="BL106" s="17" t="s">
        <v>133</v>
      </c>
      <c r="BM106" s="174" t="s">
        <v>165</v>
      </c>
    </row>
    <row r="107" spans="1:65" s="2" customFormat="1" ht="19.5">
      <c r="A107" s="34"/>
      <c r="B107" s="35"/>
      <c r="C107" s="36"/>
      <c r="D107" s="178" t="s">
        <v>140</v>
      </c>
      <c r="E107" s="36"/>
      <c r="F107" s="188" t="s">
        <v>166</v>
      </c>
      <c r="G107" s="36"/>
      <c r="H107" s="36"/>
      <c r="I107" s="189"/>
      <c r="J107" s="36"/>
      <c r="K107" s="36"/>
      <c r="L107" s="39"/>
      <c r="M107" s="190"/>
      <c r="N107" s="191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140</v>
      </c>
      <c r="AU107" s="17" t="s">
        <v>76</v>
      </c>
    </row>
    <row r="108" spans="1:65" s="12" customFormat="1" ht="11.25">
      <c r="B108" s="176"/>
      <c r="C108" s="177"/>
      <c r="D108" s="178" t="s">
        <v>135</v>
      </c>
      <c r="E108" s="179" t="s">
        <v>35</v>
      </c>
      <c r="F108" s="180" t="s">
        <v>167</v>
      </c>
      <c r="G108" s="177"/>
      <c r="H108" s="181">
        <v>35</v>
      </c>
      <c r="I108" s="182"/>
      <c r="J108" s="177"/>
      <c r="K108" s="177"/>
      <c r="L108" s="183"/>
      <c r="M108" s="184"/>
      <c r="N108" s="185"/>
      <c r="O108" s="185"/>
      <c r="P108" s="185"/>
      <c r="Q108" s="185"/>
      <c r="R108" s="185"/>
      <c r="S108" s="185"/>
      <c r="T108" s="186"/>
      <c r="AT108" s="187" t="s">
        <v>135</v>
      </c>
      <c r="AU108" s="187" t="s">
        <v>76</v>
      </c>
      <c r="AV108" s="12" t="s">
        <v>85</v>
      </c>
      <c r="AW108" s="12" t="s">
        <v>37</v>
      </c>
      <c r="AX108" s="12" t="s">
        <v>83</v>
      </c>
      <c r="AY108" s="187" t="s">
        <v>132</v>
      </c>
    </row>
    <row r="109" spans="1:65" s="2" customFormat="1" ht="24.2" customHeight="1">
      <c r="A109" s="34"/>
      <c r="B109" s="35"/>
      <c r="C109" s="162" t="s">
        <v>133</v>
      </c>
      <c r="D109" s="162" t="s">
        <v>126</v>
      </c>
      <c r="E109" s="163" t="s">
        <v>168</v>
      </c>
      <c r="F109" s="164" t="s">
        <v>169</v>
      </c>
      <c r="G109" s="165" t="s">
        <v>129</v>
      </c>
      <c r="H109" s="166">
        <v>35</v>
      </c>
      <c r="I109" s="167"/>
      <c r="J109" s="168">
        <f>ROUND(I109*H109,2)</f>
        <v>0</v>
      </c>
      <c r="K109" s="164" t="s">
        <v>130</v>
      </c>
      <c r="L109" s="169"/>
      <c r="M109" s="170" t="s">
        <v>35</v>
      </c>
      <c r="N109" s="171" t="s">
        <v>47</v>
      </c>
      <c r="O109" s="64"/>
      <c r="P109" s="172">
        <f>O109*H109</f>
        <v>0</v>
      </c>
      <c r="Q109" s="172">
        <v>0.39700000000000002</v>
      </c>
      <c r="R109" s="172">
        <f>Q109*H109</f>
        <v>13.895000000000001</v>
      </c>
      <c r="S109" s="172">
        <v>0</v>
      </c>
      <c r="T109" s="173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74" t="s">
        <v>131</v>
      </c>
      <c r="AT109" s="174" t="s">
        <v>126</v>
      </c>
      <c r="AU109" s="174" t="s">
        <v>76</v>
      </c>
      <c r="AY109" s="17" t="s">
        <v>132</v>
      </c>
      <c r="BE109" s="175">
        <f>IF(N109="základní",J109,0)</f>
        <v>0</v>
      </c>
      <c r="BF109" s="175">
        <f>IF(N109="snížená",J109,0)</f>
        <v>0</v>
      </c>
      <c r="BG109" s="175">
        <f>IF(N109="zákl. přenesená",J109,0)</f>
        <v>0</v>
      </c>
      <c r="BH109" s="175">
        <f>IF(N109="sníž. přenesená",J109,0)</f>
        <v>0</v>
      </c>
      <c r="BI109" s="175">
        <f>IF(N109="nulová",J109,0)</f>
        <v>0</v>
      </c>
      <c r="BJ109" s="17" t="s">
        <v>83</v>
      </c>
      <c r="BK109" s="175">
        <f>ROUND(I109*H109,2)</f>
        <v>0</v>
      </c>
      <c r="BL109" s="17" t="s">
        <v>133</v>
      </c>
      <c r="BM109" s="174" t="s">
        <v>170</v>
      </c>
    </row>
    <row r="110" spans="1:65" s="12" customFormat="1" ht="11.25">
      <c r="B110" s="176"/>
      <c r="C110" s="177"/>
      <c r="D110" s="178" t="s">
        <v>135</v>
      </c>
      <c r="E110" s="179" t="s">
        <v>35</v>
      </c>
      <c r="F110" s="180" t="s">
        <v>167</v>
      </c>
      <c r="G110" s="177"/>
      <c r="H110" s="181">
        <v>35</v>
      </c>
      <c r="I110" s="182"/>
      <c r="J110" s="177"/>
      <c r="K110" s="177"/>
      <c r="L110" s="183"/>
      <c r="M110" s="184"/>
      <c r="N110" s="185"/>
      <c r="O110" s="185"/>
      <c r="P110" s="185"/>
      <c r="Q110" s="185"/>
      <c r="R110" s="185"/>
      <c r="S110" s="185"/>
      <c r="T110" s="186"/>
      <c r="AT110" s="187" t="s">
        <v>135</v>
      </c>
      <c r="AU110" s="187" t="s">
        <v>76</v>
      </c>
      <c r="AV110" s="12" t="s">
        <v>85</v>
      </c>
      <c r="AW110" s="12" t="s">
        <v>37</v>
      </c>
      <c r="AX110" s="12" t="s">
        <v>83</v>
      </c>
      <c r="AY110" s="187" t="s">
        <v>132</v>
      </c>
    </row>
    <row r="111" spans="1:65" s="2" customFormat="1" ht="24.2" customHeight="1">
      <c r="A111" s="34"/>
      <c r="B111" s="35"/>
      <c r="C111" s="162" t="s">
        <v>171</v>
      </c>
      <c r="D111" s="162" t="s">
        <v>126</v>
      </c>
      <c r="E111" s="163" t="s">
        <v>172</v>
      </c>
      <c r="F111" s="164" t="s">
        <v>173</v>
      </c>
      <c r="G111" s="165" t="s">
        <v>129</v>
      </c>
      <c r="H111" s="166">
        <v>35</v>
      </c>
      <c r="I111" s="167"/>
      <c r="J111" s="168">
        <f>ROUND(I111*H111,2)</f>
        <v>0</v>
      </c>
      <c r="K111" s="164" t="s">
        <v>130</v>
      </c>
      <c r="L111" s="169"/>
      <c r="M111" s="170" t="s">
        <v>35</v>
      </c>
      <c r="N111" s="171" t="s">
        <v>47</v>
      </c>
      <c r="O111" s="64"/>
      <c r="P111" s="172">
        <f>O111*H111</f>
        <v>0</v>
      </c>
      <c r="Q111" s="172">
        <v>0</v>
      </c>
      <c r="R111" s="172">
        <f>Q111*H111</f>
        <v>0</v>
      </c>
      <c r="S111" s="172">
        <v>0</v>
      </c>
      <c r="T111" s="173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74" t="s">
        <v>131</v>
      </c>
      <c r="AT111" s="174" t="s">
        <v>126</v>
      </c>
      <c r="AU111" s="174" t="s">
        <v>76</v>
      </c>
      <c r="AY111" s="17" t="s">
        <v>132</v>
      </c>
      <c r="BE111" s="175">
        <f>IF(N111="základní",J111,0)</f>
        <v>0</v>
      </c>
      <c r="BF111" s="175">
        <f>IF(N111="snížená",J111,0)</f>
        <v>0</v>
      </c>
      <c r="BG111" s="175">
        <f>IF(N111="zákl. přenesená",J111,0)</f>
        <v>0</v>
      </c>
      <c r="BH111" s="175">
        <f>IF(N111="sníž. přenesená",J111,0)</f>
        <v>0</v>
      </c>
      <c r="BI111" s="175">
        <f>IF(N111="nulová",J111,0)</f>
        <v>0</v>
      </c>
      <c r="BJ111" s="17" t="s">
        <v>83</v>
      </c>
      <c r="BK111" s="175">
        <f>ROUND(I111*H111,2)</f>
        <v>0</v>
      </c>
      <c r="BL111" s="17" t="s">
        <v>133</v>
      </c>
      <c r="BM111" s="174" t="s">
        <v>174</v>
      </c>
    </row>
    <row r="112" spans="1:65" s="12" customFormat="1" ht="11.25">
      <c r="B112" s="176"/>
      <c r="C112" s="177"/>
      <c r="D112" s="178" t="s">
        <v>135</v>
      </c>
      <c r="E112" s="179" t="s">
        <v>35</v>
      </c>
      <c r="F112" s="180" t="s">
        <v>167</v>
      </c>
      <c r="G112" s="177"/>
      <c r="H112" s="181">
        <v>35</v>
      </c>
      <c r="I112" s="182"/>
      <c r="J112" s="177"/>
      <c r="K112" s="177"/>
      <c r="L112" s="183"/>
      <c r="M112" s="184"/>
      <c r="N112" s="185"/>
      <c r="O112" s="185"/>
      <c r="P112" s="185"/>
      <c r="Q112" s="185"/>
      <c r="R112" s="185"/>
      <c r="S112" s="185"/>
      <c r="T112" s="186"/>
      <c r="AT112" s="187" t="s">
        <v>135</v>
      </c>
      <c r="AU112" s="187" t="s">
        <v>76</v>
      </c>
      <c r="AV112" s="12" t="s">
        <v>85</v>
      </c>
      <c r="AW112" s="12" t="s">
        <v>37</v>
      </c>
      <c r="AX112" s="12" t="s">
        <v>83</v>
      </c>
      <c r="AY112" s="187" t="s">
        <v>132</v>
      </c>
    </row>
    <row r="113" spans="1:65" s="2" customFormat="1" ht="24.2" customHeight="1">
      <c r="A113" s="34"/>
      <c r="B113" s="35"/>
      <c r="C113" s="162" t="s">
        <v>131</v>
      </c>
      <c r="D113" s="162" t="s">
        <v>126</v>
      </c>
      <c r="E113" s="163" t="s">
        <v>175</v>
      </c>
      <c r="F113" s="164" t="s">
        <v>176</v>
      </c>
      <c r="G113" s="165" t="s">
        <v>177</v>
      </c>
      <c r="H113" s="166">
        <v>1890</v>
      </c>
      <c r="I113" s="167"/>
      <c r="J113" s="168">
        <f>ROUND(I113*H113,2)</f>
        <v>0</v>
      </c>
      <c r="K113" s="164" t="s">
        <v>130</v>
      </c>
      <c r="L113" s="169"/>
      <c r="M113" s="170" t="s">
        <v>35</v>
      </c>
      <c r="N113" s="171" t="s">
        <v>47</v>
      </c>
      <c r="O113" s="64"/>
      <c r="P113" s="172">
        <f>O113*H113</f>
        <v>0</v>
      </c>
      <c r="Q113" s="172">
        <v>1</v>
      </c>
      <c r="R113" s="172">
        <f>Q113*H113</f>
        <v>1890</v>
      </c>
      <c r="S113" s="172">
        <v>0</v>
      </c>
      <c r="T113" s="17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74" t="s">
        <v>131</v>
      </c>
      <c r="AT113" s="174" t="s">
        <v>126</v>
      </c>
      <c r="AU113" s="174" t="s">
        <v>76</v>
      </c>
      <c r="AY113" s="17" t="s">
        <v>132</v>
      </c>
      <c r="BE113" s="175">
        <f>IF(N113="základní",J113,0)</f>
        <v>0</v>
      </c>
      <c r="BF113" s="175">
        <f>IF(N113="snížená",J113,0)</f>
        <v>0</v>
      </c>
      <c r="BG113" s="175">
        <f>IF(N113="zákl. přenesená",J113,0)</f>
        <v>0</v>
      </c>
      <c r="BH113" s="175">
        <f>IF(N113="sníž. přenesená",J113,0)</f>
        <v>0</v>
      </c>
      <c r="BI113" s="175">
        <f>IF(N113="nulová",J113,0)</f>
        <v>0</v>
      </c>
      <c r="BJ113" s="17" t="s">
        <v>83</v>
      </c>
      <c r="BK113" s="175">
        <f>ROUND(I113*H113,2)</f>
        <v>0</v>
      </c>
      <c r="BL113" s="17" t="s">
        <v>133</v>
      </c>
      <c r="BM113" s="174" t="s">
        <v>178</v>
      </c>
    </row>
    <row r="114" spans="1:65" s="2" customFormat="1" ht="19.5">
      <c r="A114" s="34"/>
      <c r="B114" s="35"/>
      <c r="C114" s="36"/>
      <c r="D114" s="178" t="s">
        <v>140</v>
      </c>
      <c r="E114" s="36"/>
      <c r="F114" s="188" t="s">
        <v>179</v>
      </c>
      <c r="G114" s="36"/>
      <c r="H114" s="36"/>
      <c r="I114" s="189"/>
      <c r="J114" s="36"/>
      <c r="K114" s="36"/>
      <c r="L114" s="39"/>
      <c r="M114" s="190"/>
      <c r="N114" s="191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140</v>
      </c>
      <c r="AU114" s="17" t="s">
        <v>76</v>
      </c>
    </row>
    <row r="115" spans="1:65" s="12" customFormat="1" ht="11.25">
      <c r="B115" s="176"/>
      <c r="C115" s="177"/>
      <c r="D115" s="178" t="s">
        <v>135</v>
      </c>
      <c r="E115" s="179" t="s">
        <v>35</v>
      </c>
      <c r="F115" s="180" t="s">
        <v>180</v>
      </c>
      <c r="G115" s="177"/>
      <c r="H115" s="181">
        <v>1890</v>
      </c>
      <c r="I115" s="182"/>
      <c r="J115" s="177"/>
      <c r="K115" s="177"/>
      <c r="L115" s="183"/>
      <c r="M115" s="184"/>
      <c r="N115" s="185"/>
      <c r="O115" s="185"/>
      <c r="P115" s="185"/>
      <c r="Q115" s="185"/>
      <c r="R115" s="185"/>
      <c r="S115" s="185"/>
      <c r="T115" s="186"/>
      <c r="AT115" s="187" t="s">
        <v>135</v>
      </c>
      <c r="AU115" s="187" t="s">
        <v>76</v>
      </c>
      <c r="AV115" s="12" t="s">
        <v>85</v>
      </c>
      <c r="AW115" s="12" t="s">
        <v>37</v>
      </c>
      <c r="AX115" s="12" t="s">
        <v>83</v>
      </c>
      <c r="AY115" s="187" t="s">
        <v>132</v>
      </c>
    </row>
    <row r="116" spans="1:65" s="13" customFormat="1" ht="25.9" customHeight="1">
      <c r="B116" s="192"/>
      <c r="C116" s="193"/>
      <c r="D116" s="194" t="s">
        <v>75</v>
      </c>
      <c r="E116" s="195" t="s">
        <v>181</v>
      </c>
      <c r="F116" s="195" t="s">
        <v>182</v>
      </c>
      <c r="G116" s="193"/>
      <c r="H116" s="193"/>
      <c r="I116" s="196"/>
      <c r="J116" s="197">
        <f>BK116</f>
        <v>0</v>
      </c>
      <c r="K116" s="193"/>
      <c r="L116" s="198"/>
      <c r="M116" s="199"/>
      <c r="N116" s="200"/>
      <c r="O116" s="200"/>
      <c r="P116" s="201">
        <f>P117</f>
        <v>0</v>
      </c>
      <c r="Q116" s="200"/>
      <c r="R116" s="201">
        <f>R117</f>
        <v>0</v>
      </c>
      <c r="S116" s="200"/>
      <c r="T116" s="202">
        <f>T117</f>
        <v>0</v>
      </c>
      <c r="AR116" s="203" t="s">
        <v>83</v>
      </c>
      <c r="AT116" s="204" t="s">
        <v>75</v>
      </c>
      <c r="AU116" s="204" t="s">
        <v>76</v>
      </c>
      <c r="AY116" s="203" t="s">
        <v>132</v>
      </c>
      <c r="BK116" s="205">
        <f>BK117</f>
        <v>0</v>
      </c>
    </row>
    <row r="117" spans="1:65" s="13" customFormat="1" ht="22.9" customHeight="1">
      <c r="B117" s="192"/>
      <c r="C117" s="193"/>
      <c r="D117" s="194" t="s">
        <v>75</v>
      </c>
      <c r="E117" s="206" t="s">
        <v>171</v>
      </c>
      <c r="F117" s="206" t="s">
        <v>183</v>
      </c>
      <c r="G117" s="193"/>
      <c r="H117" s="193"/>
      <c r="I117" s="196"/>
      <c r="J117" s="207">
        <f>BK117</f>
        <v>0</v>
      </c>
      <c r="K117" s="193"/>
      <c r="L117" s="198"/>
      <c r="M117" s="199"/>
      <c r="N117" s="200"/>
      <c r="O117" s="200"/>
      <c r="P117" s="201">
        <f>SUM(P118:P192)</f>
        <v>0</v>
      </c>
      <c r="Q117" s="200"/>
      <c r="R117" s="201">
        <f>SUM(R118:R192)</f>
        <v>0</v>
      </c>
      <c r="S117" s="200"/>
      <c r="T117" s="202">
        <f>SUM(T118:T192)</f>
        <v>0</v>
      </c>
      <c r="AR117" s="203" t="s">
        <v>83</v>
      </c>
      <c r="AT117" s="204" t="s">
        <v>75</v>
      </c>
      <c r="AU117" s="204" t="s">
        <v>83</v>
      </c>
      <c r="AY117" s="203" t="s">
        <v>132</v>
      </c>
      <c r="BK117" s="205">
        <f>SUM(BK118:BK192)</f>
        <v>0</v>
      </c>
    </row>
    <row r="118" spans="1:65" s="2" customFormat="1" ht="37.9" customHeight="1">
      <c r="A118" s="34"/>
      <c r="B118" s="35"/>
      <c r="C118" s="208" t="s">
        <v>8</v>
      </c>
      <c r="D118" s="208" t="s">
        <v>184</v>
      </c>
      <c r="E118" s="209" t="s">
        <v>185</v>
      </c>
      <c r="F118" s="210" t="s">
        <v>186</v>
      </c>
      <c r="G118" s="211" t="s">
        <v>187</v>
      </c>
      <c r="H118" s="212">
        <v>1440</v>
      </c>
      <c r="I118" s="213"/>
      <c r="J118" s="214">
        <f>ROUND(I118*H118,2)</f>
        <v>0</v>
      </c>
      <c r="K118" s="210" t="s">
        <v>130</v>
      </c>
      <c r="L118" s="39"/>
      <c r="M118" s="215" t="s">
        <v>35</v>
      </c>
      <c r="N118" s="216" t="s">
        <v>47</v>
      </c>
      <c r="O118" s="64"/>
      <c r="P118" s="172">
        <f>O118*H118</f>
        <v>0</v>
      </c>
      <c r="Q118" s="172">
        <v>0</v>
      </c>
      <c r="R118" s="172">
        <f>Q118*H118</f>
        <v>0</v>
      </c>
      <c r="S118" s="172">
        <v>0</v>
      </c>
      <c r="T118" s="17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74" t="s">
        <v>133</v>
      </c>
      <c r="AT118" s="174" t="s">
        <v>184</v>
      </c>
      <c r="AU118" s="174" t="s">
        <v>85</v>
      </c>
      <c r="AY118" s="17" t="s">
        <v>132</v>
      </c>
      <c r="BE118" s="175">
        <f>IF(N118="základní",J118,0)</f>
        <v>0</v>
      </c>
      <c r="BF118" s="175">
        <f>IF(N118="snížená",J118,0)</f>
        <v>0</v>
      </c>
      <c r="BG118" s="175">
        <f>IF(N118="zákl. přenesená",J118,0)</f>
        <v>0</v>
      </c>
      <c r="BH118" s="175">
        <f>IF(N118="sníž. přenesená",J118,0)</f>
        <v>0</v>
      </c>
      <c r="BI118" s="175">
        <f>IF(N118="nulová",J118,0)</f>
        <v>0</v>
      </c>
      <c r="BJ118" s="17" t="s">
        <v>83</v>
      </c>
      <c r="BK118" s="175">
        <f>ROUND(I118*H118,2)</f>
        <v>0</v>
      </c>
      <c r="BL118" s="17" t="s">
        <v>133</v>
      </c>
      <c r="BM118" s="174" t="s">
        <v>188</v>
      </c>
    </row>
    <row r="119" spans="1:65" s="2" customFormat="1" ht="39">
      <c r="A119" s="34"/>
      <c r="B119" s="35"/>
      <c r="C119" s="36"/>
      <c r="D119" s="178" t="s">
        <v>189</v>
      </c>
      <c r="E119" s="36"/>
      <c r="F119" s="188" t="s">
        <v>190</v>
      </c>
      <c r="G119" s="36"/>
      <c r="H119" s="36"/>
      <c r="I119" s="189"/>
      <c r="J119" s="36"/>
      <c r="K119" s="36"/>
      <c r="L119" s="39"/>
      <c r="M119" s="190"/>
      <c r="N119" s="191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189</v>
      </c>
      <c r="AU119" s="17" t="s">
        <v>85</v>
      </c>
    </row>
    <row r="120" spans="1:65" s="12" customFormat="1" ht="11.25">
      <c r="B120" s="176"/>
      <c r="C120" s="177"/>
      <c r="D120" s="178" t="s">
        <v>135</v>
      </c>
      <c r="E120" s="179" t="s">
        <v>35</v>
      </c>
      <c r="F120" s="180" t="s">
        <v>191</v>
      </c>
      <c r="G120" s="177"/>
      <c r="H120" s="181">
        <v>1440</v>
      </c>
      <c r="I120" s="182"/>
      <c r="J120" s="177"/>
      <c r="K120" s="177"/>
      <c r="L120" s="183"/>
      <c r="M120" s="184"/>
      <c r="N120" s="185"/>
      <c r="O120" s="185"/>
      <c r="P120" s="185"/>
      <c r="Q120" s="185"/>
      <c r="R120" s="185"/>
      <c r="S120" s="185"/>
      <c r="T120" s="186"/>
      <c r="AT120" s="187" t="s">
        <v>135</v>
      </c>
      <c r="AU120" s="187" t="s">
        <v>85</v>
      </c>
      <c r="AV120" s="12" t="s">
        <v>85</v>
      </c>
      <c r="AW120" s="12" t="s">
        <v>37</v>
      </c>
      <c r="AX120" s="12" t="s">
        <v>83</v>
      </c>
      <c r="AY120" s="187" t="s">
        <v>132</v>
      </c>
    </row>
    <row r="121" spans="1:65" s="2" customFormat="1" ht="37.9" customHeight="1">
      <c r="A121" s="34"/>
      <c r="B121" s="35"/>
      <c r="C121" s="208" t="s">
        <v>192</v>
      </c>
      <c r="D121" s="208" t="s">
        <v>184</v>
      </c>
      <c r="E121" s="209" t="s">
        <v>193</v>
      </c>
      <c r="F121" s="210" t="s">
        <v>194</v>
      </c>
      <c r="G121" s="211" t="s">
        <v>195</v>
      </c>
      <c r="H121" s="212">
        <v>885</v>
      </c>
      <c r="I121" s="213"/>
      <c r="J121" s="214">
        <f>ROUND(I121*H121,2)</f>
        <v>0</v>
      </c>
      <c r="K121" s="210" t="s">
        <v>130</v>
      </c>
      <c r="L121" s="39"/>
      <c r="M121" s="215" t="s">
        <v>35</v>
      </c>
      <c r="N121" s="216" t="s">
        <v>47</v>
      </c>
      <c r="O121" s="64"/>
      <c r="P121" s="172">
        <f>O121*H121</f>
        <v>0</v>
      </c>
      <c r="Q121" s="172">
        <v>0</v>
      </c>
      <c r="R121" s="172">
        <f>Q121*H121</f>
        <v>0</v>
      </c>
      <c r="S121" s="172">
        <v>0</v>
      </c>
      <c r="T121" s="173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74" t="s">
        <v>133</v>
      </c>
      <c r="AT121" s="174" t="s">
        <v>184</v>
      </c>
      <c r="AU121" s="174" t="s">
        <v>85</v>
      </c>
      <c r="AY121" s="17" t="s">
        <v>132</v>
      </c>
      <c r="BE121" s="175">
        <f>IF(N121="základní",J121,0)</f>
        <v>0</v>
      </c>
      <c r="BF121" s="175">
        <f>IF(N121="snížená",J121,0)</f>
        <v>0</v>
      </c>
      <c r="BG121" s="175">
        <f>IF(N121="zákl. přenesená",J121,0)</f>
        <v>0</v>
      </c>
      <c r="BH121" s="175">
        <f>IF(N121="sníž. přenesená",J121,0)</f>
        <v>0</v>
      </c>
      <c r="BI121" s="175">
        <f>IF(N121="nulová",J121,0)</f>
        <v>0</v>
      </c>
      <c r="BJ121" s="17" t="s">
        <v>83</v>
      </c>
      <c r="BK121" s="175">
        <f>ROUND(I121*H121,2)</f>
        <v>0</v>
      </c>
      <c r="BL121" s="17" t="s">
        <v>133</v>
      </c>
      <c r="BM121" s="174" t="s">
        <v>196</v>
      </c>
    </row>
    <row r="122" spans="1:65" s="2" customFormat="1" ht="29.25">
      <c r="A122" s="34"/>
      <c r="B122" s="35"/>
      <c r="C122" s="36"/>
      <c r="D122" s="178" t="s">
        <v>189</v>
      </c>
      <c r="E122" s="36"/>
      <c r="F122" s="188" t="s">
        <v>197</v>
      </c>
      <c r="G122" s="36"/>
      <c r="H122" s="36"/>
      <c r="I122" s="189"/>
      <c r="J122" s="36"/>
      <c r="K122" s="36"/>
      <c r="L122" s="39"/>
      <c r="M122" s="190"/>
      <c r="N122" s="191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189</v>
      </c>
      <c r="AU122" s="17" t="s">
        <v>85</v>
      </c>
    </row>
    <row r="123" spans="1:65" s="12" customFormat="1" ht="11.25">
      <c r="B123" s="176"/>
      <c r="C123" s="177"/>
      <c r="D123" s="178" t="s">
        <v>135</v>
      </c>
      <c r="E123" s="179" t="s">
        <v>35</v>
      </c>
      <c r="F123" s="180" t="s">
        <v>198</v>
      </c>
      <c r="G123" s="177"/>
      <c r="H123" s="181">
        <v>885</v>
      </c>
      <c r="I123" s="182"/>
      <c r="J123" s="177"/>
      <c r="K123" s="177"/>
      <c r="L123" s="183"/>
      <c r="M123" s="184"/>
      <c r="N123" s="185"/>
      <c r="O123" s="185"/>
      <c r="P123" s="185"/>
      <c r="Q123" s="185"/>
      <c r="R123" s="185"/>
      <c r="S123" s="185"/>
      <c r="T123" s="186"/>
      <c r="AT123" s="187" t="s">
        <v>135</v>
      </c>
      <c r="AU123" s="187" t="s">
        <v>85</v>
      </c>
      <c r="AV123" s="12" t="s">
        <v>85</v>
      </c>
      <c r="AW123" s="12" t="s">
        <v>37</v>
      </c>
      <c r="AX123" s="12" t="s">
        <v>83</v>
      </c>
      <c r="AY123" s="187" t="s">
        <v>132</v>
      </c>
    </row>
    <row r="124" spans="1:65" s="2" customFormat="1" ht="76.349999999999994" customHeight="1">
      <c r="A124" s="34"/>
      <c r="B124" s="35"/>
      <c r="C124" s="208" t="s">
        <v>199</v>
      </c>
      <c r="D124" s="208" t="s">
        <v>184</v>
      </c>
      <c r="E124" s="209" t="s">
        <v>200</v>
      </c>
      <c r="F124" s="210" t="s">
        <v>201</v>
      </c>
      <c r="G124" s="211" t="s">
        <v>129</v>
      </c>
      <c r="H124" s="212">
        <v>1735</v>
      </c>
      <c r="I124" s="213"/>
      <c r="J124" s="214">
        <f>ROUND(I124*H124,2)</f>
        <v>0</v>
      </c>
      <c r="K124" s="210" t="s">
        <v>130</v>
      </c>
      <c r="L124" s="39"/>
      <c r="M124" s="215" t="s">
        <v>35</v>
      </c>
      <c r="N124" s="216" t="s">
        <v>47</v>
      </c>
      <c r="O124" s="64"/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4" t="s">
        <v>133</v>
      </c>
      <c r="AT124" s="174" t="s">
        <v>184</v>
      </c>
      <c r="AU124" s="174" t="s">
        <v>85</v>
      </c>
      <c r="AY124" s="17" t="s">
        <v>132</v>
      </c>
      <c r="BE124" s="175">
        <f>IF(N124="základní",J124,0)</f>
        <v>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7" t="s">
        <v>83</v>
      </c>
      <c r="BK124" s="175">
        <f>ROUND(I124*H124,2)</f>
        <v>0</v>
      </c>
      <c r="BL124" s="17" t="s">
        <v>133</v>
      </c>
      <c r="BM124" s="174" t="s">
        <v>202</v>
      </c>
    </row>
    <row r="125" spans="1:65" s="2" customFormat="1" ht="58.5">
      <c r="A125" s="34"/>
      <c r="B125" s="35"/>
      <c r="C125" s="36"/>
      <c r="D125" s="178" t="s">
        <v>189</v>
      </c>
      <c r="E125" s="36"/>
      <c r="F125" s="188" t="s">
        <v>203</v>
      </c>
      <c r="G125" s="36"/>
      <c r="H125" s="36"/>
      <c r="I125" s="189"/>
      <c r="J125" s="36"/>
      <c r="K125" s="36"/>
      <c r="L125" s="39"/>
      <c r="M125" s="190"/>
      <c r="N125" s="191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189</v>
      </c>
      <c r="AU125" s="17" t="s">
        <v>85</v>
      </c>
    </row>
    <row r="126" spans="1:65" s="12" customFormat="1" ht="11.25">
      <c r="B126" s="176"/>
      <c r="C126" s="177"/>
      <c r="D126" s="178" t="s">
        <v>135</v>
      </c>
      <c r="E126" s="179" t="s">
        <v>35</v>
      </c>
      <c r="F126" s="180" t="s">
        <v>204</v>
      </c>
      <c r="G126" s="177"/>
      <c r="H126" s="181">
        <v>1735</v>
      </c>
      <c r="I126" s="182"/>
      <c r="J126" s="177"/>
      <c r="K126" s="177"/>
      <c r="L126" s="183"/>
      <c r="M126" s="184"/>
      <c r="N126" s="185"/>
      <c r="O126" s="185"/>
      <c r="P126" s="185"/>
      <c r="Q126" s="185"/>
      <c r="R126" s="185"/>
      <c r="S126" s="185"/>
      <c r="T126" s="186"/>
      <c r="AT126" s="187" t="s">
        <v>135</v>
      </c>
      <c r="AU126" s="187" t="s">
        <v>85</v>
      </c>
      <c r="AV126" s="12" t="s">
        <v>85</v>
      </c>
      <c r="AW126" s="12" t="s">
        <v>37</v>
      </c>
      <c r="AX126" s="12" t="s">
        <v>83</v>
      </c>
      <c r="AY126" s="187" t="s">
        <v>132</v>
      </c>
    </row>
    <row r="127" spans="1:65" s="2" customFormat="1" ht="49.15" customHeight="1">
      <c r="A127" s="34"/>
      <c r="B127" s="35"/>
      <c r="C127" s="208" t="s">
        <v>205</v>
      </c>
      <c r="D127" s="208" t="s">
        <v>184</v>
      </c>
      <c r="E127" s="209" t="s">
        <v>206</v>
      </c>
      <c r="F127" s="210" t="s">
        <v>207</v>
      </c>
      <c r="G127" s="211" t="s">
        <v>195</v>
      </c>
      <c r="H127" s="212">
        <v>2100</v>
      </c>
      <c r="I127" s="213"/>
      <c r="J127" s="214">
        <f>ROUND(I127*H127,2)</f>
        <v>0</v>
      </c>
      <c r="K127" s="210" t="s">
        <v>130</v>
      </c>
      <c r="L127" s="39"/>
      <c r="M127" s="215" t="s">
        <v>35</v>
      </c>
      <c r="N127" s="216" t="s">
        <v>47</v>
      </c>
      <c r="O127" s="64"/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4" t="s">
        <v>133</v>
      </c>
      <c r="AT127" s="174" t="s">
        <v>184</v>
      </c>
      <c r="AU127" s="174" t="s">
        <v>85</v>
      </c>
      <c r="AY127" s="17" t="s">
        <v>132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7" t="s">
        <v>83</v>
      </c>
      <c r="BK127" s="175">
        <f>ROUND(I127*H127,2)</f>
        <v>0</v>
      </c>
      <c r="BL127" s="17" t="s">
        <v>133</v>
      </c>
      <c r="BM127" s="174" t="s">
        <v>208</v>
      </c>
    </row>
    <row r="128" spans="1:65" s="2" customFormat="1" ht="39">
      <c r="A128" s="34"/>
      <c r="B128" s="35"/>
      <c r="C128" s="36"/>
      <c r="D128" s="178" t="s">
        <v>189</v>
      </c>
      <c r="E128" s="36"/>
      <c r="F128" s="188" t="s">
        <v>209</v>
      </c>
      <c r="G128" s="36"/>
      <c r="H128" s="36"/>
      <c r="I128" s="189"/>
      <c r="J128" s="36"/>
      <c r="K128" s="36"/>
      <c r="L128" s="39"/>
      <c r="M128" s="190"/>
      <c r="N128" s="191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189</v>
      </c>
      <c r="AU128" s="17" t="s">
        <v>85</v>
      </c>
    </row>
    <row r="129" spans="1:65" s="12" customFormat="1" ht="11.25">
      <c r="B129" s="176"/>
      <c r="C129" s="177"/>
      <c r="D129" s="178" t="s">
        <v>135</v>
      </c>
      <c r="E129" s="179" t="s">
        <v>35</v>
      </c>
      <c r="F129" s="180" t="s">
        <v>210</v>
      </c>
      <c r="G129" s="177"/>
      <c r="H129" s="181">
        <v>2100</v>
      </c>
      <c r="I129" s="182"/>
      <c r="J129" s="177"/>
      <c r="K129" s="177"/>
      <c r="L129" s="183"/>
      <c r="M129" s="184"/>
      <c r="N129" s="185"/>
      <c r="O129" s="185"/>
      <c r="P129" s="185"/>
      <c r="Q129" s="185"/>
      <c r="R129" s="185"/>
      <c r="S129" s="185"/>
      <c r="T129" s="186"/>
      <c r="AT129" s="187" t="s">
        <v>135</v>
      </c>
      <c r="AU129" s="187" t="s">
        <v>85</v>
      </c>
      <c r="AV129" s="12" t="s">
        <v>85</v>
      </c>
      <c r="AW129" s="12" t="s">
        <v>37</v>
      </c>
      <c r="AX129" s="12" t="s">
        <v>83</v>
      </c>
      <c r="AY129" s="187" t="s">
        <v>132</v>
      </c>
    </row>
    <row r="130" spans="1:65" s="2" customFormat="1" ht="24.2" customHeight="1">
      <c r="A130" s="34"/>
      <c r="B130" s="35"/>
      <c r="C130" s="208" t="s">
        <v>211</v>
      </c>
      <c r="D130" s="208" t="s">
        <v>184</v>
      </c>
      <c r="E130" s="209" t="s">
        <v>212</v>
      </c>
      <c r="F130" s="210" t="s">
        <v>213</v>
      </c>
      <c r="G130" s="211" t="s">
        <v>129</v>
      </c>
      <c r="H130" s="212">
        <v>62</v>
      </c>
      <c r="I130" s="213"/>
      <c r="J130" s="214">
        <f>ROUND(I130*H130,2)</f>
        <v>0</v>
      </c>
      <c r="K130" s="210" t="s">
        <v>130</v>
      </c>
      <c r="L130" s="39"/>
      <c r="M130" s="215" t="s">
        <v>35</v>
      </c>
      <c r="N130" s="216" t="s">
        <v>47</v>
      </c>
      <c r="O130" s="64"/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4" t="s">
        <v>133</v>
      </c>
      <c r="AT130" s="174" t="s">
        <v>184</v>
      </c>
      <c r="AU130" s="174" t="s">
        <v>85</v>
      </c>
      <c r="AY130" s="17" t="s">
        <v>132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7" t="s">
        <v>83</v>
      </c>
      <c r="BK130" s="175">
        <f>ROUND(I130*H130,2)</f>
        <v>0</v>
      </c>
      <c r="BL130" s="17" t="s">
        <v>133</v>
      </c>
      <c r="BM130" s="174" t="s">
        <v>214</v>
      </c>
    </row>
    <row r="131" spans="1:65" s="2" customFormat="1" ht="19.5">
      <c r="A131" s="34"/>
      <c r="B131" s="35"/>
      <c r="C131" s="36"/>
      <c r="D131" s="178" t="s">
        <v>189</v>
      </c>
      <c r="E131" s="36"/>
      <c r="F131" s="188" t="s">
        <v>215</v>
      </c>
      <c r="G131" s="36"/>
      <c r="H131" s="36"/>
      <c r="I131" s="189"/>
      <c r="J131" s="36"/>
      <c r="K131" s="36"/>
      <c r="L131" s="39"/>
      <c r="M131" s="190"/>
      <c r="N131" s="191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189</v>
      </c>
      <c r="AU131" s="17" t="s">
        <v>85</v>
      </c>
    </row>
    <row r="132" spans="1:65" s="12" customFormat="1" ht="11.25">
      <c r="B132" s="176"/>
      <c r="C132" s="177"/>
      <c r="D132" s="178" t="s">
        <v>135</v>
      </c>
      <c r="E132" s="179" t="s">
        <v>35</v>
      </c>
      <c r="F132" s="180" t="s">
        <v>216</v>
      </c>
      <c r="G132" s="177"/>
      <c r="H132" s="181">
        <v>62</v>
      </c>
      <c r="I132" s="182"/>
      <c r="J132" s="177"/>
      <c r="K132" s="177"/>
      <c r="L132" s="183"/>
      <c r="M132" s="184"/>
      <c r="N132" s="185"/>
      <c r="O132" s="185"/>
      <c r="P132" s="185"/>
      <c r="Q132" s="185"/>
      <c r="R132" s="185"/>
      <c r="S132" s="185"/>
      <c r="T132" s="186"/>
      <c r="AT132" s="187" t="s">
        <v>135</v>
      </c>
      <c r="AU132" s="187" t="s">
        <v>85</v>
      </c>
      <c r="AV132" s="12" t="s">
        <v>85</v>
      </c>
      <c r="AW132" s="12" t="s">
        <v>37</v>
      </c>
      <c r="AX132" s="12" t="s">
        <v>83</v>
      </c>
      <c r="AY132" s="187" t="s">
        <v>132</v>
      </c>
    </row>
    <row r="133" spans="1:65" s="2" customFormat="1" ht="49.15" customHeight="1">
      <c r="A133" s="34"/>
      <c r="B133" s="35"/>
      <c r="C133" s="208" t="s">
        <v>217</v>
      </c>
      <c r="D133" s="208" t="s">
        <v>184</v>
      </c>
      <c r="E133" s="209" t="s">
        <v>218</v>
      </c>
      <c r="F133" s="210" t="s">
        <v>219</v>
      </c>
      <c r="G133" s="211" t="s">
        <v>220</v>
      </c>
      <c r="H133" s="212">
        <v>90</v>
      </c>
      <c r="I133" s="213"/>
      <c r="J133" s="214">
        <f>ROUND(I133*H133,2)</f>
        <v>0</v>
      </c>
      <c r="K133" s="210" t="s">
        <v>130</v>
      </c>
      <c r="L133" s="39"/>
      <c r="M133" s="215" t="s">
        <v>35</v>
      </c>
      <c r="N133" s="216" t="s">
        <v>47</v>
      </c>
      <c r="O133" s="64"/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4" t="s">
        <v>133</v>
      </c>
      <c r="AT133" s="174" t="s">
        <v>184</v>
      </c>
      <c r="AU133" s="174" t="s">
        <v>85</v>
      </c>
      <c r="AY133" s="17" t="s">
        <v>132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7" t="s">
        <v>83</v>
      </c>
      <c r="BK133" s="175">
        <f>ROUND(I133*H133,2)</f>
        <v>0</v>
      </c>
      <c r="BL133" s="17" t="s">
        <v>133</v>
      </c>
      <c r="BM133" s="174" t="s">
        <v>221</v>
      </c>
    </row>
    <row r="134" spans="1:65" s="2" customFormat="1" ht="39">
      <c r="A134" s="34"/>
      <c r="B134" s="35"/>
      <c r="C134" s="36"/>
      <c r="D134" s="178" t="s">
        <v>189</v>
      </c>
      <c r="E134" s="36"/>
      <c r="F134" s="188" t="s">
        <v>222</v>
      </c>
      <c r="G134" s="36"/>
      <c r="H134" s="36"/>
      <c r="I134" s="189"/>
      <c r="J134" s="36"/>
      <c r="K134" s="36"/>
      <c r="L134" s="39"/>
      <c r="M134" s="190"/>
      <c r="N134" s="191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189</v>
      </c>
      <c r="AU134" s="17" t="s">
        <v>85</v>
      </c>
    </row>
    <row r="135" spans="1:65" s="12" customFormat="1" ht="11.25">
      <c r="B135" s="176"/>
      <c r="C135" s="177"/>
      <c r="D135" s="178" t="s">
        <v>135</v>
      </c>
      <c r="E135" s="179" t="s">
        <v>35</v>
      </c>
      <c r="F135" s="180" t="s">
        <v>223</v>
      </c>
      <c r="G135" s="177"/>
      <c r="H135" s="181">
        <v>90</v>
      </c>
      <c r="I135" s="182"/>
      <c r="J135" s="177"/>
      <c r="K135" s="177"/>
      <c r="L135" s="183"/>
      <c r="M135" s="184"/>
      <c r="N135" s="185"/>
      <c r="O135" s="185"/>
      <c r="P135" s="185"/>
      <c r="Q135" s="185"/>
      <c r="R135" s="185"/>
      <c r="S135" s="185"/>
      <c r="T135" s="186"/>
      <c r="AT135" s="187" t="s">
        <v>135</v>
      </c>
      <c r="AU135" s="187" t="s">
        <v>85</v>
      </c>
      <c r="AV135" s="12" t="s">
        <v>85</v>
      </c>
      <c r="AW135" s="12" t="s">
        <v>37</v>
      </c>
      <c r="AX135" s="12" t="s">
        <v>83</v>
      </c>
      <c r="AY135" s="187" t="s">
        <v>132</v>
      </c>
    </row>
    <row r="136" spans="1:65" s="2" customFormat="1" ht="37.9" customHeight="1">
      <c r="A136" s="34"/>
      <c r="B136" s="35"/>
      <c r="C136" s="208" t="s">
        <v>224</v>
      </c>
      <c r="D136" s="208" t="s">
        <v>184</v>
      </c>
      <c r="E136" s="209" t="s">
        <v>225</v>
      </c>
      <c r="F136" s="210" t="s">
        <v>226</v>
      </c>
      <c r="G136" s="211" t="s">
        <v>220</v>
      </c>
      <c r="H136" s="212">
        <v>2</v>
      </c>
      <c r="I136" s="213"/>
      <c r="J136" s="214">
        <f>ROUND(I136*H136,2)</f>
        <v>0</v>
      </c>
      <c r="K136" s="210" t="s">
        <v>130</v>
      </c>
      <c r="L136" s="39"/>
      <c r="M136" s="215" t="s">
        <v>35</v>
      </c>
      <c r="N136" s="216" t="s">
        <v>47</v>
      </c>
      <c r="O136" s="64"/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4" t="s">
        <v>133</v>
      </c>
      <c r="AT136" s="174" t="s">
        <v>184</v>
      </c>
      <c r="AU136" s="174" t="s">
        <v>85</v>
      </c>
      <c r="AY136" s="17" t="s">
        <v>132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7" t="s">
        <v>83</v>
      </c>
      <c r="BK136" s="175">
        <f>ROUND(I136*H136,2)</f>
        <v>0</v>
      </c>
      <c r="BL136" s="17" t="s">
        <v>133</v>
      </c>
      <c r="BM136" s="174" t="s">
        <v>227</v>
      </c>
    </row>
    <row r="137" spans="1:65" s="2" customFormat="1" ht="39">
      <c r="A137" s="34"/>
      <c r="B137" s="35"/>
      <c r="C137" s="36"/>
      <c r="D137" s="178" t="s">
        <v>189</v>
      </c>
      <c r="E137" s="36"/>
      <c r="F137" s="188" t="s">
        <v>228</v>
      </c>
      <c r="G137" s="36"/>
      <c r="H137" s="36"/>
      <c r="I137" s="189"/>
      <c r="J137" s="36"/>
      <c r="K137" s="36"/>
      <c r="L137" s="39"/>
      <c r="M137" s="190"/>
      <c r="N137" s="191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189</v>
      </c>
      <c r="AU137" s="17" t="s">
        <v>85</v>
      </c>
    </row>
    <row r="138" spans="1:65" s="2" customFormat="1" ht="19.5">
      <c r="A138" s="34"/>
      <c r="B138" s="35"/>
      <c r="C138" s="36"/>
      <c r="D138" s="178" t="s">
        <v>140</v>
      </c>
      <c r="E138" s="36"/>
      <c r="F138" s="188" t="s">
        <v>229</v>
      </c>
      <c r="G138" s="36"/>
      <c r="H138" s="36"/>
      <c r="I138" s="189"/>
      <c r="J138" s="36"/>
      <c r="K138" s="36"/>
      <c r="L138" s="39"/>
      <c r="M138" s="190"/>
      <c r="N138" s="191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140</v>
      </c>
      <c r="AU138" s="17" t="s">
        <v>85</v>
      </c>
    </row>
    <row r="139" spans="1:65" s="12" customFormat="1" ht="11.25">
      <c r="B139" s="176"/>
      <c r="C139" s="177"/>
      <c r="D139" s="178" t="s">
        <v>135</v>
      </c>
      <c r="E139" s="179" t="s">
        <v>35</v>
      </c>
      <c r="F139" s="180" t="s">
        <v>230</v>
      </c>
      <c r="G139" s="177"/>
      <c r="H139" s="181">
        <v>2</v>
      </c>
      <c r="I139" s="182"/>
      <c r="J139" s="177"/>
      <c r="K139" s="177"/>
      <c r="L139" s="183"/>
      <c r="M139" s="184"/>
      <c r="N139" s="185"/>
      <c r="O139" s="185"/>
      <c r="P139" s="185"/>
      <c r="Q139" s="185"/>
      <c r="R139" s="185"/>
      <c r="S139" s="185"/>
      <c r="T139" s="186"/>
      <c r="AT139" s="187" t="s">
        <v>135</v>
      </c>
      <c r="AU139" s="187" t="s">
        <v>85</v>
      </c>
      <c r="AV139" s="12" t="s">
        <v>85</v>
      </c>
      <c r="AW139" s="12" t="s">
        <v>37</v>
      </c>
      <c r="AX139" s="12" t="s">
        <v>83</v>
      </c>
      <c r="AY139" s="187" t="s">
        <v>132</v>
      </c>
    </row>
    <row r="140" spans="1:65" s="2" customFormat="1" ht="62.65" customHeight="1">
      <c r="A140" s="34"/>
      <c r="B140" s="35"/>
      <c r="C140" s="208" t="s">
        <v>231</v>
      </c>
      <c r="D140" s="208" t="s">
        <v>184</v>
      </c>
      <c r="E140" s="209" t="s">
        <v>232</v>
      </c>
      <c r="F140" s="210" t="s">
        <v>233</v>
      </c>
      <c r="G140" s="211" t="s">
        <v>234</v>
      </c>
      <c r="H140" s="212">
        <v>78</v>
      </c>
      <c r="I140" s="213"/>
      <c r="J140" s="214">
        <f>ROUND(I140*H140,2)</f>
        <v>0</v>
      </c>
      <c r="K140" s="210" t="s">
        <v>130</v>
      </c>
      <c r="L140" s="39"/>
      <c r="M140" s="215" t="s">
        <v>35</v>
      </c>
      <c r="N140" s="216" t="s">
        <v>47</v>
      </c>
      <c r="O140" s="64"/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4" t="s">
        <v>133</v>
      </c>
      <c r="AT140" s="174" t="s">
        <v>184</v>
      </c>
      <c r="AU140" s="174" t="s">
        <v>85</v>
      </c>
      <c r="AY140" s="17" t="s">
        <v>132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7" t="s">
        <v>83</v>
      </c>
      <c r="BK140" s="175">
        <f>ROUND(I140*H140,2)</f>
        <v>0</v>
      </c>
      <c r="BL140" s="17" t="s">
        <v>133</v>
      </c>
      <c r="BM140" s="174" t="s">
        <v>235</v>
      </c>
    </row>
    <row r="141" spans="1:65" s="2" customFormat="1" ht="48.75">
      <c r="A141" s="34"/>
      <c r="B141" s="35"/>
      <c r="C141" s="36"/>
      <c r="D141" s="178" t="s">
        <v>189</v>
      </c>
      <c r="E141" s="36"/>
      <c r="F141" s="188" t="s">
        <v>236</v>
      </c>
      <c r="G141" s="36"/>
      <c r="H141" s="36"/>
      <c r="I141" s="189"/>
      <c r="J141" s="36"/>
      <c r="K141" s="36"/>
      <c r="L141" s="39"/>
      <c r="M141" s="190"/>
      <c r="N141" s="191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189</v>
      </c>
      <c r="AU141" s="17" t="s">
        <v>85</v>
      </c>
    </row>
    <row r="142" spans="1:65" s="12" customFormat="1" ht="11.25">
      <c r="B142" s="176"/>
      <c r="C142" s="177"/>
      <c r="D142" s="178" t="s">
        <v>135</v>
      </c>
      <c r="E142" s="179" t="s">
        <v>35</v>
      </c>
      <c r="F142" s="180" t="s">
        <v>237</v>
      </c>
      <c r="G142" s="177"/>
      <c r="H142" s="181">
        <v>78</v>
      </c>
      <c r="I142" s="182"/>
      <c r="J142" s="177"/>
      <c r="K142" s="177"/>
      <c r="L142" s="183"/>
      <c r="M142" s="184"/>
      <c r="N142" s="185"/>
      <c r="O142" s="185"/>
      <c r="P142" s="185"/>
      <c r="Q142" s="185"/>
      <c r="R142" s="185"/>
      <c r="S142" s="185"/>
      <c r="T142" s="186"/>
      <c r="AT142" s="187" t="s">
        <v>135</v>
      </c>
      <c r="AU142" s="187" t="s">
        <v>85</v>
      </c>
      <c r="AV142" s="12" t="s">
        <v>85</v>
      </c>
      <c r="AW142" s="12" t="s">
        <v>37</v>
      </c>
      <c r="AX142" s="12" t="s">
        <v>83</v>
      </c>
      <c r="AY142" s="187" t="s">
        <v>132</v>
      </c>
    </row>
    <row r="143" spans="1:65" s="2" customFormat="1" ht="49.15" customHeight="1">
      <c r="A143" s="34"/>
      <c r="B143" s="35"/>
      <c r="C143" s="208" t="s">
        <v>238</v>
      </c>
      <c r="D143" s="208" t="s">
        <v>184</v>
      </c>
      <c r="E143" s="209" t="s">
        <v>239</v>
      </c>
      <c r="F143" s="210" t="s">
        <v>240</v>
      </c>
      <c r="G143" s="211" t="s">
        <v>234</v>
      </c>
      <c r="H143" s="212">
        <v>6</v>
      </c>
      <c r="I143" s="213"/>
      <c r="J143" s="214">
        <f>ROUND(I143*H143,2)</f>
        <v>0</v>
      </c>
      <c r="K143" s="210" t="s">
        <v>130</v>
      </c>
      <c r="L143" s="39"/>
      <c r="M143" s="215" t="s">
        <v>35</v>
      </c>
      <c r="N143" s="216" t="s">
        <v>47</v>
      </c>
      <c r="O143" s="64"/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4" t="s">
        <v>133</v>
      </c>
      <c r="AT143" s="174" t="s">
        <v>184</v>
      </c>
      <c r="AU143" s="174" t="s">
        <v>85</v>
      </c>
      <c r="AY143" s="17" t="s">
        <v>132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7" t="s">
        <v>83</v>
      </c>
      <c r="BK143" s="175">
        <f>ROUND(I143*H143,2)</f>
        <v>0</v>
      </c>
      <c r="BL143" s="17" t="s">
        <v>133</v>
      </c>
      <c r="BM143" s="174" t="s">
        <v>241</v>
      </c>
    </row>
    <row r="144" spans="1:65" s="2" customFormat="1" ht="39">
      <c r="A144" s="34"/>
      <c r="B144" s="35"/>
      <c r="C144" s="36"/>
      <c r="D144" s="178" t="s">
        <v>189</v>
      </c>
      <c r="E144" s="36"/>
      <c r="F144" s="188" t="s">
        <v>242</v>
      </c>
      <c r="G144" s="36"/>
      <c r="H144" s="36"/>
      <c r="I144" s="189"/>
      <c r="J144" s="36"/>
      <c r="K144" s="36"/>
      <c r="L144" s="39"/>
      <c r="M144" s="190"/>
      <c r="N144" s="191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189</v>
      </c>
      <c r="AU144" s="17" t="s">
        <v>85</v>
      </c>
    </row>
    <row r="145" spans="1:65" s="2" customFormat="1" ht="19.5">
      <c r="A145" s="34"/>
      <c r="B145" s="35"/>
      <c r="C145" s="36"/>
      <c r="D145" s="178" t="s">
        <v>140</v>
      </c>
      <c r="E145" s="36"/>
      <c r="F145" s="188" t="s">
        <v>243</v>
      </c>
      <c r="G145" s="36"/>
      <c r="H145" s="36"/>
      <c r="I145" s="189"/>
      <c r="J145" s="36"/>
      <c r="K145" s="36"/>
      <c r="L145" s="39"/>
      <c r="M145" s="190"/>
      <c r="N145" s="191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140</v>
      </c>
      <c r="AU145" s="17" t="s">
        <v>85</v>
      </c>
    </row>
    <row r="146" spans="1:65" s="12" customFormat="1" ht="11.25">
      <c r="B146" s="176"/>
      <c r="C146" s="177"/>
      <c r="D146" s="178" t="s">
        <v>135</v>
      </c>
      <c r="E146" s="179" t="s">
        <v>35</v>
      </c>
      <c r="F146" s="180" t="s">
        <v>244</v>
      </c>
      <c r="G146" s="177"/>
      <c r="H146" s="181">
        <v>6</v>
      </c>
      <c r="I146" s="182"/>
      <c r="J146" s="177"/>
      <c r="K146" s="177"/>
      <c r="L146" s="183"/>
      <c r="M146" s="184"/>
      <c r="N146" s="185"/>
      <c r="O146" s="185"/>
      <c r="P146" s="185"/>
      <c r="Q146" s="185"/>
      <c r="R146" s="185"/>
      <c r="S146" s="185"/>
      <c r="T146" s="186"/>
      <c r="AT146" s="187" t="s">
        <v>135</v>
      </c>
      <c r="AU146" s="187" t="s">
        <v>85</v>
      </c>
      <c r="AV146" s="12" t="s">
        <v>85</v>
      </c>
      <c r="AW146" s="12" t="s">
        <v>37</v>
      </c>
      <c r="AX146" s="12" t="s">
        <v>83</v>
      </c>
      <c r="AY146" s="187" t="s">
        <v>132</v>
      </c>
    </row>
    <row r="147" spans="1:65" s="2" customFormat="1" ht="49.15" customHeight="1">
      <c r="A147" s="34"/>
      <c r="B147" s="35"/>
      <c r="C147" s="208" t="s">
        <v>245</v>
      </c>
      <c r="D147" s="208" t="s">
        <v>184</v>
      </c>
      <c r="E147" s="209" t="s">
        <v>246</v>
      </c>
      <c r="F147" s="210" t="s">
        <v>247</v>
      </c>
      <c r="G147" s="211" t="s">
        <v>234</v>
      </c>
      <c r="H147" s="212">
        <v>6</v>
      </c>
      <c r="I147" s="213"/>
      <c r="J147" s="214">
        <f>ROUND(I147*H147,2)</f>
        <v>0</v>
      </c>
      <c r="K147" s="210" t="s">
        <v>130</v>
      </c>
      <c r="L147" s="39"/>
      <c r="M147" s="215" t="s">
        <v>35</v>
      </c>
      <c r="N147" s="216" t="s">
        <v>47</v>
      </c>
      <c r="O147" s="64"/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4" t="s">
        <v>133</v>
      </c>
      <c r="AT147" s="174" t="s">
        <v>184</v>
      </c>
      <c r="AU147" s="174" t="s">
        <v>85</v>
      </c>
      <c r="AY147" s="17" t="s">
        <v>132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7" t="s">
        <v>83</v>
      </c>
      <c r="BK147" s="175">
        <f>ROUND(I147*H147,2)</f>
        <v>0</v>
      </c>
      <c r="BL147" s="17" t="s">
        <v>133</v>
      </c>
      <c r="BM147" s="174" t="s">
        <v>248</v>
      </c>
    </row>
    <row r="148" spans="1:65" s="2" customFormat="1" ht="39">
      <c r="A148" s="34"/>
      <c r="B148" s="35"/>
      <c r="C148" s="36"/>
      <c r="D148" s="178" t="s">
        <v>189</v>
      </c>
      <c r="E148" s="36"/>
      <c r="F148" s="188" t="s">
        <v>249</v>
      </c>
      <c r="G148" s="36"/>
      <c r="H148" s="36"/>
      <c r="I148" s="189"/>
      <c r="J148" s="36"/>
      <c r="K148" s="36"/>
      <c r="L148" s="39"/>
      <c r="M148" s="190"/>
      <c r="N148" s="191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189</v>
      </c>
      <c r="AU148" s="17" t="s">
        <v>85</v>
      </c>
    </row>
    <row r="149" spans="1:65" s="12" customFormat="1" ht="11.25">
      <c r="B149" s="176"/>
      <c r="C149" s="177"/>
      <c r="D149" s="178" t="s">
        <v>135</v>
      </c>
      <c r="E149" s="179" t="s">
        <v>35</v>
      </c>
      <c r="F149" s="180" t="s">
        <v>244</v>
      </c>
      <c r="G149" s="177"/>
      <c r="H149" s="181">
        <v>6</v>
      </c>
      <c r="I149" s="182"/>
      <c r="J149" s="177"/>
      <c r="K149" s="177"/>
      <c r="L149" s="183"/>
      <c r="M149" s="184"/>
      <c r="N149" s="185"/>
      <c r="O149" s="185"/>
      <c r="P149" s="185"/>
      <c r="Q149" s="185"/>
      <c r="R149" s="185"/>
      <c r="S149" s="185"/>
      <c r="T149" s="186"/>
      <c r="AT149" s="187" t="s">
        <v>135</v>
      </c>
      <c r="AU149" s="187" t="s">
        <v>85</v>
      </c>
      <c r="AV149" s="12" t="s">
        <v>85</v>
      </c>
      <c r="AW149" s="12" t="s">
        <v>37</v>
      </c>
      <c r="AX149" s="12" t="s">
        <v>83</v>
      </c>
      <c r="AY149" s="187" t="s">
        <v>132</v>
      </c>
    </row>
    <row r="150" spans="1:65" s="2" customFormat="1" ht="49.15" customHeight="1">
      <c r="A150" s="34"/>
      <c r="B150" s="35"/>
      <c r="C150" s="208" t="s">
        <v>250</v>
      </c>
      <c r="D150" s="208" t="s">
        <v>184</v>
      </c>
      <c r="E150" s="209" t="s">
        <v>251</v>
      </c>
      <c r="F150" s="210" t="s">
        <v>252</v>
      </c>
      <c r="G150" s="211" t="s">
        <v>195</v>
      </c>
      <c r="H150" s="212">
        <v>2200</v>
      </c>
      <c r="I150" s="213"/>
      <c r="J150" s="214">
        <f>ROUND(I150*H150,2)</f>
        <v>0</v>
      </c>
      <c r="K150" s="210" t="s">
        <v>253</v>
      </c>
      <c r="L150" s="39"/>
      <c r="M150" s="215" t="s">
        <v>35</v>
      </c>
      <c r="N150" s="216" t="s">
        <v>47</v>
      </c>
      <c r="O150" s="64"/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4" t="s">
        <v>133</v>
      </c>
      <c r="AT150" s="174" t="s">
        <v>184</v>
      </c>
      <c r="AU150" s="174" t="s">
        <v>85</v>
      </c>
      <c r="AY150" s="17" t="s">
        <v>132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7" t="s">
        <v>83</v>
      </c>
      <c r="BK150" s="175">
        <f>ROUND(I150*H150,2)</f>
        <v>0</v>
      </c>
      <c r="BL150" s="17" t="s">
        <v>133</v>
      </c>
      <c r="BM150" s="174" t="s">
        <v>254</v>
      </c>
    </row>
    <row r="151" spans="1:65" s="2" customFormat="1" ht="39">
      <c r="A151" s="34"/>
      <c r="B151" s="35"/>
      <c r="C151" s="36"/>
      <c r="D151" s="178" t="s">
        <v>189</v>
      </c>
      <c r="E151" s="36"/>
      <c r="F151" s="188" t="s">
        <v>255</v>
      </c>
      <c r="G151" s="36"/>
      <c r="H151" s="36"/>
      <c r="I151" s="189"/>
      <c r="J151" s="36"/>
      <c r="K151" s="36"/>
      <c r="L151" s="39"/>
      <c r="M151" s="190"/>
      <c r="N151" s="191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189</v>
      </c>
      <c r="AU151" s="17" t="s">
        <v>85</v>
      </c>
    </row>
    <row r="152" spans="1:65" s="12" customFormat="1" ht="11.25">
      <c r="B152" s="176"/>
      <c r="C152" s="177"/>
      <c r="D152" s="178" t="s">
        <v>135</v>
      </c>
      <c r="E152" s="179" t="s">
        <v>35</v>
      </c>
      <c r="F152" s="180" t="s">
        <v>256</v>
      </c>
      <c r="G152" s="177"/>
      <c r="H152" s="181">
        <v>2200</v>
      </c>
      <c r="I152" s="182"/>
      <c r="J152" s="177"/>
      <c r="K152" s="177"/>
      <c r="L152" s="183"/>
      <c r="M152" s="184"/>
      <c r="N152" s="185"/>
      <c r="O152" s="185"/>
      <c r="P152" s="185"/>
      <c r="Q152" s="185"/>
      <c r="R152" s="185"/>
      <c r="S152" s="185"/>
      <c r="T152" s="186"/>
      <c r="AT152" s="187" t="s">
        <v>135</v>
      </c>
      <c r="AU152" s="187" t="s">
        <v>85</v>
      </c>
      <c r="AV152" s="12" t="s">
        <v>85</v>
      </c>
      <c r="AW152" s="12" t="s">
        <v>37</v>
      </c>
      <c r="AX152" s="12" t="s">
        <v>83</v>
      </c>
      <c r="AY152" s="187" t="s">
        <v>132</v>
      </c>
    </row>
    <row r="153" spans="1:65" s="2" customFormat="1" ht="49.15" customHeight="1">
      <c r="A153" s="34"/>
      <c r="B153" s="35"/>
      <c r="C153" s="208" t="s">
        <v>257</v>
      </c>
      <c r="D153" s="208" t="s">
        <v>184</v>
      </c>
      <c r="E153" s="209" t="s">
        <v>258</v>
      </c>
      <c r="F153" s="210" t="s">
        <v>259</v>
      </c>
      <c r="G153" s="211" t="s">
        <v>195</v>
      </c>
      <c r="H153" s="212">
        <v>2200</v>
      </c>
      <c r="I153" s="213"/>
      <c r="J153" s="214">
        <f>ROUND(I153*H153,2)</f>
        <v>0</v>
      </c>
      <c r="K153" s="210" t="s">
        <v>130</v>
      </c>
      <c r="L153" s="39"/>
      <c r="M153" s="215" t="s">
        <v>35</v>
      </c>
      <c r="N153" s="216" t="s">
        <v>47</v>
      </c>
      <c r="O153" s="64"/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4" t="s">
        <v>133</v>
      </c>
      <c r="AT153" s="174" t="s">
        <v>184</v>
      </c>
      <c r="AU153" s="174" t="s">
        <v>85</v>
      </c>
      <c r="AY153" s="17" t="s">
        <v>132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7" t="s">
        <v>83</v>
      </c>
      <c r="BK153" s="175">
        <f>ROUND(I153*H153,2)</f>
        <v>0</v>
      </c>
      <c r="BL153" s="17" t="s">
        <v>133</v>
      </c>
      <c r="BM153" s="174" t="s">
        <v>260</v>
      </c>
    </row>
    <row r="154" spans="1:65" s="2" customFormat="1" ht="39">
      <c r="A154" s="34"/>
      <c r="B154" s="35"/>
      <c r="C154" s="36"/>
      <c r="D154" s="178" t="s">
        <v>189</v>
      </c>
      <c r="E154" s="36"/>
      <c r="F154" s="188" t="s">
        <v>261</v>
      </c>
      <c r="G154" s="36"/>
      <c r="H154" s="36"/>
      <c r="I154" s="189"/>
      <c r="J154" s="36"/>
      <c r="K154" s="36"/>
      <c r="L154" s="39"/>
      <c r="M154" s="190"/>
      <c r="N154" s="191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189</v>
      </c>
      <c r="AU154" s="17" t="s">
        <v>85</v>
      </c>
    </row>
    <row r="155" spans="1:65" s="12" customFormat="1" ht="11.25">
      <c r="B155" s="176"/>
      <c r="C155" s="177"/>
      <c r="D155" s="178" t="s">
        <v>135</v>
      </c>
      <c r="E155" s="179" t="s">
        <v>35</v>
      </c>
      <c r="F155" s="180" t="s">
        <v>256</v>
      </c>
      <c r="G155" s="177"/>
      <c r="H155" s="181">
        <v>2200</v>
      </c>
      <c r="I155" s="182"/>
      <c r="J155" s="177"/>
      <c r="K155" s="177"/>
      <c r="L155" s="183"/>
      <c r="M155" s="184"/>
      <c r="N155" s="185"/>
      <c r="O155" s="185"/>
      <c r="P155" s="185"/>
      <c r="Q155" s="185"/>
      <c r="R155" s="185"/>
      <c r="S155" s="185"/>
      <c r="T155" s="186"/>
      <c r="AT155" s="187" t="s">
        <v>135</v>
      </c>
      <c r="AU155" s="187" t="s">
        <v>85</v>
      </c>
      <c r="AV155" s="12" t="s">
        <v>85</v>
      </c>
      <c r="AW155" s="12" t="s">
        <v>37</v>
      </c>
      <c r="AX155" s="12" t="s">
        <v>83</v>
      </c>
      <c r="AY155" s="187" t="s">
        <v>132</v>
      </c>
    </row>
    <row r="156" spans="1:65" s="2" customFormat="1" ht="24.2" customHeight="1">
      <c r="A156" s="34"/>
      <c r="B156" s="35"/>
      <c r="C156" s="208" t="s">
        <v>262</v>
      </c>
      <c r="D156" s="208" t="s">
        <v>184</v>
      </c>
      <c r="E156" s="209" t="s">
        <v>263</v>
      </c>
      <c r="F156" s="210" t="s">
        <v>264</v>
      </c>
      <c r="G156" s="211" t="s">
        <v>195</v>
      </c>
      <c r="H156" s="212">
        <v>1414</v>
      </c>
      <c r="I156" s="213"/>
      <c r="J156" s="214">
        <f>ROUND(I156*H156,2)</f>
        <v>0</v>
      </c>
      <c r="K156" s="210" t="s">
        <v>130</v>
      </c>
      <c r="L156" s="39"/>
      <c r="M156" s="215" t="s">
        <v>35</v>
      </c>
      <c r="N156" s="216" t="s">
        <v>47</v>
      </c>
      <c r="O156" s="64"/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74" t="s">
        <v>133</v>
      </c>
      <c r="AT156" s="174" t="s">
        <v>184</v>
      </c>
      <c r="AU156" s="174" t="s">
        <v>85</v>
      </c>
      <c r="AY156" s="17" t="s">
        <v>132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7" t="s">
        <v>83</v>
      </c>
      <c r="BK156" s="175">
        <f>ROUND(I156*H156,2)</f>
        <v>0</v>
      </c>
      <c r="BL156" s="17" t="s">
        <v>133</v>
      </c>
      <c r="BM156" s="174" t="s">
        <v>265</v>
      </c>
    </row>
    <row r="157" spans="1:65" s="2" customFormat="1" ht="19.5">
      <c r="A157" s="34"/>
      <c r="B157" s="35"/>
      <c r="C157" s="36"/>
      <c r="D157" s="178" t="s">
        <v>189</v>
      </c>
      <c r="E157" s="36"/>
      <c r="F157" s="188" t="s">
        <v>266</v>
      </c>
      <c r="G157" s="36"/>
      <c r="H157" s="36"/>
      <c r="I157" s="189"/>
      <c r="J157" s="36"/>
      <c r="K157" s="36"/>
      <c r="L157" s="39"/>
      <c r="M157" s="190"/>
      <c r="N157" s="191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189</v>
      </c>
      <c r="AU157" s="17" t="s">
        <v>85</v>
      </c>
    </row>
    <row r="158" spans="1:65" s="12" customFormat="1" ht="11.25">
      <c r="B158" s="176"/>
      <c r="C158" s="177"/>
      <c r="D158" s="178" t="s">
        <v>135</v>
      </c>
      <c r="E158" s="179" t="s">
        <v>35</v>
      </c>
      <c r="F158" s="180" t="s">
        <v>267</v>
      </c>
      <c r="G158" s="177"/>
      <c r="H158" s="181">
        <v>1414</v>
      </c>
      <c r="I158" s="182"/>
      <c r="J158" s="177"/>
      <c r="K158" s="177"/>
      <c r="L158" s="183"/>
      <c r="M158" s="184"/>
      <c r="N158" s="185"/>
      <c r="O158" s="185"/>
      <c r="P158" s="185"/>
      <c r="Q158" s="185"/>
      <c r="R158" s="185"/>
      <c r="S158" s="185"/>
      <c r="T158" s="186"/>
      <c r="AT158" s="187" t="s">
        <v>135</v>
      </c>
      <c r="AU158" s="187" t="s">
        <v>85</v>
      </c>
      <c r="AV158" s="12" t="s">
        <v>85</v>
      </c>
      <c r="AW158" s="12" t="s">
        <v>37</v>
      </c>
      <c r="AX158" s="12" t="s">
        <v>83</v>
      </c>
      <c r="AY158" s="187" t="s">
        <v>132</v>
      </c>
    </row>
    <row r="159" spans="1:65" s="2" customFormat="1" ht="24.2" customHeight="1">
      <c r="A159" s="34"/>
      <c r="B159" s="35"/>
      <c r="C159" s="208" t="s">
        <v>268</v>
      </c>
      <c r="D159" s="208" t="s">
        <v>184</v>
      </c>
      <c r="E159" s="209" t="s">
        <v>269</v>
      </c>
      <c r="F159" s="210" t="s">
        <v>270</v>
      </c>
      <c r="G159" s="211" t="s">
        <v>195</v>
      </c>
      <c r="H159" s="212">
        <v>1414</v>
      </c>
      <c r="I159" s="213"/>
      <c r="J159" s="214">
        <f>ROUND(I159*H159,2)</f>
        <v>0</v>
      </c>
      <c r="K159" s="210" t="s">
        <v>130</v>
      </c>
      <c r="L159" s="39"/>
      <c r="M159" s="215" t="s">
        <v>35</v>
      </c>
      <c r="N159" s="216" t="s">
        <v>47</v>
      </c>
      <c r="O159" s="64"/>
      <c r="P159" s="172">
        <f>O159*H159</f>
        <v>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74" t="s">
        <v>133</v>
      </c>
      <c r="AT159" s="174" t="s">
        <v>184</v>
      </c>
      <c r="AU159" s="174" t="s">
        <v>85</v>
      </c>
      <c r="AY159" s="17" t="s">
        <v>132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7" t="s">
        <v>83</v>
      </c>
      <c r="BK159" s="175">
        <f>ROUND(I159*H159,2)</f>
        <v>0</v>
      </c>
      <c r="BL159" s="17" t="s">
        <v>133</v>
      </c>
      <c r="BM159" s="174" t="s">
        <v>271</v>
      </c>
    </row>
    <row r="160" spans="1:65" s="2" customFormat="1" ht="19.5">
      <c r="A160" s="34"/>
      <c r="B160" s="35"/>
      <c r="C160" s="36"/>
      <c r="D160" s="178" t="s">
        <v>189</v>
      </c>
      <c r="E160" s="36"/>
      <c r="F160" s="188" t="s">
        <v>272</v>
      </c>
      <c r="G160" s="36"/>
      <c r="H160" s="36"/>
      <c r="I160" s="189"/>
      <c r="J160" s="36"/>
      <c r="K160" s="36"/>
      <c r="L160" s="39"/>
      <c r="M160" s="190"/>
      <c r="N160" s="191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189</v>
      </c>
      <c r="AU160" s="17" t="s">
        <v>85</v>
      </c>
    </row>
    <row r="161" spans="1:65" s="12" customFormat="1" ht="11.25">
      <c r="B161" s="176"/>
      <c r="C161" s="177"/>
      <c r="D161" s="178" t="s">
        <v>135</v>
      </c>
      <c r="E161" s="179" t="s">
        <v>35</v>
      </c>
      <c r="F161" s="180" t="s">
        <v>267</v>
      </c>
      <c r="G161" s="177"/>
      <c r="H161" s="181">
        <v>1414</v>
      </c>
      <c r="I161" s="182"/>
      <c r="J161" s="177"/>
      <c r="K161" s="177"/>
      <c r="L161" s="183"/>
      <c r="M161" s="184"/>
      <c r="N161" s="185"/>
      <c r="O161" s="185"/>
      <c r="P161" s="185"/>
      <c r="Q161" s="185"/>
      <c r="R161" s="185"/>
      <c r="S161" s="185"/>
      <c r="T161" s="186"/>
      <c r="AT161" s="187" t="s">
        <v>135</v>
      </c>
      <c r="AU161" s="187" t="s">
        <v>85</v>
      </c>
      <c r="AV161" s="12" t="s">
        <v>85</v>
      </c>
      <c r="AW161" s="12" t="s">
        <v>37</v>
      </c>
      <c r="AX161" s="12" t="s">
        <v>83</v>
      </c>
      <c r="AY161" s="187" t="s">
        <v>132</v>
      </c>
    </row>
    <row r="162" spans="1:65" s="2" customFormat="1" ht="37.9" customHeight="1">
      <c r="A162" s="34"/>
      <c r="B162" s="35"/>
      <c r="C162" s="208" t="s">
        <v>273</v>
      </c>
      <c r="D162" s="208" t="s">
        <v>184</v>
      </c>
      <c r="E162" s="209" t="s">
        <v>274</v>
      </c>
      <c r="F162" s="210" t="s">
        <v>275</v>
      </c>
      <c r="G162" s="211" t="s">
        <v>129</v>
      </c>
      <c r="H162" s="212">
        <v>915</v>
      </c>
      <c r="I162" s="213"/>
      <c r="J162" s="214">
        <f>ROUND(I162*H162,2)</f>
        <v>0</v>
      </c>
      <c r="K162" s="210" t="s">
        <v>130</v>
      </c>
      <c r="L162" s="39"/>
      <c r="M162" s="215" t="s">
        <v>35</v>
      </c>
      <c r="N162" s="216" t="s">
        <v>47</v>
      </c>
      <c r="O162" s="64"/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4" t="s">
        <v>133</v>
      </c>
      <c r="AT162" s="174" t="s">
        <v>184</v>
      </c>
      <c r="AU162" s="174" t="s">
        <v>85</v>
      </c>
      <c r="AY162" s="17" t="s">
        <v>132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7" t="s">
        <v>83</v>
      </c>
      <c r="BK162" s="175">
        <f>ROUND(I162*H162,2)</f>
        <v>0</v>
      </c>
      <c r="BL162" s="17" t="s">
        <v>133</v>
      </c>
      <c r="BM162" s="174" t="s">
        <v>276</v>
      </c>
    </row>
    <row r="163" spans="1:65" s="2" customFormat="1" ht="29.25">
      <c r="A163" s="34"/>
      <c r="B163" s="35"/>
      <c r="C163" s="36"/>
      <c r="D163" s="178" t="s">
        <v>189</v>
      </c>
      <c r="E163" s="36"/>
      <c r="F163" s="188" t="s">
        <v>277</v>
      </c>
      <c r="G163" s="36"/>
      <c r="H163" s="36"/>
      <c r="I163" s="189"/>
      <c r="J163" s="36"/>
      <c r="K163" s="36"/>
      <c r="L163" s="39"/>
      <c r="M163" s="190"/>
      <c r="N163" s="191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189</v>
      </c>
      <c r="AU163" s="17" t="s">
        <v>85</v>
      </c>
    </row>
    <row r="164" spans="1:65" s="2" customFormat="1" ht="39">
      <c r="A164" s="34"/>
      <c r="B164" s="35"/>
      <c r="C164" s="36"/>
      <c r="D164" s="178" t="s">
        <v>140</v>
      </c>
      <c r="E164" s="36"/>
      <c r="F164" s="188" t="s">
        <v>141</v>
      </c>
      <c r="G164" s="36"/>
      <c r="H164" s="36"/>
      <c r="I164" s="189"/>
      <c r="J164" s="36"/>
      <c r="K164" s="36"/>
      <c r="L164" s="39"/>
      <c r="M164" s="190"/>
      <c r="N164" s="191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140</v>
      </c>
      <c r="AU164" s="17" t="s">
        <v>85</v>
      </c>
    </row>
    <row r="165" spans="1:65" s="12" customFormat="1" ht="11.25">
      <c r="B165" s="176"/>
      <c r="C165" s="177"/>
      <c r="D165" s="178" t="s">
        <v>135</v>
      </c>
      <c r="E165" s="179" t="s">
        <v>35</v>
      </c>
      <c r="F165" s="180" t="s">
        <v>142</v>
      </c>
      <c r="G165" s="177"/>
      <c r="H165" s="181">
        <v>915</v>
      </c>
      <c r="I165" s="182"/>
      <c r="J165" s="177"/>
      <c r="K165" s="177"/>
      <c r="L165" s="183"/>
      <c r="M165" s="184"/>
      <c r="N165" s="185"/>
      <c r="O165" s="185"/>
      <c r="P165" s="185"/>
      <c r="Q165" s="185"/>
      <c r="R165" s="185"/>
      <c r="S165" s="185"/>
      <c r="T165" s="186"/>
      <c r="AT165" s="187" t="s">
        <v>135</v>
      </c>
      <c r="AU165" s="187" t="s">
        <v>85</v>
      </c>
      <c r="AV165" s="12" t="s">
        <v>85</v>
      </c>
      <c r="AW165" s="12" t="s">
        <v>37</v>
      </c>
      <c r="AX165" s="12" t="s">
        <v>83</v>
      </c>
      <c r="AY165" s="187" t="s">
        <v>132</v>
      </c>
    </row>
    <row r="166" spans="1:65" s="2" customFormat="1" ht="62.65" customHeight="1">
      <c r="A166" s="34"/>
      <c r="B166" s="35"/>
      <c r="C166" s="208" t="s">
        <v>278</v>
      </c>
      <c r="D166" s="208" t="s">
        <v>184</v>
      </c>
      <c r="E166" s="209" t="s">
        <v>279</v>
      </c>
      <c r="F166" s="210" t="s">
        <v>280</v>
      </c>
      <c r="G166" s="211" t="s">
        <v>281</v>
      </c>
      <c r="H166" s="212">
        <v>2.4</v>
      </c>
      <c r="I166" s="213"/>
      <c r="J166" s="214">
        <f>ROUND(I166*H166,2)</f>
        <v>0</v>
      </c>
      <c r="K166" s="210" t="s">
        <v>130</v>
      </c>
      <c r="L166" s="39"/>
      <c r="M166" s="215" t="s">
        <v>35</v>
      </c>
      <c r="N166" s="216" t="s">
        <v>47</v>
      </c>
      <c r="O166" s="64"/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4" t="s">
        <v>133</v>
      </c>
      <c r="AT166" s="174" t="s">
        <v>184</v>
      </c>
      <c r="AU166" s="174" t="s">
        <v>85</v>
      </c>
      <c r="AY166" s="17" t="s">
        <v>132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7" t="s">
        <v>83</v>
      </c>
      <c r="BK166" s="175">
        <f>ROUND(I166*H166,2)</f>
        <v>0</v>
      </c>
      <c r="BL166" s="17" t="s">
        <v>133</v>
      </c>
      <c r="BM166" s="174" t="s">
        <v>282</v>
      </c>
    </row>
    <row r="167" spans="1:65" s="2" customFormat="1" ht="48.75">
      <c r="A167" s="34"/>
      <c r="B167" s="35"/>
      <c r="C167" s="36"/>
      <c r="D167" s="178" t="s">
        <v>189</v>
      </c>
      <c r="E167" s="36"/>
      <c r="F167" s="188" t="s">
        <v>283</v>
      </c>
      <c r="G167" s="36"/>
      <c r="H167" s="36"/>
      <c r="I167" s="189"/>
      <c r="J167" s="36"/>
      <c r="K167" s="36"/>
      <c r="L167" s="39"/>
      <c r="M167" s="190"/>
      <c r="N167" s="191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189</v>
      </c>
      <c r="AU167" s="17" t="s">
        <v>85</v>
      </c>
    </row>
    <row r="168" spans="1:65" s="2" customFormat="1" ht="29.25">
      <c r="A168" s="34"/>
      <c r="B168" s="35"/>
      <c r="C168" s="36"/>
      <c r="D168" s="178" t="s">
        <v>140</v>
      </c>
      <c r="E168" s="36"/>
      <c r="F168" s="188" t="s">
        <v>284</v>
      </c>
      <c r="G168" s="36"/>
      <c r="H168" s="36"/>
      <c r="I168" s="189"/>
      <c r="J168" s="36"/>
      <c r="K168" s="36"/>
      <c r="L168" s="39"/>
      <c r="M168" s="190"/>
      <c r="N168" s="191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140</v>
      </c>
      <c r="AU168" s="17" t="s">
        <v>85</v>
      </c>
    </row>
    <row r="169" spans="1:65" s="12" customFormat="1" ht="11.25">
      <c r="B169" s="176"/>
      <c r="C169" s="177"/>
      <c r="D169" s="178" t="s">
        <v>135</v>
      </c>
      <c r="E169" s="179" t="s">
        <v>35</v>
      </c>
      <c r="F169" s="180" t="s">
        <v>285</v>
      </c>
      <c r="G169" s="177"/>
      <c r="H169" s="181">
        <v>2.4</v>
      </c>
      <c r="I169" s="182"/>
      <c r="J169" s="177"/>
      <c r="K169" s="177"/>
      <c r="L169" s="183"/>
      <c r="M169" s="184"/>
      <c r="N169" s="185"/>
      <c r="O169" s="185"/>
      <c r="P169" s="185"/>
      <c r="Q169" s="185"/>
      <c r="R169" s="185"/>
      <c r="S169" s="185"/>
      <c r="T169" s="186"/>
      <c r="AT169" s="187" t="s">
        <v>135</v>
      </c>
      <c r="AU169" s="187" t="s">
        <v>85</v>
      </c>
      <c r="AV169" s="12" t="s">
        <v>85</v>
      </c>
      <c r="AW169" s="12" t="s">
        <v>37</v>
      </c>
      <c r="AX169" s="12" t="s">
        <v>83</v>
      </c>
      <c r="AY169" s="187" t="s">
        <v>132</v>
      </c>
    </row>
    <row r="170" spans="1:65" s="2" customFormat="1" ht="24.2" customHeight="1">
      <c r="A170" s="34"/>
      <c r="B170" s="35"/>
      <c r="C170" s="208" t="s">
        <v>286</v>
      </c>
      <c r="D170" s="208" t="s">
        <v>184</v>
      </c>
      <c r="E170" s="209" t="s">
        <v>287</v>
      </c>
      <c r="F170" s="210" t="s">
        <v>288</v>
      </c>
      <c r="G170" s="211" t="s">
        <v>281</v>
      </c>
      <c r="H170" s="212">
        <v>1.05</v>
      </c>
      <c r="I170" s="213"/>
      <c r="J170" s="214">
        <f>ROUND(I170*H170,2)</f>
        <v>0</v>
      </c>
      <c r="K170" s="210" t="s">
        <v>130</v>
      </c>
      <c r="L170" s="39"/>
      <c r="M170" s="215" t="s">
        <v>35</v>
      </c>
      <c r="N170" s="216" t="s">
        <v>47</v>
      </c>
      <c r="O170" s="64"/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74" t="s">
        <v>133</v>
      </c>
      <c r="AT170" s="174" t="s">
        <v>184</v>
      </c>
      <c r="AU170" s="174" t="s">
        <v>85</v>
      </c>
      <c r="AY170" s="17" t="s">
        <v>132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7" t="s">
        <v>83</v>
      </c>
      <c r="BK170" s="175">
        <f>ROUND(I170*H170,2)</f>
        <v>0</v>
      </c>
      <c r="BL170" s="17" t="s">
        <v>133</v>
      </c>
      <c r="BM170" s="174" t="s">
        <v>289</v>
      </c>
    </row>
    <row r="171" spans="1:65" s="2" customFormat="1" ht="29.25">
      <c r="A171" s="34"/>
      <c r="B171" s="35"/>
      <c r="C171" s="36"/>
      <c r="D171" s="178" t="s">
        <v>189</v>
      </c>
      <c r="E171" s="36"/>
      <c r="F171" s="188" t="s">
        <v>290</v>
      </c>
      <c r="G171" s="36"/>
      <c r="H171" s="36"/>
      <c r="I171" s="189"/>
      <c r="J171" s="36"/>
      <c r="K171" s="36"/>
      <c r="L171" s="39"/>
      <c r="M171" s="190"/>
      <c r="N171" s="191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189</v>
      </c>
      <c r="AU171" s="17" t="s">
        <v>85</v>
      </c>
    </row>
    <row r="172" spans="1:65" s="12" customFormat="1" ht="11.25">
      <c r="B172" s="176"/>
      <c r="C172" s="177"/>
      <c r="D172" s="178" t="s">
        <v>135</v>
      </c>
      <c r="E172" s="179" t="s">
        <v>35</v>
      </c>
      <c r="F172" s="180" t="s">
        <v>291</v>
      </c>
      <c r="G172" s="177"/>
      <c r="H172" s="181">
        <v>1.05</v>
      </c>
      <c r="I172" s="182"/>
      <c r="J172" s="177"/>
      <c r="K172" s="177"/>
      <c r="L172" s="183"/>
      <c r="M172" s="184"/>
      <c r="N172" s="185"/>
      <c r="O172" s="185"/>
      <c r="P172" s="185"/>
      <c r="Q172" s="185"/>
      <c r="R172" s="185"/>
      <c r="S172" s="185"/>
      <c r="T172" s="186"/>
      <c r="AT172" s="187" t="s">
        <v>135</v>
      </c>
      <c r="AU172" s="187" t="s">
        <v>85</v>
      </c>
      <c r="AV172" s="12" t="s">
        <v>85</v>
      </c>
      <c r="AW172" s="12" t="s">
        <v>37</v>
      </c>
      <c r="AX172" s="12" t="s">
        <v>83</v>
      </c>
      <c r="AY172" s="187" t="s">
        <v>132</v>
      </c>
    </row>
    <row r="173" spans="1:65" s="2" customFormat="1" ht="24.2" customHeight="1">
      <c r="A173" s="34"/>
      <c r="B173" s="35"/>
      <c r="C173" s="208" t="s">
        <v>292</v>
      </c>
      <c r="D173" s="208" t="s">
        <v>184</v>
      </c>
      <c r="E173" s="209" t="s">
        <v>293</v>
      </c>
      <c r="F173" s="210" t="s">
        <v>294</v>
      </c>
      <c r="G173" s="211" t="s">
        <v>129</v>
      </c>
      <c r="H173" s="212">
        <v>47</v>
      </c>
      <c r="I173" s="213"/>
      <c r="J173" s="214">
        <f>ROUND(I173*H173,2)</f>
        <v>0</v>
      </c>
      <c r="K173" s="210" t="s">
        <v>130</v>
      </c>
      <c r="L173" s="39"/>
      <c r="M173" s="215" t="s">
        <v>35</v>
      </c>
      <c r="N173" s="216" t="s">
        <v>47</v>
      </c>
      <c r="O173" s="64"/>
      <c r="P173" s="172">
        <f>O173*H173</f>
        <v>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74" t="s">
        <v>133</v>
      </c>
      <c r="AT173" s="174" t="s">
        <v>184</v>
      </c>
      <c r="AU173" s="174" t="s">
        <v>85</v>
      </c>
      <c r="AY173" s="17" t="s">
        <v>132</v>
      </c>
      <c r="BE173" s="175">
        <f>IF(N173="základní",J173,0)</f>
        <v>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7" t="s">
        <v>83</v>
      </c>
      <c r="BK173" s="175">
        <f>ROUND(I173*H173,2)</f>
        <v>0</v>
      </c>
      <c r="BL173" s="17" t="s">
        <v>133</v>
      </c>
      <c r="BM173" s="174" t="s">
        <v>295</v>
      </c>
    </row>
    <row r="174" spans="1:65" s="2" customFormat="1" ht="19.5">
      <c r="A174" s="34"/>
      <c r="B174" s="35"/>
      <c r="C174" s="36"/>
      <c r="D174" s="178" t="s">
        <v>189</v>
      </c>
      <c r="E174" s="36"/>
      <c r="F174" s="188" t="s">
        <v>296</v>
      </c>
      <c r="G174" s="36"/>
      <c r="H174" s="36"/>
      <c r="I174" s="189"/>
      <c r="J174" s="36"/>
      <c r="K174" s="36"/>
      <c r="L174" s="39"/>
      <c r="M174" s="190"/>
      <c r="N174" s="191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189</v>
      </c>
      <c r="AU174" s="17" t="s">
        <v>85</v>
      </c>
    </row>
    <row r="175" spans="1:65" s="12" customFormat="1" ht="11.25">
      <c r="B175" s="176"/>
      <c r="C175" s="177"/>
      <c r="D175" s="178" t="s">
        <v>135</v>
      </c>
      <c r="E175" s="179" t="s">
        <v>35</v>
      </c>
      <c r="F175" s="180" t="s">
        <v>297</v>
      </c>
      <c r="G175" s="177"/>
      <c r="H175" s="181">
        <v>47</v>
      </c>
      <c r="I175" s="182"/>
      <c r="J175" s="177"/>
      <c r="K175" s="177"/>
      <c r="L175" s="183"/>
      <c r="M175" s="184"/>
      <c r="N175" s="185"/>
      <c r="O175" s="185"/>
      <c r="P175" s="185"/>
      <c r="Q175" s="185"/>
      <c r="R175" s="185"/>
      <c r="S175" s="185"/>
      <c r="T175" s="186"/>
      <c r="AT175" s="187" t="s">
        <v>135</v>
      </c>
      <c r="AU175" s="187" t="s">
        <v>85</v>
      </c>
      <c r="AV175" s="12" t="s">
        <v>85</v>
      </c>
      <c r="AW175" s="12" t="s">
        <v>37</v>
      </c>
      <c r="AX175" s="12" t="s">
        <v>83</v>
      </c>
      <c r="AY175" s="187" t="s">
        <v>132</v>
      </c>
    </row>
    <row r="176" spans="1:65" s="2" customFormat="1" ht="37.9" customHeight="1">
      <c r="A176" s="34"/>
      <c r="B176" s="35"/>
      <c r="C176" s="208" t="s">
        <v>298</v>
      </c>
      <c r="D176" s="208" t="s">
        <v>184</v>
      </c>
      <c r="E176" s="209" t="s">
        <v>299</v>
      </c>
      <c r="F176" s="210" t="s">
        <v>300</v>
      </c>
      <c r="G176" s="211" t="s">
        <v>129</v>
      </c>
      <c r="H176" s="212">
        <v>35</v>
      </c>
      <c r="I176" s="213"/>
      <c r="J176" s="214">
        <f>ROUND(I176*H176,2)</f>
        <v>0</v>
      </c>
      <c r="K176" s="210" t="s">
        <v>130</v>
      </c>
      <c r="L176" s="39"/>
      <c r="M176" s="215" t="s">
        <v>35</v>
      </c>
      <c r="N176" s="216" t="s">
        <v>47</v>
      </c>
      <c r="O176" s="64"/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74" t="s">
        <v>133</v>
      </c>
      <c r="AT176" s="174" t="s">
        <v>184</v>
      </c>
      <c r="AU176" s="174" t="s">
        <v>85</v>
      </c>
      <c r="AY176" s="17" t="s">
        <v>132</v>
      </c>
      <c r="BE176" s="175">
        <f>IF(N176="základní",J176,0)</f>
        <v>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7" t="s">
        <v>83</v>
      </c>
      <c r="BK176" s="175">
        <f>ROUND(I176*H176,2)</f>
        <v>0</v>
      </c>
      <c r="BL176" s="17" t="s">
        <v>133</v>
      </c>
      <c r="BM176" s="174" t="s">
        <v>301</v>
      </c>
    </row>
    <row r="177" spans="1:65" s="2" customFormat="1" ht="29.25">
      <c r="A177" s="34"/>
      <c r="B177" s="35"/>
      <c r="C177" s="36"/>
      <c r="D177" s="178" t="s">
        <v>189</v>
      </c>
      <c r="E177" s="36"/>
      <c r="F177" s="188" t="s">
        <v>302</v>
      </c>
      <c r="G177" s="36"/>
      <c r="H177" s="36"/>
      <c r="I177" s="189"/>
      <c r="J177" s="36"/>
      <c r="K177" s="36"/>
      <c r="L177" s="39"/>
      <c r="M177" s="190"/>
      <c r="N177" s="191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189</v>
      </c>
      <c r="AU177" s="17" t="s">
        <v>85</v>
      </c>
    </row>
    <row r="178" spans="1:65" s="12" customFormat="1" ht="11.25">
      <c r="B178" s="176"/>
      <c r="C178" s="177"/>
      <c r="D178" s="178" t="s">
        <v>135</v>
      </c>
      <c r="E178" s="179" t="s">
        <v>35</v>
      </c>
      <c r="F178" s="180" t="s">
        <v>303</v>
      </c>
      <c r="G178" s="177"/>
      <c r="H178" s="181">
        <v>35</v>
      </c>
      <c r="I178" s="182"/>
      <c r="J178" s="177"/>
      <c r="K178" s="177"/>
      <c r="L178" s="183"/>
      <c r="M178" s="184"/>
      <c r="N178" s="185"/>
      <c r="O178" s="185"/>
      <c r="P178" s="185"/>
      <c r="Q178" s="185"/>
      <c r="R178" s="185"/>
      <c r="S178" s="185"/>
      <c r="T178" s="186"/>
      <c r="AT178" s="187" t="s">
        <v>135</v>
      </c>
      <c r="AU178" s="187" t="s">
        <v>85</v>
      </c>
      <c r="AV178" s="12" t="s">
        <v>85</v>
      </c>
      <c r="AW178" s="12" t="s">
        <v>37</v>
      </c>
      <c r="AX178" s="12" t="s">
        <v>83</v>
      </c>
      <c r="AY178" s="187" t="s">
        <v>132</v>
      </c>
    </row>
    <row r="179" spans="1:65" s="2" customFormat="1" ht="37.9" customHeight="1">
      <c r="A179" s="34"/>
      <c r="B179" s="35"/>
      <c r="C179" s="208" t="s">
        <v>304</v>
      </c>
      <c r="D179" s="208" t="s">
        <v>184</v>
      </c>
      <c r="E179" s="209" t="s">
        <v>305</v>
      </c>
      <c r="F179" s="210" t="s">
        <v>306</v>
      </c>
      <c r="G179" s="211" t="s">
        <v>187</v>
      </c>
      <c r="H179" s="212">
        <v>150</v>
      </c>
      <c r="I179" s="213"/>
      <c r="J179" s="214">
        <f>ROUND(I179*H179,2)</f>
        <v>0</v>
      </c>
      <c r="K179" s="210" t="s">
        <v>130</v>
      </c>
      <c r="L179" s="39"/>
      <c r="M179" s="215" t="s">
        <v>35</v>
      </c>
      <c r="N179" s="216" t="s">
        <v>47</v>
      </c>
      <c r="O179" s="64"/>
      <c r="P179" s="172">
        <f>O179*H179</f>
        <v>0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74" t="s">
        <v>133</v>
      </c>
      <c r="AT179" s="174" t="s">
        <v>184</v>
      </c>
      <c r="AU179" s="174" t="s">
        <v>85</v>
      </c>
      <c r="AY179" s="17" t="s">
        <v>132</v>
      </c>
      <c r="BE179" s="175">
        <f>IF(N179="základní",J179,0)</f>
        <v>0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7" t="s">
        <v>83</v>
      </c>
      <c r="BK179" s="175">
        <f>ROUND(I179*H179,2)</f>
        <v>0</v>
      </c>
      <c r="BL179" s="17" t="s">
        <v>133</v>
      </c>
      <c r="BM179" s="174" t="s">
        <v>307</v>
      </c>
    </row>
    <row r="180" spans="1:65" s="2" customFormat="1" ht="29.25">
      <c r="A180" s="34"/>
      <c r="B180" s="35"/>
      <c r="C180" s="36"/>
      <c r="D180" s="178" t="s">
        <v>189</v>
      </c>
      <c r="E180" s="36"/>
      <c r="F180" s="188" t="s">
        <v>308</v>
      </c>
      <c r="G180" s="36"/>
      <c r="H180" s="36"/>
      <c r="I180" s="189"/>
      <c r="J180" s="36"/>
      <c r="K180" s="36"/>
      <c r="L180" s="39"/>
      <c r="M180" s="190"/>
      <c r="N180" s="191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189</v>
      </c>
      <c r="AU180" s="17" t="s">
        <v>85</v>
      </c>
    </row>
    <row r="181" spans="1:65" s="2" customFormat="1" ht="19.5">
      <c r="A181" s="34"/>
      <c r="B181" s="35"/>
      <c r="C181" s="36"/>
      <c r="D181" s="178" t="s">
        <v>140</v>
      </c>
      <c r="E181" s="36"/>
      <c r="F181" s="188" t="s">
        <v>309</v>
      </c>
      <c r="G181" s="36"/>
      <c r="H181" s="36"/>
      <c r="I181" s="189"/>
      <c r="J181" s="36"/>
      <c r="K181" s="36"/>
      <c r="L181" s="39"/>
      <c r="M181" s="190"/>
      <c r="N181" s="191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140</v>
      </c>
      <c r="AU181" s="17" t="s">
        <v>85</v>
      </c>
    </row>
    <row r="182" spans="1:65" s="12" customFormat="1" ht="11.25">
      <c r="B182" s="176"/>
      <c r="C182" s="177"/>
      <c r="D182" s="178" t="s">
        <v>135</v>
      </c>
      <c r="E182" s="179" t="s">
        <v>35</v>
      </c>
      <c r="F182" s="180" t="s">
        <v>310</v>
      </c>
      <c r="G182" s="177"/>
      <c r="H182" s="181">
        <v>150</v>
      </c>
      <c r="I182" s="182"/>
      <c r="J182" s="177"/>
      <c r="K182" s="177"/>
      <c r="L182" s="183"/>
      <c r="M182" s="184"/>
      <c r="N182" s="185"/>
      <c r="O182" s="185"/>
      <c r="P182" s="185"/>
      <c r="Q182" s="185"/>
      <c r="R182" s="185"/>
      <c r="S182" s="185"/>
      <c r="T182" s="186"/>
      <c r="AT182" s="187" t="s">
        <v>135</v>
      </c>
      <c r="AU182" s="187" t="s">
        <v>85</v>
      </c>
      <c r="AV182" s="12" t="s">
        <v>85</v>
      </c>
      <c r="AW182" s="12" t="s">
        <v>37</v>
      </c>
      <c r="AX182" s="12" t="s">
        <v>83</v>
      </c>
      <c r="AY182" s="187" t="s">
        <v>132</v>
      </c>
    </row>
    <row r="183" spans="1:65" s="2" customFormat="1" ht="24.2" customHeight="1">
      <c r="A183" s="34"/>
      <c r="B183" s="35"/>
      <c r="C183" s="208" t="s">
        <v>311</v>
      </c>
      <c r="D183" s="208" t="s">
        <v>184</v>
      </c>
      <c r="E183" s="209" t="s">
        <v>312</v>
      </c>
      <c r="F183" s="210" t="s">
        <v>313</v>
      </c>
      <c r="G183" s="211" t="s">
        <v>129</v>
      </c>
      <c r="H183" s="212">
        <v>1600</v>
      </c>
      <c r="I183" s="213"/>
      <c r="J183" s="214">
        <f>ROUND(I183*H183,2)</f>
        <v>0</v>
      </c>
      <c r="K183" s="210" t="s">
        <v>130</v>
      </c>
      <c r="L183" s="39"/>
      <c r="M183" s="215" t="s">
        <v>35</v>
      </c>
      <c r="N183" s="216" t="s">
        <v>47</v>
      </c>
      <c r="O183" s="64"/>
      <c r="P183" s="172">
        <f>O183*H183</f>
        <v>0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74" t="s">
        <v>133</v>
      </c>
      <c r="AT183" s="174" t="s">
        <v>184</v>
      </c>
      <c r="AU183" s="174" t="s">
        <v>85</v>
      </c>
      <c r="AY183" s="17" t="s">
        <v>132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7" t="s">
        <v>83</v>
      </c>
      <c r="BK183" s="175">
        <f>ROUND(I183*H183,2)</f>
        <v>0</v>
      </c>
      <c r="BL183" s="17" t="s">
        <v>133</v>
      </c>
      <c r="BM183" s="174" t="s">
        <v>314</v>
      </c>
    </row>
    <row r="184" spans="1:65" s="2" customFormat="1" ht="19.5">
      <c r="A184" s="34"/>
      <c r="B184" s="35"/>
      <c r="C184" s="36"/>
      <c r="D184" s="178" t="s">
        <v>189</v>
      </c>
      <c r="E184" s="36"/>
      <c r="F184" s="188" t="s">
        <v>315</v>
      </c>
      <c r="G184" s="36"/>
      <c r="H184" s="36"/>
      <c r="I184" s="189"/>
      <c r="J184" s="36"/>
      <c r="K184" s="36"/>
      <c r="L184" s="39"/>
      <c r="M184" s="190"/>
      <c r="N184" s="191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189</v>
      </c>
      <c r="AU184" s="17" t="s">
        <v>85</v>
      </c>
    </row>
    <row r="185" spans="1:65" s="2" customFormat="1" ht="29.25">
      <c r="A185" s="34"/>
      <c r="B185" s="35"/>
      <c r="C185" s="36"/>
      <c r="D185" s="178" t="s">
        <v>140</v>
      </c>
      <c r="E185" s="36"/>
      <c r="F185" s="188" t="s">
        <v>316</v>
      </c>
      <c r="G185" s="36"/>
      <c r="H185" s="36"/>
      <c r="I185" s="189"/>
      <c r="J185" s="36"/>
      <c r="K185" s="36"/>
      <c r="L185" s="39"/>
      <c r="M185" s="190"/>
      <c r="N185" s="191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140</v>
      </c>
      <c r="AU185" s="17" t="s">
        <v>85</v>
      </c>
    </row>
    <row r="186" spans="1:65" s="12" customFormat="1" ht="11.25">
      <c r="B186" s="176"/>
      <c r="C186" s="177"/>
      <c r="D186" s="178" t="s">
        <v>135</v>
      </c>
      <c r="E186" s="179" t="s">
        <v>35</v>
      </c>
      <c r="F186" s="180" t="s">
        <v>317</v>
      </c>
      <c r="G186" s="177"/>
      <c r="H186" s="181">
        <v>1600</v>
      </c>
      <c r="I186" s="182"/>
      <c r="J186" s="177"/>
      <c r="K186" s="177"/>
      <c r="L186" s="183"/>
      <c r="M186" s="184"/>
      <c r="N186" s="185"/>
      <c r="O186" s="185"/>
      <c r="P186" s="185"/>
      <c r="Q186" s="185"/>
      <c r="R186" s="185"/>
      <c r="S186" s="185"/>
      <c r="T186" s="186"/>
      <c r="AT186" s="187" t="s">
        <v>135</v>
      </c>
      <c r="AU186" s="187" t="s">
        <v>85</v>
      </c>
      <c r="AV186" s="12" t="s">
        <v>85</v>
      </c>
      <c r="AW186" s="12" t="s">
        <v>37</v>
      </c>
      <c r="AX186" s="12" t="s">
        <v>83</v>
      </c>
      <c r="AY186" s="187" t="s">
        <v>132</v>
      </c>
    </row>
    <row r="187" spans="1:65" s="2" customFormat="1" ht="24.2" customHeight="1">
      <c r="A187" s="34"/>
      <c r="B187" s="35"/>
      <c r="C187" s="208" t="s">
        <v>318</v>
      </c>
      <c r="D187" s="208" t="s">
        <v>184</v>
      </c>
      <c r="E187" s="209" t="s">
        <v>319</v>
      </c>
      <c r="F187" s="210" t="s">
        <v>320</v>
      </c>
      <c r="G187" s="211" t="s">
        <v>177</v>
      </c>
      <c r="H187" s="212">
        <v>42.524999999999999</v>
      </c>
      <c r="I187" s="213"/>
      <c r="J187" s="214">
        <f>ROUND(I187*H187,2)</f>
        <v>0</v>
      </c>
      <c r="K187" s="210" t="s">
        <v>130</v>
      </c>
      <c r="L187" s="39"/>
      <c r="M187" s="215" t="s">
        <v>35</v>
      </c>
      <c r="N187" s="216" t="s">
        <v>47</v>
      </c>
      <c r="O187" s="64"/>
      <c r="P187" s="172">
        <f>O187*H187</f>
        <v>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74" t="s">
        <v>133</v>
      </c>
      <c r="AT187" s="174" t="s">
        <v>184</v>
      </c>
      <c r="AU187" s="174" t="s">
        <v>85</v>
      </c>
      <c r="AY187" s="17" t="s">
        <v>132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7" t="s">
        <v>83</v>
      </c>
      <c r="BK187" s="175">
        <f>ROUND(I187*H187,2)</f>
        <v>0</v>
      </c>
      <c r="BL187" s="17" t="s">
        <v>133</v>
      </c>
      <c r="BM187" s="174" t="s">
        <v>321</v>
      </c>
    </row>
    <row r="188" spans="1:65" s="2" customFormat="1" ht="19.5">
      <c r="A188" s="34"/>
      <c r="B188" s="35"/>
      <c r="C188" s="36"/>
      <c r="D188" s="178" t="s">
        <v>189</v>
      </c>
      <c r="E188" s="36"/>
      <c r="F188" s="188" t="s">
        <v>322</v>
      </c>
      <c r="G188" s="36"/>
      <c r="H188" s="36"/>
      <c r="I188" s="189"/>
      <c r="J188" s="36"/>
      <c r="K188" s="36"/>
      <c r="L188" s="39"/>
      <c r="M188" s="190"/>
      <c r="N188" s="191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189</v>
      </c>
      <c r="AU188" s="17" t="s">
        <v>85</v>
      </c>
    </row>
    <row r="189" spans="1:65" s="12" customFormat="1" ht="11.25">
      <c r="B189" s="176"/>
      <c r="C189" s="177"/>
      <c r="D189" s="178" t="s">
        <v>135</v>
      </c>
      <c r="E189" s="179" t="s">
        <v>35</v>
      </c>
      <c r="F189" s="180" t="s">
        <v>323</v>
      </c>
      <c r="G189" s="177"/>
      <c r="H189" s="181">
        <v>42.524999999999999</v>
      </c>
      <c r="I189" s="182"/>
      <c r="J189" s="177"/>
      <c r="K189" s="177"/>
      <c r="L189" s="183"/>
      <c r="M189" s="184"/>
      <c r="N189" s="185"/>
      <c r="O189" s="185"/>
      <c r="P189" s="185"/>
      <c r="Q189" s="185"/>
      <c r="R189" s="185"/>
      <c r="S189" s="185"/>
      <c r="T189" s="186"/>
      <c r="AT189" s="187" t="s">
        <v>135</v>
      </c>
      <c r="AU189" s="187" t="s">
        <v>85</v>
      </c>
      <c r="AV189" s="12" t="s">
        <v>85</v>
      </c>
      <c r="AW189" s="12" t="s">
        <v>37</v>
      </c>
      <c r="AX189" s="12" t="s">
        <v>83</v>
      </c>
      <c r="AY189" s="187" t="s">
        <v>132</v>
      </c>
    </row>
    <row r="190" spans="1:65" s="2" customFormat="1" ht="37.9" customHeight="1">
      <c r="A190" s="34"/>
      <c r="B190" s="35"/>
      <c r="C190" s="208" t="s">
        <v>324</v>
      </c>
      <c r="D190" s="208" t="s">
        <v>184</v>
      </c>
      <c r="E190" s="209" t="s">
        <v>325</v>
      </c>
      <c r="F190" s="210" t="s">
        <v>326</v>
      </c>
      <c r="G190" s="211" t="s">
        <v>327</v>
      </c>
      <c r="H190" s="212">
        <v>2250</v>
      </c>
      <c r="I190" s="213"/>
      <c r="J190" s="214">
        <f>ROUND(I190*H190,2)</f>
        <v>0</v>
      </c>
      <c r="K190" s="210" t="s">
        <v>130</v>
      </c>
      <c r="L190" s="39"/>
      <c r="M190" s="215" t="s">
        <v>35</v>
      </c>
      <c r="N190" s="216" t="s">
        <v>47</v>
      </c>
      <c r="O190" s="64"/>
      <c r="P190" s="172">
        <f>O190*H190</f>
        <v>0</v>
      </c>
      <c r="Q190" s="172">
        <v>0</v>
      </c>
      <c r="R190" s="172">
        <f>Q190*H190</f>
        <v>0</v>
      </c>
      <c r="S190" s="172">
        <v>0</v>
      </c>
      <c r="T190" s="17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74" t="s">
        <v>133</v>
      </c>
      <c r="AT190" s="174" t="s">
        <v>184</v>
      </c>
      <c r="AU190" s="174" t="s">
        <v>85</v>
      </c>
      <c r="AY190" s="17" t="s">
        <v>132</v>
      </c>
      <c r="BE190" s="175">
        <f>IF(N190="základní",J190,0)</f>
        <v>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7" t="s">
        <v>83</v>
      </c>
      <c r="BK190" s="175">
        <f>ROUND(I190*H190,2)</f>
        <v>0</v>
      </c>
      <c r="BL190" s="17" t="s">
        <v>133</v>
      </c>
      <c r="BM190" s="174" t="s">
        <v>328</v>
      </c>
    </row>
    <row r="191" spans="1:65" s="2" customFormat="1" ht="39">
      <c r="A191" s="34"/>
      <c r="B191" s="35"/>
      <c r="C191" s="36"/>
      <c r="D191" s="178" t="s">
        <v>189</v>
      </c>
      <c r="E191" s="36"/>
      <c r="F191" s="188" t="s">
        <v>329</v>
      </c>
      <c r="G191" s="36"/>
      <c r="H191" s="36"/>
      <c r="I191" s="189"/>
      <c r="J191" s="36"/>
      <c r="K191" s="36"/>
      <c r="L191" s="39"/>
      <c r="M191" s="190"/>
      <c r="N191" s="191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189</v>
      </c>
      <c r="AU191" s="17" t="s">
        <v>85</v>
      </c>
    </row>
    <row r="192" spans="1:65" s="12" customFormat="1" ht="11.25">
      <c r="B192" s="176"/>
      <c r="C192" s="177"/>
      <c r="D192" s="178" t="s">
        <v>135</v>
      </c>
      <c r="E192" s="179" t="s">
        <v>35</v>
      </c>
      <c r="F192" s="180" t="s">
        <v>330</v>
      </c>
      <c r="G192" s="177"/>
      <c r="H192" s="181">
        <v>2250</v>
      </c>
      <c r="I192" s="182"/>
      <c r="J192" s="177"/>
      <c r="K192" s="177"/>
      <c r="L192" s="183"/>
      <c r="M192" s="184"/>
      <c r="N192" s="185"/>
      <c r="O192" s="185"/>
      <c r="P192" s="185"/>
      <c r="Q192" s="185"/>
      <c r="R192" s="185"/>
      <c r="S192" s="185"/>
      <c r="T192" s="186"/>
      <c r="AT192" s="187" t="s">
        <v>135</v>
      </c>
      <c r="AU192" s="187" t="s">
        <v>85</v>
      </c>
      <c r="AV192" s="12" t="s">
        <v>85</v>
      </c>
      <c r="AW192" s="12" t="s">
        <v>37</v>
      </c>
      <c r="AX192" s="12" t="s">
        <v>83</v>
      </c>
      <c r="AY192" s="187" t="s">
        <v>132</v>
      </c>
    </row>
    <row r="193" spans="1:65" s="13" customFormat="1" ht="25.9" customHeight="1">
      <c r="B193" s="192"/>
      <c r="C193" s="193"/>
      <c r="D193" s="194" t="s">
        <v>75</v>
      </c>
      <c r="E193" s="195" t="s">
        <v>331</v>
      </c>
      <c r="F193" s="195" t="s">
        <v>332</v>
      </c>
      <c r="G193" s="193"/>
      <c r="H193" s="193"/>
      <c r="I193" s="196"/>
      <c r="J193" s="197">
        <f>BK193</f>
        <v>0</v>
      </c>
      <c r="K193" s="193"/>
      <c r="L193" s="198"/>
      <c r="M193" s="199"/>
      <c r="N193" s="200"/>
      <c r="O193" s="200"/>
      <c r="P193" s="201">
        <f>SUM(P194:P262)</f>
        <v>0</v>
      </c>
      <c r="Q193" s="200"/>
      <c r="R193" s="201">
        <f>SUM(R194:R262)</f>
        <v>0</v>
      </c>
      <c r="S193" s="200"/>
      <c r="T193" s="202">
        <f>SUM(T194:T262)</f>
        <v>0</v>
      </c>
      <c r="AR193" s="203" t="s">
        <v>133</v>
      </c>
      <c r="AT193" s="204" t="s">
        <v>75</v>
      </c>
      <c r="AU193" s="204" t="s">
        <v>76</v>
      </c>
      <c r="AY193" s="203" t="s">
        <v>132</v>
      </c>
      <c r="BK193" s="205">
        <f>SUM(BK194:BK262)</f>
        <v>0</v>
      </c>
    </row>
    <row r="194" spans="1:65" s="2" customFormat="1" ht="37.9" customHeight="1">
      <c r="A194" s="34"/>
      <c r="B194" s="35"/>
      <c r="C194" s="208" t="s">
        <v>333</v>
      </c>
      <c r="D194" s="208" t="s">
        <v>184</v>
      </c>
      <c r="E194" s="209" t="s">
        <v>334</v>
      </c>
      <c r="F194" s="210" t="s">
        <v>335</v>
      </c>
      <c r="G194" s="211" t="s">
        <v>129</v>
      </c>
      <c r="H194" s="212">
        <v>7</v>
      </c>
      <c r="I194" s="213"/>
      <c r="J194" s="214">
        <f>ROUND(I194*H194,2)</f>
        <v>0</v>
      </c>
      <c r="K194" s="210" t="s">
        <v>130</v>
      </c>
      <c r="L194" s="39"/>
      <c r="M194" s="215" t="s">
        <v>35</v>
      </c>
      <c r="N194" s="216" t="s">
        <v>47</v>
      </c>
      <c r="O194" s="64"/>
      <c r="P194" s="172">
        <f>O194*H194</f>
        <v>0</v>
      </c>
      <c r="Q194" s="172">
        <v>0</v>
      </c>
      <c r="R194" s="172">
        <f>Q194*H194</f>
        <v>0</v>
      </c>
      <c r="S194" s="172">
        <v>0</v>
      </c>
      <c r="T194" s="17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74" t="s">
        <v>336</v>
      </c>
      <c r="AT194" s="174" t="s">
        <v>184</v>
      </c>
      <c r="AU194" s="174" t="s">
        <v>83</v>
      </c>
      <c r="AY194" s="17" t="s">
        <v>132</v>
      </c>
      <c r="BE194" s="175">
        <f>IF(N194="základní",J194,0)</f>
        <v>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7" t="s">
        <v>83</v>
      </c>
      <c r="BK194" s="175">
        <f>ROUND(I194*H194,2)</f>
        <v>0</v>
      </c>
      <c r="BL194" s="17" t="s">
        <v>336</v>
      </c>
      <c r="BM194" s="174" t="s">
        <v>337</v>
      </c>
    </row>
    <row r="195" spans="1:65" s="2" customFormat="1" ht="29.25">
      <c r="A195" s="34"/>
      <c r="B195" s="35"/>
      <c r="C195" s="36"/>
      <c r="D195" s="178" t="s">
        <v>189</v>
      </c>
      <c r="E195" s="36"/>
      <c r="F195" s="188" t="s">
        <v>338</v>
      </c>
      <c r="G195" s="36"/>
      <c r="H195" s="36"/>
      <c r="I195" s="189"/>
      <c r="J195" s="36"/>
      <c r="K195" s="36"/>
      <c r="L195" s="39"/>
      <c r="M195" s="190"/>
      <c r="N195" s="191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189</v>
      </c>
      <c r="AU195" s="17" t="s">
        <v>83</v>
      </c>
    </row>
    <row r="196" spans="1:65" s="12" customFormat="1" ht="11.25">
      <c r="B196" s="176"/>
      <c r="C196" s="177"/>
      <c r="D196" s="178" t="s">
        <v>135</v>
      </c>
      <c r="E196" s="179" t="s">
        <v>35</v>
      </c>
      <c r="F196" s="180" t="s">
        <v>339</v>
      </c>
      <c r="G196" s="177"/>
      <c r="H196" s="181">
        <v>7</v>
      </c>
      <c r="I196" s="182"/>
      <c r="J196" s="177"/>
      <c r="K196" s="177"/>
      <c r="L196" s="183"/>
      <c r="M196" s="184"/>
      <c r="N196" s="185"/>
      <c r="O196" s="185"/>
      <c r="P196" s="185"/>
      <c r="Q196" s="185"/>
      <c r="R196" s="185"/>
      <c r="S196" s="185"/>
      <c r="T196" s="186"/>
      <c r="AT196" s="187" t="s">
        <v>135</v>
      </c>
      <c r="AU196" s="187" t="s">
        <v>83</v>
      </c>
      <c r="AV196" s="12" t="s">
        <v>85</v>
      </c>
      <c r="AW196" s="12" t="s">
        <v>37</v>
      </c>
      <c r="AX196" s="12" t="s">
        <v>83</v>
      </c>
      <c r="AY196" s="187" t="s">
        <v>132</v>
      </c>
    </row>
    <row r="197" spans="1:65" s="2" customFormat="1" ht="114.95" customHeight="1">
      <c r="A197" s="34"/>
      <c r="B197" s="35"/>
      <c r="C197" s="208" t="s">
        <v>340</v>
      </c>
      <c r="D197" s="208" t="s">
        <v>184</v>
      </c>
      <c r="E197" s="209" t="s">
        <v>341</v>
      </c>
      <c r="F197" s="210" t="s">
        <v>342</v>
      </c>
      <c r="G197" s="211" t="s">
        <v>177</v>
      </c>
      <c r="H197" s="212">
        <v>2160</v>
      </c>
      <c r="I197" s="213"/>
      <c r="J197" s="214">
        <f>ROUND(I197*H197,2)</f>
        <v>0</v>
      </c>
      <c r="K197" s="210" t="s">
        <v>130</v>
      </c>
      <c r="L197" s="39"/>
      <c r="M197" s="215" t="s">
        <v>35</v>
      </c>
      <c r="N197" s="216" t="s">
        <v>47</v>
      </c>
      <c r="O197" s="64"/>
      <c r="P197" s="172">
        <f>O197*H197</f>
        <v>0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74" t="s">
        <v>336</v>
      </c>
      <c r="AT197" s="174" t="s">
        <v>184</v>
      </c>
      <c r="AU197" s="174" t="s">
        <v>83</v>
      </c>
      <c r="AY197" s="17" t="s">
        <v>132</v>
      </c>
      <c r="BE197" s="175">
        <f>IF(N197="základní",J197,0)</f>
        <v>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7" t="s">
        <v>83</v>
      </c>
      <c r="BK197" s="175">
        <f>ROUND(I197*H197,2)</f>
        <v>0</v>
      </c>
      <c r="BL197" s="17" t="s">
        <v>336</v>
      </c>
      <c r="BM197" s="174" t="s">
        <v>343</v>
      </c>
    </row>
    <row r="198" spans="1:65" s="2" customFormat="1" ht="68.25">
      <c r="A198" s="34"/>
      <c r="B198" s="35"/>
      <c r="C198" s="36"/>
      <c r="D198" s="178" t="s">
        <v>189</v>
      </c>
      <c r="E198" s="36"/>
      <c r="F198" s="188" t="s">
        <v>344</v>
      </c>
      <c r="G198" s="36"/>
      <c r="H198" s="36"/>
      <c r="I198" s="189"/>
      <c r="J198" s="36"/>
      <c r="K198" s="36"/>
      <c r="L198" s="39"/>
      <c r="M198" s="190"/>
      <c r="N198" s="191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189</v>
      </c>
      <c r="AU198" s="17" t="s">
        <v>83</v>
      </c>
    </row>
    <row r="199" spans="1:65" s="2" customFormat="1" ht="19.5">
      <c r="A199" s="34"/>
      <c r="B199" s="35"/>
      <c r="C199" s="36"/>
      <c r="D199" s="178" t="s">
        <v>140</v>
      </c>
      <c r="E199" s="36"/>
      <c r="F199" s="188" t="s">
        <v>345</v>
      </c>
      <c r="G199" s="36"/>
      <c r="H199" s="36"/>
      <c r="I199" s="189"/>
      <c r="J199" s="36"/>
      <c r="K199" s="36"/>
      <c r="L199" s="39"/>
      <c r="M199" s="190"/>
      <c r="N199" s="191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140</v>
      </c>
      <c r="AU199" s="17" t="s">
        <v>83</v>
      </c>
    </row>
    <row r="200" spans="1:65" s="12" customFormat="1" ht="11.25">
      <c r="B200" s="176"/>
      <c r="C200" s="177"/>
      <c r="D200" s="178" t="s">
        <v>135</v>
      </c>
      <c r="E200" s="179" t="s">
        <v>35</v>
      </c>
      <c r="F200" s="180" t="s">
        <v>346</v>
      </c>
      <c r="G200" s="177"/>
      <c r="H200" s="181">
        <v>2160</v>
      </c>
      <c r="I200" s="182"/>
      <c r="J200" s="177"/>
      <c r="K200" s="177"/>
      <c r="L200" s="183"/>
      <c r="M200" s="184"/>
      <c r="N200" s="185"/>
      <c r="O200" s="185"/>
      <c r="P200" s="185"/>
      <c r="Q200" s="185"/>
      <c r="R200" s="185"/>
      <c r="S200" s="185"/>
      <c r="T200" s="186"/>
      <c r="AT200" s="187" t="s">
        <v>135</v>
      </c>
      <c r="AU200" s="187" t="s">
        <v>83</v>
      </c>
      <c r="AV200" s="12" t="s">
        <v>85</v>
      </c>
      <c r="AW200" s="12" t="s">
        <v>37</v>
      </c>
      <c r="AX200" s="12" t="s">
        <v>83</v>
      </c>
      <c r="AY200" s="187" t="s">
        <v>132</v>
      </c>
    </row>
    <row r="201" spans="1:65" s="2" customFormat="1" ht="114.95" customHeight="1">
      <c r="A201" s="34"/>
      <c r="B201" s="35"/>
      <c r="C201" s="208" t="s">
        <v>347</v>
      </c>
      <c r="D201" s="208" t="s">
        <v>184</v>
      </c>
      <c r="E201" s="209" t="s">
        <v>348</v>
      </c>
      <c r="F201" s="210" t="s">
        <v>349</v>
      </c>
      <c r="G201" s="211" t="s">
        <v>177</v>
      </c>
      <c r="H201" s="212">
        <v>103.71899999999999</v>
      </c>
      <c r="I201" s="213"/>
      <c r="J201" s="214">
        <f>ROUND(I201*H201,2)</f>
        <v>0</v>
      </c>
      <c r="K201" s="210" t="s">
        <v>130</v>
      </c>
      <c r="L201" s="39"/>
      <c r="M201" s="215" t="s">
        <v>35</v>
      </c>
      <c r="N201" s="216" t="s">
        <v>47</v>
      </c>
      <c r="O201" s="64"/>
      <c r="P201" s="172">
        <f>O201*H201</f>
        <v>0</v>
      </c>
      <c r="Q201" s="172">
        <v>0</v>
      </c>
      <c r="R201" s="172">
        <f>Q201*H201</f>
        <v>0</v>
      </c>
      <c r="S201" s="172">
        <v>0</v>
      </c>
      <c r="T201" s="17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74" t="s">
        <v>336</v>
      </c>
      <c r="AT201" s="174" t="s">
        <v>184</v>
      </c>
      <c r="AU201" s="174" t="s">
        <v>83</v>
      </c>
      <c r="AY201" s="17" t="s">
        <v>132</v>
      </c>
      <c r="BE201" s="175">
        <f>IF(N201="základní",J201,0)</f>
        <v>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7" t="s">
        <v>83</v>
      </c>
      <c r="BK201" s="175">
        <f>ROUND(I201*H201,2)</f>
        <v>0</v>
      </c>
      <c r="BL201" s="17" t="s">
        <v>336</v>
      </c>
      <c r="BM201" s="174" t="s">
        <v>350</v>
      </c>
    </row>
    <row r="202" spans="1:65" s="2" customFormat="1" ht="68.25">
      <c r="A202" s="34"/>
      <c r="B202" s="35"/>
      <c r="C202" s="36"/>
      <c r="D202" s="178" t="s">
        <v>189</v>
      </c>
      <c r="E202" s="36"/>
      <c r="F202" s="188" t="s">
        <v>344</v>
      </c>
      <c r="G202" s="36"/>
      <c r="H202" s="36"/>
      <c r="I202" s="189"/>
      <c r="J202" s="36"/>
      <c r="K202" s="36"/>
      <c r="L202" s="39"/>
      <c r="M202" s="190"/>
      <c r="N202" s="191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189</v>
      </c>
      <c r="AU202" s="17" t="s">
        <v>83</v>
      </c>
    </row>
    <row r="203" spans="1:65" s="2" customFormat="1" ht="19.5">
      <c r="A203" s="34"/>
      <c r="B203" s="35"/>
      <c r="C203" s="36"/>
      <c r="D203" s="178" t="s">
        <v>140</v>
      </c>
      <c r="E203" s="36"/>
      <c r="F203" s="188" t="s">
        <v>351</v>
      </c>
      <c r="G203" s="36"/>
      <c r="H203" s="36"/>
      <c r="I203" s="189"/>
      <c r="J203" s="36"/>
      <c r="K203" s="36"/>
      <c r="L203" s="39"/>
      <c r="M203" s="190"/>
      <c r="N203" s="191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140</v>
      </c>
      <c r="AU203" s="17" t="s">
        <v>83</v>
      </c>
    </row>
    <row r="204" spans="1:65" s="12" customFormat="1" ht="11.25">
      <c r="B204" s="176"/>
      <c r="C204" s="177"/>
      <c r="D204" s="178" t="s">
        <v>135</v>
      </c>
      <c r="E204" s="179" t="s">
        <v>35</v>
      </c>
      <c r="F204" s="180" t="s">
        <v>352</v>
      </c>
      <c r="G204" s="177"/>
      <c r="H204" s="181">
        <v>103.71899999999999</v>
      </c>
      <c r="I204" s="182"/>
      <c r="J204" s="177"/>
      <c r="K204" s="177"/>
      <c r="L204" s="183"/>
      <c r="M204" s="184"/>
      <c r="N204" s="185"/>
      <c r="O204" s="185"/>
      <c r="P204" s="185"/>
      <c r="Q204" s="185"/>
      <c r="R204" s="185"/>
      <c r="S204" s="185"/>
      <c r="T204" s="186"/>
      <c r="AT204" s="187" t="s">
        <v>135</v>
      </c>
      <c r="AU204" s="187" t="s">
        <v>83</v>
      </c>
      <c r="AV204" s="12" t="s">
        <v>85</v>
      </c>
      <c r="AW204" s="12" t="s">
        <v>37</v>
      </c>
      <c r="AX204" s="12" t="s">
        <v>83</v>
      </c>
      <c r="AY204" s="187" t="s">
        <v>132</v>
      </c>
    </row>
    <row r="205" spans="1:65" s="2" customFormat="1" ht="114.95" customHeight="1">
      <c r="A205" s="34"/>
      <c r="B205" s="35"/>
      <c r="C205" s="208" t="s">
        <v>353</v>
      </c>
      <c r="D205" s="208" t="s">
        <v>184</v>
      </c>
      <c r="E205" s="209" t="s">
        <v>348</v>
      </c>
      <c r="F205" s="210" t="s">
        <v>349</v>
      </c>
      <c r="G205" s="211" t="s">
        <v>177</v>
      </c>
      <c r="H205" s="212">
        <v>29.11</v>
      </c>
      <c r="I205" s="213"/>
      <c r="J205" s="214">
        <f>ROUND(I205*H205,2)</f>
        <v>0</v>
      </c>
      <c r="K205" s="210" t="s">
        <v>130</v>
      </c>
      <c r="L205" s="39"/>
      <c r="M205" s="215" t="s">
        <v>35</v>
      </c>
      <c r="N205" s="216" t="s">
        <v>47</v>
      </c>
      <c r="O205" s="64"/>
      <c r="P205" s="172">
        <f>O205*H205</f>
        <v>0</v>
      </c>
      <c r="Q205" s="172">
        <v>0</v>
      </c>
      <c r="R205" s="172">
        <f>Q205*H205</f>
        <v>0</v>
      </c>
      <c r="S205" s="172">
        <v>0</v>
      </c>
      <c r="T205" s="17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74" t="s">
        <v>336</v>
      </c>
      <c r="AT205" s="174" t="s">
        <v>184</v>
      </c>
      <c r="AU205" s="174" t="s">
        <v>83</v>
      </c>
      <c r="AY205" s="17" t="s">
        <v>132</v>
      </c>
      <c r="BE205" s="175">
        <f>IF(N205="základní",J205,0)</f>
        <v>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7" t="s">
        <v>83</v>
      </c>
      <c r="BK205" s="175">
        <f>ROUND(I205*H205,2)</f>
        <v>0</v>
      </c>
      <c r="BL205" s="17" t="s">
        <v>336</v>
      </c>
      <c r="BM205" s="174" t="s">
        <v>354</v>
      </c>
    </row>
    <row r="206" spans="1:65" s="2" customFormat="1" ht="68.25">
      <c r="A206" s="34"/>
      <c r="B206" s="35"/>
      <c r="C206" s="36"/>
      <c r="D206" s="178" t="s">
        <v>189</v>
      </c>
      <c r="E206" s="36"/>
      <c r="F206" s="188" t="s">
        <v>344</v>
      </c>
      <c r="G206" s="36"/>
      <c r="H206" s="36"/>
      <c r="I206" s="189"/>
      <c r="J206" s="36"/>
      <c r="K206" s="36"/>
      <c r="L206" s="39"/>
      <c r="M206" s="190"/>
      <c r="N206" s="191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189</v>
      </c>
      <c r="AU206" s="17" t="s">
        <v>83</v>
      </c>
    </row>
    <row r="207" spans="1:65" s="2" customFormat="1" ht="19.5">
      <c r="A207" s="34"/>
      <c r="B207" s="35"/>
      <c r="C207" s="36"/>
      <c r="D207" s="178" t="s">
        <v>140</v>
      </c>
      <c r="E207" s="36"/>
      <c r="F207" s="188" t="s">
        <v>355</v>
      </c>
      <c r="G207" s="36"/>
      <c r="H207" s="36"/>
      <c r="I207" s="189"/>
      <c r="J207" s="36"/>
      <c r="K207" s="36"/>
      <c r="L207" s="39"/>
      <c r="M207" s="190"/>
      <c r="N207" s="191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140</v>
      </c>
      <c r="AU207" s="17" t="s">
        <v>83</v>
      </c>
    </row>
    <row r="208" spans="1:65" s="12" customFormat="1" ht="11.25">
      <c r="B208" s="176"/>
      <c r="C208" s="177"/>
      <c r="D208" s="178" t="s">
        <v>135</v>
      </c>
      <c r="E208" s="179" t="s">
        <v>35</v>
      </c>
      <c r="F208" s="180" t="s">
        <v>356</v>
      </c>
      <c r="G208" s="177"/>
      <c r="H208" s="181">
        <v>29.11</v>
      </c>
      <c r="I208" s="182"/>
      <c r="J208" s="177"/>
      <c r="K208" s="177"/>
      <c r="L208" s="183"/>
      <c r="M208" s="184"/>
      <c r="N208" s="185"/>
      <c r="O208" s="185"/>
      <c r="P208" s="185"/>
      <c r="Q208" s="185"/>
      <c r="R208" s="185"/>
      <c r="S208" s="185"/>
      <c r="T208" s="186"/>
      <c r="AT208" s="187" t="s">
        <v>135</v>
      </c>
      <c r="AU208" s="187" t="s">
        <v>83</v>
      </c>
      <c r="AV208" s="12" t="s">
        <v>85</v>
      </c>
      <c r="AW208" s="12" t="s">
        <v>37</v>
      </c>
      <c r="AX208" s="12" t="s">
        <v>83</v>
      </c>
      <c r="AY208" s="187" t="s">
        <v>132</v>
      </c>
    </row>
    <row r="209" spans="1:65" s="2" customFormat="1" ht="37.9" customHeight="1">
      <c r="A209" s="34"/>
      <c r="B209" s="35"/>
      <c r="C209" s="208" t="s">
        <v>357</v>
      </c>
      <c r="D209" s="208" t="s">
        <v>184</v>
      </c>
      <c r="E209" s="209" t="s">
        <v>358</v>
      </c>
      <c r="F209" s="210" t="s">
        <v>359</v>
      </c>
      <c r="G209" s="211" t="s">
        <v>177</v>
      </c>
      <c r="H209" s="212">
        <v>103.71899999999999</v>
      </c>
      <c r="I209" s="213"/>
      <c r="J209" s="214">
        <f>ROUND(I209*H209,2)</f>
        <v>0</v>
      </c>
      <c r="K209" s="210" t="s">
        <v>130</v>
      </c>
      <c r="L209" s="39"/>
      <c r="M209" s="215" t="s">
        <v>35</v>
      </c>
      <c r="N209" s="216" t="s">
        <v>47</v>
      </c>
      <c r="O209" s="64"/>
      <c r="P209" s="172">
        <f>O209*H209</f>
        <v>0</v>
      </c>
      <c r="Q209" s="172">
        <v>0</v>
      </c>
      <c r="R209" s="172">
        <f>Q209*H209</f>
        <v>0</v>
      </c>
      <c r="S209" s="172">
        <v>0</v>
      </c>
      <c r="T209" s="17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74" t="s">
        <v>336</v>
      </c>
      <c r="AT209" s="174" t="s">
        <v>184</v>
      </c>
      <c r="AU209" s="174" t="s">
        <v>83</v>
      </c>
      <c r="AY209" s="17" t="s">
        <v>132</v>
      </c>
      <c r="BE209" s="175">
        <f>IF(N209="základní",J209,0)</f>
        <v>0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7" t="s">
        <v>83</v>
      </c>
      <c r="BK209" s="175">
        <f>ROUND(I209*H209,2)</f>
        <v>0</v>
      </c>
      <c r="BL209" s="17" t="s">
        <v>336</v>
      </c>
      <c r="BM209" s="174" t="s">
        <v>360</v>
      </c>
    </row>
    <row r="210" spans="1:65" s="2" customFormat="1" ht="39">
      <c r="A210" s="34"/>
      <c r="B210" s="35"/>
      <c r="C210" s="36"/>
      <c r="D210" s="178" t="s">
        <v>189</v>
      </c>
      <c r="E210" s="36"/>
      <c r="F210" s="188" t="s">
        <v>361</v>
      </c>
      <c r="G210" s="36"/>
      <c r="H210" s="36"/>
      <c r="I210" s="189"/>
      <c r="J210" s="36"/>
      <c r="K210" s="36"/>
      <c r="L210" s="39"/>
      <c r="M210" s="190"/>
      <c r="N210" s="191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189</v>
      </c>
      <c r="AU210" s="17" t="s">
        <v>83</v>
      </c>
    </row>
    <row r="211" spans="1:65" s="2" customFormat="1" ht="19.5">
      <c r="A211" s="34"/>
      <c r="B211" s="35"/>
      <c r="C211" s="36"/>
      <c r="D211" s="178" t="s">
        <v>140</v>
      </c>
      <c r="E211" s="36"/>
      <c r="F211" s="188" t="s">
        <v>362</v>
      </c>
      <c r="G211" s="36"/>
      <c r="H211" s="36"/>
      <c r="I211" s="189"/>
      <c r="J211" s="36"/>
      <c r="K211" s="36"/>
      <c r="L211" s="39"/>
      <c r="M211" s="190"/>
      <c r="N211" s="191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140</v>
      </c>
      <c r="AU211" s="17" t="s">
        <v>83</v>
      </c>
    </row>
    <row r="212" spans="1:65" s="12" customFormat="1" ht="11.25">
      <c r="B212" s="176"/>
      <c r="C212" s="177"/>
      <c r="D212" s="178" t="s">
        <v>135</v>
      </c>
      <c r="E212" s="179" t="s">
        <v>35</v>
      </c>
      <c r="F212" s="180" t="s">
        <v>352</v>
      </c>
      <c r="G212" s="177"/>
      <c r="H212" s="181">
        <v>103.71899999999999</v>
      </c>
      <c r="I212" s="182"/>
      <c r="J212" s="177"/>
      <c r="K212" s="177"/>
      <c r="L212" s="183"/>
      <c r="M212" s="184"/>
      <c r="N212" s="185"/>
      <c r="O212" s="185"/>
      <c r="P212" s="185"/>
      <c r="Q212" s="185"/>
      <c r="R212" s="185"/>
      <c r="S212" s="185"/>
      <c r="T212" s="186"/>
      <c r="AT212" s="187" t="s">
        <v>135</v>
      </c>
      <c r="AU212" s="187" t="s">
        <v>83</v>
      </c>
      <c r="AV212" s="12" t="s">
        <v>85</v>
      </c>
      <c r="AW212" s="12" t="s">
        <v>37</v>
      </c>
      <c r="AX212" s="12" t="s">
        <v>83</v>
      </c>
      <c r="AY212" s="187" t="s">
        <v>132</v>
      </c>
    </row>
    <row r="213" spans="1:65" s="2" customFormat="1" ht="114.95" customHeight="1">
      <c r="A213" s="34"/>
      <c r="B213" s="35"/>
      <c r="C213" s="208" t="s">
        <v>363</v>
      </c>
      <c r="D213" s="208" t="s">
        <v>184</v>
      </c>
      <c r="E213" s="209" t="s">
        <v>364</v>
      </c>
      <c r="F213" s="210" t="s">
        <v>365</v>
      </c>
      <c r="G213" s="211" t="s">
        <v>177</v>
      </c>
      <c r="H213" s="212">
        <v>103.71899999999999</v>
      </c>
      <c r="I213" s="213"/>
      <c r="J213" s="214">
        <f>ROUND(I213*H213,2)</f>
        <v>0</v>
      </c>
      <c r="K213" s="210" t="s">
        <v>130</v>
      </c>
      <c r="L213" s="39"/>
      <c r="M213" s="215" t="s">
        <v>35</v>
      </c>
      <c r="N213" s="216" t="s">
        <v>47</v>
      </c>
      <c r="O213" s="64"/>
      <c r="P213" s="172">
        <f>O213*H213</f>
        <v>0</v>
      </c>
      <c r="Q213" s="172">
        <v>0</v>
      </c>
      <c r="R213" s="172">
        <f>Q213*H213</f>
        <v>0</v>
      </c>
      <c r="S213" s="172">
        <v>0</v>
      </c>
      <c r="T213" s="17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4" t="s">
        <v>336</v>
      </c>
      <c r="AT213" s="174" t="s">
        <v>184</v>
      </c>
      <c r="AU213" s="174" t="s">
        <v>83</v>
      </c>
      <c r="AY213" s="17" t="s">
        <v>132</v>
      </c>
      <c r="BE213" s="175">
        <f>IF(N213="základní",J213,0)</f>
        <v>0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17" t="s">
        <v>83</v>
      </c>
      <c r="BK213" s="175">
        <f>ROUND(I213*H213,2)</f>
        <v>0</v>
      </c>
      <c r="BL213" s="17" t="s">
        <v>336</v>
      </c>
      <c r="BM213" s="174" t="s">
        <v>366</v>
      </c>
    </row>
    <row r="214" spans="1:65" s="2" customFormat="1" ht="68.25">
      <c r="A214" s="34"/>
      <c r="B214" s="35"/>
      <c r="C214" s="36"/>
      <c r="D214" s="178" t="s">
        <v>189</v>
      </c>
      <c r="E214" s="36"/>
      <c r="F214" s="188" t="s">
        <v>344</v>
      </c>
      <c r="G214" s="36"/>
      <c r="H214" s="36"/>
      <c r="I214" s="189"/>
      <c r="J214" s="36"/>
      <c r="K214" s="36"/>
      <c r="L214" s="39"/>
      <c r="M214" s="190"/>
      <c r="N214" s="191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189</v>
      </c>
      <c r="AU214" s="17" t="s">
        <v>83</v>
      </c>
    </row>
    <row r="215" spans="1:65" s="2" customFormat="1" ht="19.5">
      <c r="A215" s="34"/>
      <c r="B215" s="35"/>
      <c r="C215" s="36"/>
      <c r="D215" s="178" t="s">
        <v>140</v>
      </c>
      <c r="E215" s="36"/>
      <c r="F215" s="188" t="s">
        <v>367</v>
      </c>
      <c r="G215" s="36"/>
      <c r="H215" s="36"/>
      <c r="I215" s="189"/>
      <c r="J215" s="36"/>
      <c r="K215" s="36"/>
      <c r="L215" s="39"/>
      <c r="M215" s="190"/>
      <c r="N215" s="191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140</v>
      </c>
      <c r="AU215" s="17" t="s">
        <v>83</v>
      </c>
    </row>
    <row r="216" spans="1:65" s="12" customFormat="1" ht="11.25">
      <c r="B216" s="176"/>
      <c r="C216" s="177"/>
      <c r="D216" s="178" t="s">
        <v>135</v>
      </c>
      <c r="E216" s="179" t="s">
        <v>35</v>
      </c>
      <c r="F216" s="180" t="s">
        <v>368</v>
      </c>
      <c r="G216" s="177"/>
      <c r="H216" s="181">
        <v>103.71899999999999</v>
      </c>
      <c r="I216" s="182"/>
      <c r="J216" s="177"/>
      <c r="K216" s="177"/>
      <c r="L216" s="183"/>
      <c r="M216" s="184"/>
      <c r="N216" s="185"/>
      <c r="O216" s="185"/>
      <c r="P216" s="185"/>
      <c r="Q216" s="185"/>
      <c r="R216" s="185"/>
      <c r="S216" s="185"/>
      <c r="T216" s="186"/>
      <c r="AT216" s="187" t="s">
        <v>135</v>
      </c>
      <c r="AU216" s="187" t="s">
        <v>83</v>
      </c>
      <c r="AV216" s="12" t="s">
        <v>85</v>
      </c>
      <c r="AW216" s="12" t="s">
        <v>37</v>
      </c>
      <c r="AX216" s="12" t="s">
        <v>83</v>
      </c>
      <c r="AY216" s="187" t="s">
        <v>132</v>
      </c>
    </row>
    <row r="217" spans="1:65" s="2" customFormat="1" ht="37.9" customHeight="1">
      <c r="A217" s="34"/>
      <c r="B217" s="35"/>
      <c r="C217" s="208" t="s">
        <v>369</v>
      </c>
      <c r="D217" s="208" t="s">
        <v>184</v>
      </c>
      <c r="E217" s="209" t="s">
        <v>358</v>
      </c>
      <c r="F217" s="210" t="s">
        <v>359</v>
      </c>
      <c r="G217" s="211" t="s">
        <v>177</v>
      </c>
      <c r="H217" s="212">
        <v>567.70500000000004</v>
      </c>
      <c r="I217" s="213"/>
      <c r="J217" s="214">
        <f>ROUND(I217*H217,2)</f>
        <v>0</v>
      </c>
      <c r="K217" s="210" t="s">
        <v>130</v>
      </c>
      <c r="L217" s="39"/>
      <c r="M217" s="215" t="s">
        <v>35</v>
      </c>
      <c r="N217" s="216" t="s">
        <v>47</v>
      </c>
      <c r="O217" s="64"/>
      <c r="P217" s="172">
        <f>O217*H217</f>
        <v>0</v>
      </c>
      <c r="Q217" s="172">
        <v>0</v>
      </c>
      <c r="R217" s="172">
        <f>Q217*H217</f>
        <v>0</v>
      </c>
      <c r="S217" s="172">
        <v>0</v>
      </c>
      <c r="T217" s="17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74" t="s">
        <v>336</v>
      </c>
      <c r="AT217" s="174" t="s">
        <v>184</v>
      </c>
      <c r="AU217" s="174" t="s">
        <v>83</v>
      </c>
      <c r="AY217" s="17" t="s">
        <v>132</v>
      </c>
      <c r="BE217" s="175">
        <f>IF(N217="základní",J217,0)</f>
        <v>0</v>
      </c>
      <c r="BF217" s="175">
        <f>IF(N217="snížená",J217,0)</f>
        <v>0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17" t="s">
        <v>83</v>
      </c>
      <c r="BK217" s="175">
        <f>ROUND(I217*H217,2)</f>
        <v>0</v>
      </c>
      <c r="BL217" s="17" t="s">
        <v>336</v>
      </c>
      <c r="BM217" s="174" t="s">
        <v>370</v>
      </c>
    </row>
    <row r="218" spans="1:65" s="2" customFormat="1" ht="39">
      <c r="A218" s="34"/>
      <c r="B218" s="35"/>
      <c r="C218" s="36"/>
      <c r="D218" s="178" t="s">
        <v>189</v>
      </c>
      <c r="E218" s="36"/>
      <c r="F218" s="188" t="s">
        <v>361</v>
      </c>
      <c r="G218" s="36"/>
      <c r="H218" s="36"/>
      <c r="I218" s="189"/>
      <c r="J218" s="36"/>
      <c r="K218" s="36"/>
      <c r="L218" s="39"/>
      <c r="M218" s="190"/>
      <c r="N218" s="191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189</v>
      </c>
      <c r="AU218" s="17" t="s">
        <v>83</v>
      </c>
    </row>
    <row r="219" spans="1:65" s="2" customFormat="1" ht="39">
      <c r="A219" s="34"/>
      <c r="B219" s="35"/>
      <c r="C219" s="36"/>
      <c r="D219" s="178" t="s">
        <v>140</v>
      </c>
      <c r="E219" s="36"/>
      <c r="F219" s="188" t="s">
        <v>371</v>
      </c>
      <c r="G219" s="36"/>
      <c r="H219" s="36"/>
      <c r="I219" s="189"/>
      <c r="J219" s="36"/>
      <c r="K219" s="36"/>
      <c r="L219" s="39"/>
      <c r="M219" s="190"/>
      <c r="N219" s="191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140</v>
      </c>
      <c r="AU219" s="17" t="s">
        <v>83</v>
      </c>
    </row>
    <row r="220" spans="1:65" s="12" customFormat="1" ht="11.25">
      <c r="B220" s="176"/>
      <c r="C220" s="177"/>
      <c r="D220" s="178" t="s">
        <v>135</v>
      </c>
      <c r="E220" s="179" t="s">
        <v>35</v>
      </c>
      <c r="F220" s="180" t="s">
        <v>372</v>
      </c>
      <c r="G220" s="177"/>
      <c r="H220" s="181">
        <v>567.70500000000004</v>
      </c>
      <c r="I220" s="182"/>
      <c r="J220" s="177"/>
      <c r="K220" s="177"/>
      <c r="L220" s="183"/>
      <c r="M220" s="184"/>
      <c r="N220" s="185"/>
      <c r="O220" s="185"/>
      <c r="P220" s="185"/>
      <c r="Q220" s="185"/>
      <c r="R220" s="185"/>
      <c r="S220" s="185"/>
      <c r="T220" s="186"/>
      <c r="AT220" s="187" t="s">
        <v>135</v>
      </c>
      <c r="AU220" s="187" t="s">
        <v>83</v>
      </c>
      <c r="AV220" s="12" t="s">
        <v>85</v>
      </c>
      <c r="AW220" s="12" t="s">
        <v>37</v>
      </c>
      <c r="AX220" s="12" t="s">
        <v>83</v>
      </c>
      <c r="AY220" s="187" t="s">
        <v>132</v>
      </c>
    </row>
    <row r="221" spans="1:65" s="2" customFormat="1" ht="114.95" customHeight="1">
      <c r="A221" s="34"/>
      <c r="B221" s="35"/>
      <c r="C221" s="208" t="s">
        <v>373</v>
      </c>
      <c r="D221" s="208" t="s">
        <v>184</v>
      </c>
      <c r="E221" s="209" t="s">
        <v>364</v>
      </c>
      <c r="F221" s="210" t="s">
        <v>365</v>
      </c>
      <c r="G221" s="211" t="s">
        <v>177</v>
      </c>
      <c r="H221" s="212">
        <v>567.70500000000004</v>
      </c>
      <c r="I221" s="213"/>
      <c r="J221" s="214">
        <f>ROUND(I221*H221,2)</f>
        <v>0</v>
      </c>
      <c r="K221" s="210" t="s">
        <v>130</v>
      </c>
      <c r="L221" s="39"/>
      <c r="M221" s="215" t="s">
        <v>35</v>
      </c>
      <c r="N221" s="216" t="s">
        <v>47</v>
      </c>
      <c r="O221" s="64"/>
      <c r="P221" s="172">
        <f>O221*H221</f>
        <v>0</v>
      </c>
      <c r="Q221" s="172">
        <v>0</v>
      </c>
      <c r="R221" s="172">
        <f>Q221*H221</f>
        <v>0</v>
      </c>
      <c r="S221" s="172">
        <v>0</v>
      </c>
      <c r="T221" s="17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74" t="s">
        <v>336</v>
      </c>
      <c r="AT221" s="174" t="s">
        <v>184</v>
      </c>
      <c r="AU221" s="174" t="s">
        <v>83</v>
      </c>
      <c r="AY221" s="17" t="s">
        <v>132</v>
      </c>
      <c r="BE221" s="175">
        <f>IF(N221="základní",J221,0)</f>
        <v>0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7" t="s">
        <v>83</v>
      </c>
      <c r="BK221" s="175">
        <f>ROUND(I221*H221,2)</f>
        <v>0</v>
      </c>
      <c r="BL221" s="17" t="s">
        <v>336</v>
      </c>
      <c r="BM221" s="174" t="s">
        <v>374</v>
      </c>
    </row>
    <row r="222" spans="1:65" s="2" customFormat="1" ht="68.25">
      <c r="A222" s="34"/>
      <c r="B222" s="35"/>
      <c r="C222" s="36"/>
      <c r="D222" s="178" t="s">
        <v>189</v>
      </c>
      <c r="E222" s="36"/>
      <c r="F222" s="188" t="s">
        <v>344</v>
      </c>
      <c r="G222" s="36"/>
      <c r="H222" s="36"/>
      <c r="I222" s="189"/>
      <c r="J222" s="36"/>
      <c r="K222" s="36"/>
      <c r="L222" s="39"/>
      <c r="M222" s="190"/>
      <c r="N222" s="191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189</v>
      </c>
      <c r="AU222" s="17" t="s">
        <v>83</v>
      </c>
    </row>
    <row r="223" spans="1:65" s="2" customFormat="1" ht="19.5">
      <c r="A223" s="34"/>
      <c r="B223" s="35"/>
      <c r="C223" s="36"/>
      <c r="D223" s="178" t="s">
        <v>140</v>
      </c>
      <c r="E223" s="36"/>
      <c r="F223" s="188" t="s">
        <v>375</v>
      </c>
      <c r="G223" s="36"/>
      <c r="H223" s="36"/>
      <c r="I223" s="189"/>
      <c r="J223" s="36"/>
      <c r="K223" s="36"/>
      <c r="L223" s="39"/>
      <c r="M223" s="190"/>
      <c r="N223" s="191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140</v>
      </c>
      <c r="AU223" s="17" t="s">
        <v>83</v>
      </c>
    </row>
    <row r="224" spans="1:65" s="12" customFormat="1" ht="11.25">
      <c r="B224" s="176"/>
      <c r="C224" s="177"/>
      <c r="D224" s="178" t="s">
        <v>135</v>
      </c>
      <c r="E224" s="179" t="s">
        <v>35</v>
      </c>
      <c r="F224" s="180" t="s">
        <v>372</v>
      </c>
      <c r="G224" s="177"/>
      <c r="H224" s="181">
        <v>567.70500000000004</v>
      </c>
      <c r="I224" s="182"/>
      <c r="J224" s="177"/>
      <c r="K224" s="177"/>
      <c r="L224" s="183"/>
      <c r="M224" s="184"/>
      <c r="N224" s="185"/>
      <c r="O224" s="185"/>
      <c r="P224" s="185"/>
      <c r="Q224" s="185"/>
      <c r="R224" s="185"/>
      <c r="S224" s="185"/>
      <c r="T224" s="186"/>
      <c r="AT224" s="187" t="s">
        <v>135</v>
      </c>
      <c r="AU224" s="187" t="s">
        <v>83</v>
      </c>
      <c r="AV224" s="12" t="s">
        <v>85</v>
      </c>
      <c r="AW224" s="12" t="s">
        <v>37</v>
      </c>
      <c r="AX224" s="12" t="s">
        <v>83</v>
      </c>
      <c r="AY224" s="187" t="s">
        <v>132</v>
      </c>
    </row>
    <row r="225" spans="1:65" s="2" customFormat="1" ht="37.9" customHeight="1">
      <c r="A225" s="34"/>
      <c r="B225" s="35"/>
      <c r="C225" s="208" t="s">
        <v>376</v>
      </c>
      <c r="D225" s="208" t="s">
        <v>184</v>
      </c>
      <c r="E225" s="209" t="s">
        <v>358</v>
      </c>
      <c r="F225" s="210" t="s">
        <v>359</v>
      </c>
      <c r="G225" s="211" t="s">
        <v>177</v>
      </c>
      <c r="H225" s="212">
        <v>98.613</v>
      </c>
      <c r="I225" s="213"/>
      <c r="J225" s="214">
        <f>ROUND(I225*H225,2)</f>
        <v>0</v>
      </c>
      <c r="K225" s="210" t="s">
        <v>130</v>
      </c>
      <c r="L225" s="39"/>
      <c r="M225" s="215" t="s">
        <v>35</v>
      </c>
      <c r="N225" s="216" t="s">
        <v>47</v>
      </c>
      <c r="O225" s="64"/>
      <c r="P225" s="172">
        <f>O225*H225</f>
        <v>0</v>
      </c>
      <c r="Q225" s="172">
        <v>0</v>
      </c>
      <c r="R225" s="172">
        <f>Q225*H225</f>
        <v>0</v>
      </c>
      <c r="S225" s="172">
        <v>0</v>
      </c>
      <c r="T225" s="17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74" t="s">
        <v>336</v>
      </c>
      <c r="AT225" s="174" t="s">
        <v>184</v>
      </c>
      <c r="AU225" s="174" t="s">
        <v>83</v>
      </c>
      <c r="AY225" s="17" t="s">
        <v>132</v>
      </c>
      <c r="BE225" s="175">
        <f>IF(N225="základní",J225,0)</f>
        <v>0</v>
      </c>
      <c r="BF225" s="175">
        <f>IF(N225="snížená",J225,0)</f>
        <v>0</v>
      </c>
      <c r="BG225" s="175">
        <f>IF(N225="zákl. přenesená",J225,0)</f>
        <v>0</v>
      </c>
      <c r="BH225" s="175">
        <f>IF(N225="sníž. přenesená",J225,0)</f>
        <v>0</v>
      </c>
      <c r="BI225" s="175">
        <f>IF(N225="nulová",J225,0)</f>
        <v>0</v>
      </c>
      <c r="BJ225" s="17" t="s">
        <v>83</v>
      </c>
      <c r="BK225" s="175">
        <f>ROUND(I225*H225,2)</f>
        <v>0</v>
      </c>
      <c r="BL225" s="17" t="s">
        <v>336</v>
      </c>
      <c r="BM225" s="174" t="s">
        <v>377</v>
      </c>
    </row>
    <row r="226" spans="1:65" s="2" customFormat="1" ht="39">
      <c r="A226" s="34"/>
      <c r="B226" s="35"/>
      <c r="C226" s="36"/>
      <c r="D226" s="178" t="s">
        <v>189</v>
      </c>
      <c r="E226" s="36"/>
      <c r="F226" s="188" t="s">
        <v>361</v>
      </c>
      <c r="G226" s="36"/>
      <c r="H226" s="36"/>
      <c r="I226" s="189"/>
      <c r="J226" s="36"/>
      <c r="K226" s="36"/>
      <c r="L226" s="39"/>
      <c r="M226" s="190"/>
      <c r="N226" s="191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189</v>
      </c>
      <c r="AU226" s="17" t="s">
        <v>83</v>
      </c>
    </row>
    <row r="227" spans="1:65" s="2" customFormat="1" ht="29.25">
      <c r="A227" s="34"/>
      <c r="B227" s="35"/>
      <c r="C227" s="36"/>
      <c r="D227" s="178" t="s">
        <v>140</v>
      </c>
      <c r="E227" s="36"/>
      <c r="F227" s="188" t="s">
        <v>378</v>
      </c>
      <c r="G227" s="36"/>
      <c r="H227" s="36"/>
      <c r="I227" s="189"/>
      <c r="J227" s="36"/>
      <c r="K227" s="36"/>
      <c r="L227" s="39"/>
      <c r="M227" s="190"/>
      <c r="N227" s="191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140</v>
      </c>
      <c r="AU227" s="17" t="s">
        <v>83</v>
      </c>
    </row>
    <row r="228" spans="1:65" s="12" customFormat="1" ht="11.25">
      <c r="B228" s="176"/>
      <c r="C228" s="177"/>
      <c r="D228" s="178" t="s">
        <v>135</v>
      </c>
      <c r="E228" s="179" t="s">
        <v>35</v>
      </c>
      <c r="F228" s="180" t="s">
        <v>379</v>
      </c>
      <c r="G228" s="177"/>
      <c r="H228" s="181">
        <v>98.613</v>
      </c>
      <c r="I228" s="182"/>
      <c r="J228" s="177"/>
      <c r="K228" s="177"/>
      <c r="L228" s="183"/>
      <c r="M228" s="184"/>
      <c r="N228" s="185"/>
      <c r="O228" s="185"/>
      <c r="P228" s="185"/>
      <c r="Q228" s="185"/>
      <c r="R228" s="185"/>
      <c r="S228" s="185"/>
      <c r="T228" s="186"/>
      <c r="AT228" s="187" t="s">
        <v>135</v>
      </c>
      <c r="AU228" s="187" t="s">
        <v>83</v>
      </c>
      <c r="AV228" s="12" t="s">
        <v>85</v>
      </c>
      <c r="AW228" s="12" t="s">
        <v>37</v>
      </c>
      <c r="AX228" s="12" t="s">
        <v>83</v>
      </c>
      <c r="AY228" s="187" t="s">
        <v>132</v>
      </c>
    </row>
    <row r="229" spans="1:65" s="2" customFormat="1" ht="114.95" customHeight="1">
      <c r="A229" s="34"/>
      <c r="B229" s="35"/>
      <c r="C229" s="208" t="s">
        <v>380</v>
      </c>
      <c r="D229" s="208" t="s">
        <v>184</v>
      </c>
      <c r="E229" s="209" t="s">
        <v>364</v>
      </c>
      <c r="F229" s="210" t="s">
        <v>365</v>
      </c>
      <c r="G229" s="211" t="s">
        <v>177</v>
      </c>
      <c r="H229" s="212">
        <v>98.613</v>
      </c>
      <c r="I229" s="213"/>
      <c r="J229" s="214">
        <f>ROUND(I229*H229,2)</f>
        <v>0</v>
      </c>
      <c r="K229" s="210" t="s">
        <v>130</v>
      </c>
      <c r="L229" s="39"/>
      <c r="M229" s="215" t="s">
        <v>35</v>
      </c>
      <c r="N229" s="216" t="s">
        <v>47</v>
      </c>
      <c r="O229" s="64"/>
      <c r="P229" s="172">
        <f>O229*H229</f>
        <v>0</v>
      </c>
      <c r="Q229" s="172">
        <v>0</v>
      </c>
      <c r="R229" s="172">
        <f>Q229*H229</f>
        <v>0</v>
      </c>
      <c r="S229" s="172">
        <v>0</v>
      </c>
      <c r="T229" s="17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174" t="s">
        <v>336</v>
      </c>
      <c r="AT229" s="174" t="s">
        <v>184</v>
      </c>
      <c r="AU229" s="174" t="s">
        <v>83</v>
      </c>
      <c r="AY229" s="17" t="s">
        <v>132</v>
      </c>
      <c r="BE229" s="175">
        <f>IF(N229="základní",J229,0)</f>
        <v>0</v>
      </c>
      <c r="BF229" s="175">
        <f>IF(N229="snížená",J229,0)</f>
        <v>0</v>
      </c>
      <c r="BG229" s="175">
        <f>IF(N229="zákl. přenesená",J229,0)</f>
        <v>0</v>
      </c>
      <c r="BH229" s="175">
        <f>IF(N229="sníž. přenesená",J229,0)</f>
        <v>0</v>
      </c>
      <c r="BI229" s="175">
        <f>IF(N229="nulová",J229,0)</f>
        <v>0</v>
      </c>
      <c r="BJ229" s="17" t="s">
        <v>83</v>
      </c>
      <c r="BK229" s="175">
        <f>ROUND(I229*H229,2)</f>
        <v>0</v>
      </c>
      <c r="BL229" s="17" t="s">
        <v>336</v>
      </c>
      <c r="BM229" s="174" t="s">
        <v>381</v>
      </c>
    </row>
    <row r="230" spans="1:65" s="2" customFormat="1" ht="68.25">
      <c r="A230" s="34"/>
      <c r="B230" s="35"/>
      <c r="C230" s="36"/>
      <c r="D230" s="178" t="s">
        <v>189</v>
      </c>
      <c r="E230" s="36"/>
      <c r="F230" s="188" t="s">
        <v>344</v>
      </c>
      <c r="G230" s="36"/>
      <c r="H230" s="36"/>
      <c r="I230" s="189"/>
      <c r="J230" s="36"/>
      <c r="K230" s="36"/>
      <c r="L230" s="39"/>
      <c r="M230" s="190"/>
      <c r="N230" s="191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189</v>
      </c>
      <c r="AU230" s="17" t="s">
        <v>83</v>
      </c>
    </row>
    <row r="231" spans="1:65" s="2" customFormat="1" ht="19.5">
      <c r="A231" s="34"/>
      <c r="B231" s="35"/>
      <c r="C231" s="36"/>
      <c r="D231" s="178" t="s">
        <v>140</v>
      </c>
      <c r="E231" s="36"/>
      <c r="F231" s="188" t="s">
        <v>382</v>
      </c>
      <c r="G231" s="36"/>
      <c r="H231" s="36"/>
      <c r="I231" s="189"/>
      <c r="J231" s="36"/>
      <c r="K231" s="36"/>
      <c r="L231" s="39"/>
      <c r="M231" s="190"/>
      <c r="N231" s="191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140</v>
      </c>
      <c r="AU231" s="17" t="s">
        <v>83</v>
      </c>
    </row>
    <row r="232" spans="1:65" s="12" customFormat="1" ht="11.25">
      <c r="B232" s="176"/>
      <c r="C232" s="177"/>
      <c r="D232" s="178" t="s">
        <v>135</v>
      </c>
      <c r="E232" s="179" t="s">
        <v>35</v>
      </c>
      <c r="F232" s="180" t="s">
        <v>379</v>
      </c>
      <c r="G232" s="177"/>
      <c r="H232" s="181">
        <v>98.613</v>
      </c>
      <c r="I232" s="182"/>
      <c r="J232" s="177"/>
      <c r="K232" s="177"/>
      <c r="L232" s="183"/>
      <c r="M232" s="184"/>
      <c r="N232" s="185"/>
      <c r="O232" s="185"/>
      <c r="P232" s="185"/>
      <c r="Q232" s="185"/>
      <c r="R232" s="185"/>
      <c r="S232" s="185"/>
      <c r="T232" s="186"/>
      <c r="AT232" s="187" t="s">
        <v>135</v>
      </c>
      <c r="AU232" s="187" t="s">
        <v>83</v>
      </c>
      <c r="AV232" s="12" t="s">
        <v>85</v>
      </c>
      <c r="AW232" s="12" t="s">
        <v>37</v>
      </c>
      <c r="AX232" s="12" t="s">
        <v>83</v>
      </c>
      <c r="AY232" s="187" t="s">
        <v>132</v>
      </c>
    </row>
    <row r="233" spans="1:65" s="2" customFormat="1" ht="114.95" customHeight="1">
      <c r="A233" s="34"/>
      <c r="B233" s="35"/>
      <c r="C233" s="208" t="s">
        <v>383</v>
      </c>
      <c r="D233" s="208" t="s">
        <v>184</v>
      </c>
      <c r="E233" s="209" t="s">
        <v>364</v>
      </c>
      <c r="F233" s="210" t="s">
        <v>365</v>
      </c>
      <c r="G233" s="211" t="s">
        <v>177</v>
      </c>
      <c r="H233" s="212">
        <v>191.9</v>
      </c>
      <c r="I233" s="213"/>
      <c r="J233" s="214">
        <f>ROUND(I233*H233,2)</f>
        <v>0</v>
      </c>
      <c r="K233" s="210" t="s">
        <v>130</v>
      </c>
      <c r="L233" s="39"/>
      <c r="M233" s="215" t="s">
        <v>35</v>
      </c>
      <c r="N233" s="216" t="s">
        <v>47</v>
      </c>
      <c r="O233" s="64"/>
      <c r="P233" s="172">
        <f>O233*H233</f>
        <v>0</v>
      </c>
      <c r="Q233" s="172">
        <v>0</v>
      </c>
      <c r="R233" s="172">
        <f>Q233*H233</f>
        <v>0</v>
      </c>
      <c r="S233" s="172">
        <v>0</v>
      </c>
      <c r="T233" s="17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74" t="s">
        <v>336</v>
      </c>
      <c r="AT233" s="174" t="s">
        <v>184</v>
      </c>
      <c r="AU233" s="174" t="s">
        <v>83</v>
      </c>
      <c r="AY233" s="17" t="s">
        <v>132</v>
      </c>
      <c r="BE233" s="175">
        <f>IF(N233="základní",J233,0)</f>
        <v>0</v>
      </c>
      <c r="BF233" s="175">
        <f>IF(N233="snížená",J233,0)</f>
        <v>0</v>
      </c>
      <c r="BG233" s="175">
        <f>IF(N233="zákl. přenesená",J233,0)</f>
        <v>0</v>
      </c>
      <c r="BH233" s="175">
        <f>IF(N233="sníž. přenesená",J233,0)</f>
        <v>0</v>
      </c>
      <c r="BI233" s="175">
        <f>IF(N233="nulová",J233,0)</f>
        <v>0</v>
      </c>
      <c r="BJ233" s="17" t="s">
        <v>83</v>
      </c>
      <c r="BK233" s="175">
        <f>ROUND(I233*H233,2)</f>
        <v>0</v>
      </c>
      <c r="BL233" s="17" t="s">
        <v>336</v>
      </c>
      <c r="BM233" s="174" t="s">
        <v>384</v>
      </c>
    </row>
    <row r="234" spans="1:65" s="2" customFormat="1" ht="68.25">
      <c r="A234" s="34"/>
      <c r="B234" s="35"/>
      <c r="C234" s="36"/>
      <c r="D234" s="178" t="s">
        <v>189</v>
      </c>
      <c r="E234" s="36"/>
      <c r="F234" s="188" t="s">
        <v>344</v>
      </c>
      <c r="G234" s="36"/>
      <c r="H234" s="36"/>
      <c r="I234" s="189"/>
      <c r="J234" s="36"/>
      <c r="K234" s="36"/>
      <c r="L234" s="39"/>
      <c r="M234" s="190"/>
      <c r="N234" s="191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189</v>
      </c>
      <c r="AU234" s="17" t="s">
        <v>83</v>
      </c>
    </row>
    <row r="235" spans="1:65" s="2" customFormat="1" ht="19.5">
      <c r="A235" s="34"/>
      <c r="B235" s="35"/>
      <c r="C235" s="36"/>
      <c r="D235" s="178" t="s">
        <v>140</v>
      </c>
      <c r="E235" s="36"/>
      <c r="F235" s="188" t="s">
        <v>385</v>
      </c>
      <c r="G235" s="36"/>
      <c r="H235" s="36"/>
      <c r="I235" s="189"/>
      <c r="J235" s="36"/>
      <c r="K235" s="36"/>
      <c r="L235" s="39"/>
      <c r="M235" s="190"/>
      <c r="N235" s="191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140</v>
      </c>
      <c r="AU235" s="17" t="s">
        <v>83</v>
      </c>
    </row>
    <row r="236" spans="1:65" s="12" customFormat="1" ht="11.25">
      <c r="B236" s="176"/>
      <c r="C236" s="177"/>
      <c r="D236" s="178" t="s">
        <v>135</v>
      </c>
      <c r="E236" s="179" t="s">
        <v>35</v>
      </c>
      <c r="F236" s="180" t="s">
        <v>386</v>
      </c>
      <c r="G236" s="177"/>
      <c r="H236" s="181">
        <v>144</v>
      </c>
      <c r="I236" s="182"/>
      <c r="J236" s="177"/>
      <c r="K236" s="177"/>
      <c r="L236" s="183"/>
      <c r="M236" s="184"/>
      <c r="N236" s="185"/>
      <c r="O236" s="185"/>
      <c r="P236" s="185"/>
      <c r="Q236" s="185"/>
      <c r="R236" s="185"/>
      <c r="S236" s="185"/>
      <c r="T236" s="186"/>
      <c r="AT236" s="187" t="s">
        <v>135</v>
      </c>
      <c r="AU236" s="187" t="s">
        <v>83</v>
      </c>
      <c r="AV236" s="12" t="s">
        <v>85</v>
      </c>
      <c r="AW236" s="12" t="s">
        <v>37</v>
      </c>
      <c r="AX236" s="12" t="s">
        <v>76</v>
      </c>
      <c r="AY236" s="187" t="s">
        <v>132</v>
      </c>
    </row>
    <row r="237" spans="1:65" s="12" customFormat="1" ht="11.25">
      <c r="B237" s="176"/>
      <c r="C237" s="177"/>
      <c r="D237" s="178" t="s">
        <v>135</v>
      </c>
      <c r="E237" s="179" t="s">
        <v>35</v>
      </c>
      <c r="F237" s="180" t="s">
        <v>387</v>
      </c>
      <c r="G237" s="177"/>
      <c r="H237" s="181">
        <v>43.2</v>
      </c>
      <c r="I237" s="182"/>
      <c r="J237" s="177"/>
      <c r="K237" s="177"/>
      <c r="L237" s="183"/>
      <c r="M237" s="184"/>
      <c r="N237" s="185"/>
      <c r="O237" s="185"/>
      <c r="P237" s="185"/>
      <c r="Q237" s="185"/>
      <c r="R237" s="185"/>
      <c r="S237" s="185"/>
      <c r="T237" s="186"/>
      <c r="AT237" s="187" t="s">
        <v>135</v>
      </c>
      <c r="AU237" s="187" t="s">
        <v>83</v>
      </c>
      <c r="AV237" s="12" t="s">
        <v>85</v>
      </c>
      <c r="AW237" s="12" t="s">
        <v>37</v>
      </c>
      <c r="AX237" s="12" t="s">
        <v>76</v>
      </c>
      <c r="AY237" s="187" t="s">
        <v>132</v>
      </c>
    </row>
    <row r="238" spans="1:65" s="12" customFormat="1" ht="11.25">
      <c r="B238" s="176"/>
      <c r="C238" s="177"/>
      <c r="D238" s="178" t="s">
        <v>135</v>
      </c>
      <c r="E238" s="179" t="s">
        <v>35</v>
      </c>
      <c r="F238" s="180" t="s">
        <v>388</v>
      </c>
      <c r="G238" s="177"/>
      <c r="H238" s="181">
        <v>4.7</v>
      </c>
      <c r="I238" s="182"/>
      <c r="J238" s="177"/>
      <c r="K238" s="177"/>
      <c r="L238" s="183"/>
      <c r="M238" s="184"/>
      <c r="N238" s="185"/>
      <c r="O238" s="185"/>
      <c r="P238" s="185"/>
      <c r="Q238" s="185"/>
      <c r="R238" s="185"/>
      <c r="S238" s="185"/>
      <c r="T238" s="186"/>
      <c r="AT238" s="187" t="s">
        <v>135</v>
      </c>
      <c r="AU238" s="187" t="s">
        <v>83</v>
      </c>
      <c r="AV238" s="12" t="s">
        <v>85</v>
      </c>
      <c r="AW238" s="12" t="s">
        <v>37</v>
      </c>
      <c r="AX238" s="12" t="s">
        <v>76</v>
      </c>
      <c r="AY238" s="187" t="s">
        <v>132</v>
      </c>
    </row>
    <row r="239" spans="1:65" s="14" customFormat="1" ht="11.25">
      <c r="B239" s="217"/>
      <c r="C239" s="218"/>
      <c r="D239" s="178" t="s">
        <v>135</v>
      </c>
      <c r="E239" s="219" t="s">
        <v>35</v>
      </c>
      <c r="F239" s="220" t="s">
        <v>389</v>
      </c>
      <c r="G239" s="218"/>
      <c r="H239" s="221">
        <v>191.9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135</v>
      </c>
      <c r="AU239" s="227" t="s">
        <v>83</v>
      </c>
      <c r="AV239" s="14" t="s">
        <v>133</v>
      </c>
      <c r="AW239" s="14" t="s">
        <v>37</v>
      </c>
      <c r="AX239" s="14" t="s">
        <v>83</v>
      </c>
      <c r="AY239" s="227" t="s">
        <v>132</v>
      </c>
    </row>
    <row r="240" spans="1:65" s="2" customFormat="1" ht="37.9" customHeight="1">
      <c r="A240" s="34"/>
      <c r="B240" s="35"/>
      <c r="C240" s="208" t="s">
        <v>390</v>
      </c>
      <c r="D240" s="208" t="s">
        <v>184</v>
      </c>
      <c r="E240" s="209" t="s">
        <v>358</v>
      </c>
      <c r="F240" s="210" t="s">
        <v>359</v>
      </c>
      <c r="G240" s="211" t="s">
        <v>177</v>
      </c>
      <c r="H240" s="212">
        <v>147.71299999999999</v>
      </c>
      <c r="I240" s="213"/>
      <c r="J240" s="214">
        <f>ROUND(I240*H240,2)</f>
        <v>0</v>
      </c>
      <c r="K240" s="210" t="s">
        <v>130</v>
      </c>
      <c r="L240" s="39"/>
      <c r="M240" s="215" t="s">
        <v>35</v>
      </c>
      <c r="N240" s="216" t="s">
        <v>47</v>
      </c>
      <c r="O240" s="64"/>
      <c r="P240" s="172">
        <f>O240*H240</f>
        <v>0</v>
      </c>
      <c r="Q240" s="172">
        <v>0</v>
      </c>
      <c r="R240" s="172">
        <f>Q240*H240</f>
        <v>0</v>
      </c>
      <c r="S240" s="172">
        <v>0</v>
      </c>
      <c r="T240" s="17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4" t="s">
        <v>336</v>
      </c>
      <c r="AT240" s="174" t="s">
        <v>184</v>
      </c>
      <c r="AU240" s="174" t="s">
        <v>83</v>
      </c>
      <c r="AY240" s="17" t="s">
        <v>132</v>
      </c>
      <c r="BE240" s="175">
        <f>IF(N240="základní",J240,0)</f>
        <v>0</v>
      </c>
      <c r="BF240" s="175">
        <f>IF(N240="snížená",J240,0)</f>
        <v>0</v>
      </c>
      <c r="BG240" s="175">
        <f>IF(N240="zákl. přenesená",J240,0)</f>
        <v>0</v>
      </c>
      <c r="BH240" s="175">
        <f>IF(N240="sníž. přenesená",J240,0)</f>
        <v>0</v>
      </c>
      <c r="BI240" s="175">
        <f>IF(N240="nulová",J240,0)</f>
        <v>0</v>
      </c>
      <c r="BJ240" s="17" t="s">
        <v>83</v>
      </c>
      <c r="BK240" s="175">
        <f>ROUND(I240*H240,2)</f>
        <v>0</v>
      </c>
      <c r="BL240" s="17" t="s">
        <v>336</v>
      </c>
      <c r="BM240" s="174" t="s">
        <v>391</v>
      </c>
    </row>
    <row r="241" spans="1:65" s="2" customFormat="1" ht="39">
      <c r="A241" s="34"/>
      <c r="B241" s="35"/>
      <c r="C241" s="36"/>
      <c r="D241" s="178" t="s">
        <v>189</v>
      </c>
      <c r="E241" s="36"/>
      <c r="F241" s="188" t="s">
        <v>361</v>
      </c>
      <c r="G241" s="36"/>
      <c r="H241" s="36"/>
      <c r="I241" s="189"/>
      <c r="J241" s="36"/>
      <c r="K241" s="36"/>
      <c r="L241" s="39"/>
      <c r="M241" s="190"/>
      <c r="N241" s="191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189</v>
      </c>
      <c r="AU241" s="17" t="s">
        <v>83</v>
      </c>
    </row>
    <row r="242" spans="1:65" s="2" customFormat="1" ht="39">
      <c r="A242" s="34"/>
      <c r="B242" s="35"/>
      <c r="C242" s="36"/>
      <c r="D242" s="178" t="s">
        <v>140</v>
      </c>
      <c r="E242" s="36"/>
      <c r="F242" s="188" t="s">
        <v>392</v>
      </c>
      <c r="G242" s="36"/>
      <c r="H242" s="36"/>
      <c r="I242" s="189"/>
      <c r="J242" s="36"/>
      <c r="K242" s="36"/>
      <c r="L242" s="39"/>
      <c r="M242" s="190"/>
      <c r="N242" s="191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140</v>
      </c>
      <c r="AU242" s="17" t="s">
        <v>83</v>
      </c>
    </row>
    <row r="243" spans="1:65" s="12" customFormat="1" ht="11.25">
      <c r="B243" s="176"/>
      <c r="C243" s="177"/>
      <c r="D243" s="178" t="s">
        <v>135</v>
      </c>
      <c r="E243" s="179" t="s">
        <v>35</v>
      </c>
      <c r="F243" s="180" t="s">
        <v>393</v>
      </c>
      <c r="G243" s="177"/>
      <c r="H243" s="181">
        <v>147.71299999999999</v>
      </c>
      <c r="I243" s="182"/>
      <c r="J243" s="177"/>
      <c r="K243" s="177"/>
      <c r="L243" s="183"/>
      <c r="M243" s="184"/>
      <c r="N243" s="185"/>
      <c r="O243" s="185"/>
      <c r="P243" s="185"/>
      <c r="Q243" s="185"/>
      <c r="R243" s="185"/>
      <c r="S243" s="185"/>
      <c r="T243" s="186"/>
      <c r="AT243" s="187" t="s">
        <v>135</v>
      </c>
      <c r="AU243" s="187" t="s">
        <v>83</v>
      </c>
      <c r="AV243" s="12" t="s">
        <v>85</v>
      </c>
      <c r="AW243" s="12" t="s">
        <v>37</v>
      </c>
      <c r="AX243" s="12" t="s">
        <v>83</v>
      </c>
      <c r="AY243" s="187" t="s">
        <v>132</v>
      </c>
    </row>
    <row r="244" spans="1:65" s="2" customFormat="1" ht="114.95" customHeight="1">
      <c r="A244" s="34"/>
      <c r="B244" s="35"/>
      <c r="C244" s="208" t="s">
        <v>394</v>
      </c>
      <c r="D244" s="208" t="s">
        <v>184</v>
      </c>
      <c r="E244" s="209" t="s">
        <v>395</v>
      </c>
      <c r="F244" s="210" t="s">
        <v>396</v>
      </c>
      <c r="G244" s="211" t="s">
        <v>177</v>
      </c>
      <c r="H244" s="212">
        <v>417.71300000000002</v>
      </c>
      <c r="I244" s="213"/>
      <c r="J244" s="214">
        <f>ROUND(I244*H244,2)</f>
        <v>0</v>
      </c>
      <c r="K244" s="210" t="s">
        <v>130</v>
      </c>
      <c r="L244" s="39"/>
      <c r="M244" s="215" t="s">
        <v>35</v>
      </c>
      <c r="N244" s="216" t="s">
        <v>47</v>
      </c>
      <c r="O244" s="64"/>
      <c r="P244" s="172">
        <f>O244*H244</f>
        <v>0</v>
      </c>
      <c r="Q244" s="172">
        <v>0</v>
      </c>
      <c r="R244" s="172">
        <f>Q244*H244</f>
        <v>0</v>
      </c>
      <c r="S244" s="172">
        <v>0</v>
      </c>
      <c r="T244" s="17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74" t="s">
        <v>336</v>
      </c>
      <c r="AT244" s="174" t="s">
        <v>184</v>
      </c>
      <c r="AU244" s="174" t="s">
        <v>83</v>
      </c>
      <c r="AY244" s="17" t="s">
        <v>132</v>
      </c>
      <c r="BE244" s="175">
        <f>IF(N244="základní",J244,0)</f>
        <v>0</v>
      </c>
      <c r="BF244" s="175">
        <f>IF(N244="snížená",J244,0)</f>
        <v>0</v>
      </c>
      <c r="BG244" s="175">
        <f>IF(N244="zákl. přenesená",J244,0)</f>
        <v>0</v>
      </c>
      <c r="BH244" s="175">
        <f>IF(N244="sníž. přenesená",J244,0)</f>
        <v>0</v>
      </c>
      <c r="BI244" s="175">
        <f>IF(N244="nulová",J244,0)</f>
        <v>0</v>
      </c>
      <c r="BJ244" s="17" t="s">
        <v>83</v>
      </c>
      <c r="BK244" s="175">
        <f>ROUND(I244*H244,2)</f>
        <v>0</v>
      </c>
      <c r="BL244" s="17" t="s">
        <v>336</v>
      </c>
      <c r="BM244" s="174" t="s">
        <v>397</v>
      </c>
    </row>
    <row r="245" spans="1:65" s="2" customFormat="1" ht="68.25">
      <c r="A245" s="34"/>
      <c r="B245" s="35"/>
      <c r="C245" s="36"/>
      <c r="D245" s="178" t="s">
        <v>189</v>
      </c>
      <c r="E245" s="36"/>
      <c r="F245" s="188" t="s">
        <v>344</v>
      </c>
      <c r="G245" s="36"/>
      <c r="H245" s="36"/>
      <c r="I245" s="189"/>
      <c r="J245" s="36"/>
      <c r="K245" s="36"/>
      <c r="L245" s="39"/>
      <c r="M245" s="190"/>
      <c r="N245" s="191"/>
      <c r="O245" s="64"/>
      <c r="P245" s="64"/>
      <c r="Q245" s="64"/>
      <c r="R245" s="64"/>
      <c r="S245" s="64"/>
      <c r="T245" s="65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189</v>
      </c>
      <c r="AU245" s="17" t="s">
        <v>83</v>
      </c>
    </row>
    <row r="246" spans="1:65" s="2" customFormat="1" ht="19.5">
      <c r="A246" s="34"/>
      <c r="B246" s="35"/>
      <c r="C246" s="36"/>
      <c r="D246" s="178" t="s">
        <v>140</v>
      </c>
      <c r="E246" s="36"/>
      <c r="F246" s="188" t="s">
        <v>398</v>
      </c>
      <c r="G246" s="36"/>
      <c r="H246" s="36"/>
      <c r="I246" s="189"/>
      <c r="J246" s="36"/>
      <c r="K246" s="36"/>
      <c r="L246" s="39"/>
      <c r="M246" s="190"/>
      <c r="N246" s="191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140</v>
      </c>
      <c r="AU246" s="17" t="s">
        <v>83</v>
      </c>
    </row>
    <row r="247" spans="1:65" s="12" customFormat="1" ht="11.25">
      <c r="B247" s="176"/>
      <c r="C247" s="177"/>
      <c r="D247" s="178" t="s">
        <v>135</v>
      </c>
      <c r="E247" s="179" t="s">
        <v>35</v>
      </c>
      <c r="F247" s="180" t="s">
        <v>399</v>
      </c>
      <c r="G247" s="177"/>
      <c r="H247" s="181">
        <v>417.71300000000002</v>
      </c>
      <c r="I247" s="182"/>
      <c r="J247" s="177"/>
      <c r="K247" s="177"/>
      <c r="L247" s="183"/>
      <c r="M247" s="184"/>
      <c r="N247" s="185"/>
      <c r="O247" s="185"/>
      <c r="P247" s="185"/>
      <c r="Q247" s="185"/>
      <c r="R247" s="185"/>
      <c r="S247" s="185"/>
      <c r="T247" s="186"/>
      <c r="AT247" s="187" t="s">
        <v>135</v>
      </c>
      <c r="AU247" s="187" t="s">
        <v>83</v>
      </c>
      <c r="AV247" s="12" t="s">
        <v>85</v>
      </c>
      <c r="AW247" s="12" t="s">
        <v>37</v>
      </c>
      <c r="AX247" s="12" t="s">
        <v>83</v>
      </c>
      <c r="AY247" s="187" t="s">
        <v>132</v>
      </c>
    </row>
    <row r="248" spans="1:65" s="2" customFormat="1" ht="49.15" customHeight="1">
      <c r="A248" s="34"/>
      <c r="B248" s="35"/>
      <c r="C248" s="208" t="s">
        <v>400</v>
      </c>
      <c r="D248" s="208" t="s">
        <v>184</v>
      </c>
      <c r="E248" s="209" t="s">
        <v>401</v>
      </c>
      <c r="F248" s="210" t="s">
        <v>402</v>
      </c>
      <c r="G248" s="211" t="s">
        <v>177</v>
      </c>
      <c r="H248" s="212">
        <v>270</v>
      </c>
      <c r="I248" s="213"/>
      <c r="J248" s="214">
        <f>ROUND(I248*H248,2)</f>
        <v>0</v>
      </c>
      <c r="K248" s="210" t="s">
        <v>130</v>
      </c>
      <c r="L248" s="39"/>
      <c r="M248" s="215" t="s">
        <v>35</v>
      </c>
      <c r="N248" s="216" t="s">
        <v>47</v>
      </c>
      <c r="O248" s="64"/>
      <c r="P248" s="172">
        <f>O248*H248</f>
        <v>0</v>
      </c>
      <c r="Q248" s="172">
        <v>0</v>
      </c>
      <c r="R248" s="172">
        <f>Q248*H248</f>
        <v>0</v>
      </c>
      <c r="S248" s="172">
        <v>0</v>
      </c>
      <c r="T248" s="173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174" t="s">
        <v>336</v>
      </c>
      <c r="AT248" s="174" t="s">
        <v>184</v>
      </c>
      <c r="AU248" s="174" t="s">
        <v>83</v>
      </c>
      <c r="AY248" s="17" t="s">
        <v>132</v>
      </c>
      <c r="BE248" s="175">
        <f>IF(N248="základní",J248,0)</f>
        <v>0</v>
      </c>
      <c r="BF248" s="175">
        <f>IF(N248="snížená",J248,0)</f>
        <v>0</v>
      </c>
      <c r="BG248" s="175">
        <f>IF(N248="zákl. přenesená",J248,0)</f>
        <v>0</v>
      </c>
      <c r="BH248" s="175">
        <f>IF(N248="sníž. přenesená",J248,0)</f>
        <v>0</v>
      </c>
      <c r="BI248" s="175">
        <f>IF(N248="nulová",J248,0)</f>
        <v>0</v>
      </c>
      <c r="BJ248" s="17" t="s">
        <v>83</v>
      </c>
      <c r="BK248" s="175">
        <f>ROUND(I248*H248,2)</f>
        <v>0</v>
      </c>
      <c r="BL248" s="17" t="s">
        <v>336</v>
      </c>
      <c r="BM248" s="174" t="s">
        <v>403</v>
      </c>
    </row>
    <row r="249" spans="1:65" s="2" customFormat="1" ht="39">
      <c r="A249" s="34"/>
      <c r="B249" s="35"/>
      <c r="C249" s="36"/>
      <c r="D249" s="178" t="s">
        <v>189</v>
      </c>
      <c r="E249" s="36"/>
      <c r="F249" s="188" t="s">
        <v>404</v>
      </c>
      <c r="G249" s="36"/>
      <c r="H249" s="36"/>
      <c r="I249" s="189"/>
      <c r="J249" s="36"/>
      <c r="K249" s="36"/>
      <c r="L249" s="39"/>
      <c r="M249" s="190"/>
      <c r="N249" s="191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189</v>
      </c>
      <c r="AU249" s="17" t="s">
        <v>83</v>
      </c>
    </row>
    <row r="250" spans="1:65" s="2" customFormat="1" ht="19.5">
      <c r="A250" s="34"/>
      <c r="B250" s="35"/>
      <c r="C250" s="36"/>
      <c r="D250" s="178" t="s">
        <v>140</v>
      </c>
      <c r="E250" s="36"/>
      <c r="F250" s="188" t="s">
        <v>405</v>
      </c>
      <c r="G250" s="36"/>
      <c r="H250" s="36"/>
      <c r="I250" s="189"/>
      <c r="J250" s="36"/>
      <c r="K250" s="36"/>
      <c r="L250" s="39"/>
      <c r="M250" s="190"/>
      <c r="N250" s="191"/>
      <c r="O250" s="64"/>
      <c r="P250" s="64"/>
      <c r="Q250" s="64"/>
      <c r="R250" s="64"/>
      <c r="S250" s="64"/>
      <c r="T250" s="65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140</v>
      </c>
      <c r="AU250" s="17" t="s">
        <v>83</v>
      </c>
    </row>
    <row r="251" spans="1:65" s="12" customFormat="1" ht="11.25">
      <c r="B251" s="176"/>
      <c r="C251" s="177"/>
      <c r="D251" s="178" t="s">
        <v>135</v>
      </c>
      <c r="E251" s="179" t="s">
        <v>35</v>
      </c>
      <c r="F251" s="180" t="s">
        <v>406</v>
      </c>
      <c r="G251" s="177"/>
      <c r="H251" s="181">
        <v>270</v>
      </c>
      <c r="I251" s="182"/>
      <c r="J251" s="177"/>
      <c r="K251" s="177"/>
      <c r="L251" s="183"/>
      <c r="M251" s="184"/>
      <c r="N251" s="185"/>
      <c r="O251" s="185"/>
      <c r="P251" s="185"/>
      <c r="Q251" s="185"/>
      <c r="R251" s="185"/>
      <c r="S251" s="185"/>
      <c r="T251" s="186"/>
      <c r="AT251" s="187" t="s">
        <v>135</v>
      </c>
      <c r="AU251" s="187" t="s">
        <v>83</v>
      </c>
      <c r="AV251" s="12" t="s">
        <v>85</v>
      </c>
      <c r="AW251" s="12" t="s">
        <v>37</v>
      </c>
      <c r="AX251" s="12" t="s">
        <v>83</v>
      </c>
      <c r="AY251" s="187" t="s">
        <v>132</v>
      </c>
    </row>
    <row r="252" spans="1:65" s="2" customFormat="1" ht="49.15" customHeight="1">
      <c r="A252" s="34"/>
      <c r="B252" s="35"/>
      <c r="C252" s="208" t="s">
        <v>407</v>
      </c>
      <c r="D252" s="208" t="s">
        <v>184</v>
      </c>
      <c r="E252" s="209" t="s">
        <v>408</v>
      </c>
      <c r="F252" s="210" t="s">
        <v>409</v>
      </c>
      <c r="G252" s="211" t="s">
        <v>177</v>
      </c>
      <c r="H252" s="212">
        <v>142.19999999999999</v>
      </c>
      <c r="I252" s="213"/>
      <c r="J252" s="214">
        <f>ROUND(I252*H252,2)</f>
        <v>0</v>
      </c>
      <c r="K252" s="210" t="s">
        <v>130</v>
      </c>
      <c r="L252" s="39"/>
      <c r="M252" s="215" t="s">
        <v>35</v>
      </c>
      <c r="N252" s="216" t="s">
        <v>47</v>
      </c>
      <c r="O252" s="64"/>
      <c r="P252" s="172">
        <f>O252*H252</f>
        <v>0</v>
      </c>
      <c r="Q252" s="172">
        <v>0</v>
      </c>
      <c r="R252" s="172">
        <f>Q252*H252</f>
        <v>0</v>
      </c>
      <c r="S252" s="172">
        <v>0</v>
      </c>
      <c r="T252" s="173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174" t="s">
        <v>336</v>
      </c>
      <c r="AT252" s="174" t="s">
        <v>184</v>
      </c>
      <c r="AU252" s="174" t="s">
        <v>83</v>
      </c>
      <c r="AY252" s="17" t="s">
        <v>132</v>
      </c>
      <c r="BE252" s="175">
        <f>IF(N252="základní",J252,0)</f>
        <v>0</v>
      </c>
      <c r="BF252" s="175">
        <f>IF(N252="snížená",J252,0)</f>
        <v>0</v>
      </c>
      <c r="BG252" s="175">
        <f>IF(N252="zákl. přenesená",J252,0)</f>
        <v>0</v>
      </c>
      <c r="BH252" s="175">
        <f>IF(N252="sníž. přenesená",J252,0)</f>
        <v>0</v>
      </c>
      <c r="BI252" s="175">
        <f>IF(N252="nulová",J252,0)</f>
        <v>0</v>
      </c>
      <c r="BJ252" s="17" t="s">
        <v>83</v>
      </c>
      <c r="BK252" s="175">
        <f>ROUND(I252*H252,2)</f>
        <v>0</v>
      </c>
      <c r="BL252" s="17" t="s">
        <v>336</v>
      </c>
      <c r="BM252" s="174" t="s">
        <v>410</v>
      </c>
    </row>
    <row r="253" spans="1:65" s="2" customFormat="1" ht="39">
      <c r="A253" s="34"/>
      <c r="B253" s="35"/>
      <c r="C253" s="36"/>
      <c r="D253" s="178" t="s">
        <v>189</v>
      </c>
      <c r="E253" s="36"/>
      <c r="F253" s="188" t="s">
        <v>404</v>
      </c>
      <c r="G253" s="36"/>
      <c r="H253" s="36"/>
      <c r="I253" s="189"/>
      <c r="J253" s="36"/>
      <c r="K253" s="36"/>
      <c r="L253" s="39"/>
      <c r="M253" s="190"/>
      <c r="N253" s="191"/>
      <c r="O253" s="64"/>
      <c r="P253" s="64"/>
      <c r="Q253" s="64"/>
      <c r="R253" s="64"/>
      <c r="S253" s="64"/>
      <c r="T253" s="65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189</v>
      </c>
      <c r="AU253" s="17" t="s">
        <v>83</v>
      </c>
    </row>
    <row r="254" spans="1:65" s="2" customFormat="1" ht="19.5">
      <c r="A254" s="34"/>
      <c r="B254" s="35"/>
      <c r="C254" s="36"/>
      <c r="D254" s="178" t="s">
        <v>140</v>
      </c>
      <c r="E254" s="36"/>
      <c r="F254" s="188" t="s">
        <v>411</v>
      </c>
      <c r="G254" s="36"/>
      <c r="H254" s="36"/>
      <c r="I254" s="189"/>
      <c r="J254" s="36"/>
      <c r="K254" s="36"/>
      <c r="L254" s="39"/>
      <c r="M254" s="190"/>
      <c r="N254" s="191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140</v>
      </c>
      <c r="AU254" s="17" t="s">
        <v>83</v>
      </c>
    </row>
    <row r="255" spans="1:65" s="12" customFormat="1" ht="11.25">
      <c r="B255" s="176"/>
      <c r="C255" s="177"/>
      <c r="D255" s="178" t="s">
        <v>135</v>
      </c>
      <c r="E255" s="179" t="s">
        <v>35</v>
      </c>
      <c r="F255" s="180" t="s">
        <v>412</v>
      </c>
      <c r="G255" s="177"/>
      <c r="H255" s="181">
        <v>142.19999999999999</v>
      </c>
      <c r="I255" s="182"/>
      <c r="J255" s="177"/>
      <c r="K255" s="177"/>
      <c r="L255" s="183"/>
      <c r="M255" s="184"/>
      <c r="N255" s="185"/>
      <c r="O255" s="185"/>
      <c r="P255" s="185"/>
      <c r="Q255" s="185"/>
      <c r="R255" s="185"/>
      <c r="S255" s="185"/>
      <c r="T255" s="186"/>
      <c r="AT255" s="187" t="s">
        <v>135</v>
      </c>
      <c r="AU255" s="187" t="s">
        <v>83</v>
      </c>
      <c r="AV255" s="12" t="s">
        <v>85</v>
      </c>
      <c r="AW255" s="12" t="s">
        <v>37</v>
      </c>
      <c r="AX255" s="12" t="s">
        <v>83</v>
      </c>
      <c r="AY255" s="187" t="s">
        <v>132</v>
      </c>
    </row>
    <row r="256" spans="1:65" s="2" customFormat="1" ht="49.15" customHeight="1">
      <c r="A256" s="34"/>
      <c r="B256" s="35"/>
      <c r="C256" s="208" t="s">
        <v>413</v>
      </c>
      <c r="D256" s="208" t="s">
        <v>184</v>
      </c>
      <c r="E256" s="209" t="s">
        <v>414</v>
      </c>
      <c r="F256" s="210" t="s">
        <v>415</v>
      </c>
      <c r="G256" s="211" t="s">
        <v>177</v>
      </c>
      <c r="H256" s="212">
        <v>0.81299999999999994</v>
      </c>
      <c r="I256" s="213"/>
      <c r="J256" s="214">
        <f>ROUND(I256*H256,2)</f>
        <v>0</v>
      </c>
      <c r="K256" s="210" t="s">
        <v>130</v>
      </c>
      <c r="L256" s="39"/>
      <c r="M256" s="215" t="s">
        <v>35</v>
      </c>
      <c r="N256" s="216" t="s">
        <v>47</v>
      </c>
      <c r="O256" s="64"/>
      <c r="P256" s="172">
        <f>O256*H256</f>
        <v>0</v>
      </c>
      <c r="Q256" s="172">
        <v>0</v>
      </c>
      <c r="R256" s="172">
        <f>Q256*H256</f>
        <v>0</v>
      </c>
      <c r="S256" s="172">
        <v>0</v>
      </c>
      <c r="T256" s="173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4" t="s">
        <v>336</v>
      </c>
      <c r="AT256" s="174" t="s">
        <v>184</v>
      </c>
      <c r="AU256" s="174" t="s">
        <v>83</v>
      </c>
      <c r="AY256" s="17" t="s">
        <v>132</v>
      </c>
      <c r="BE256" s="175">
        <f>IF(N256="základní",J256,0)</f>
        <v>0</v>
      </c>
      <c r="BF256" s="175">
        <f>IF(N256="snížená",J256,0)</f>
        <v>0</v>
      </c>
      <c r="BG256" s="175">
        <f>IF(N256="zákl. přenesená",J256,0)</f>
        <v>0</v>
      </c>
      <c r="BH256" s="175">
        <f>IF(N256="sníž. přenesená",J256,0)</f>
        <v>0</v>
      </c>
      <c r="BI256" s="175">
        <f>IF(N256="nulová",J256,0)</f>
        <v>0</v>
      </c>
      <c r="BJ256" s="17" t="s">
        <v>83</v>
      </c>
      <c r="BK256" s="175">
        <f>ROUND(I256*H256,2)</f>
        <v>0</v>
      </c>
      <c r="BL256" s="17" t="s">
        <v>336</v>
      </c>
      <c r="BM256" s="174" t="s">
        <v>416</v>
      </c>
    </row>
    <row r="257" spans="1:65" s="2" customFormat="1" ht="39">
      <c r="A257" s="34"/>
      <c r="B257" s="35"/>
      <c r="C257" s="36"/>
      <c r="D257" s="178" t="s">
        <v>189</v>
      </c>
      <c r="E257" s="36"/>
      <c r="F257" s="188" t="s">
        <v>404</v>
      </c>
      <c r="G257" s="36"/>
      <c r="H257" s="36"/>
      <c r="I257" s="189"/>
      <c r="J257" s="36"/>
      <c r="K257" s="36"/>
      <c r="L257" s="39"/>
      <c r="M257" s="190"/>
      <c r="N257" s="191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189</v>
      </c>
      <c r="AU257" s="17" t="s">
        <v>83</v>
      </c>
    </row>
    <row r="258" spans="1:65" s="12" customFormat="1" ht="11.25">
      <c r="B258" s="176"/>
      <c r="C258" s="177"/>
      <c r="D258" s="178" t="s">
        <v>135</v>
      </c>
      <c r="E258" s="179" t="s">
        <v>35</v>
      </c>
      <c r="F258" s="180" t="s">
        <v>417</v>
      </c>
      <c r="G258" s="177"/>
      <c r="H258" s="181">
        <v>0.81299999999999994</v>
      </c>
      <c r="I258" s="182"/>
      <c r="J258" s="177"/>
      <c r="K258" s="177"/>
      <c r="L258" s="183"/>
      <c r="M258" s="184"/>
      <c r="N258" s="185"/>
      <c r="O258" s="185"/>
      <c r="P258" s="185"/>
      <c r="Q258" s="185"/>
      <c r="R258" s="185"/>
      <c r="S258" s="185"/>
      <c r="T258" s="186"/>
      <c r="AT258" s="187" t="s">
        <v>135</v>
      </c>
      <c r="AU258" s="187" t="s">
        <v>83</v>
      </c>
      <c r="AV258" s="12" t="s">
        <v>85</v>
      </c>
      <c r="AW258" s="12" t="s">
        <v>37</v>
      </c>
      <c r="AX258" s="12" t="s">
        <v>83</v>
      </c>
      <c r="AY258" s="187" t="s">
        <v>132</v>
      </c>
    </row>
    <row r="259" spans="1:65" s="2" customFormat="1" ht="49.15" customHeight="1">
      <c r="A259" s="34"/>
      <c r="B259" s="35"/>
      <c r="C259" s="208" t="s">
        <v>418</v>
      </c>
      <c r="D259" s="208" t="s">
        <v>184</v>
      </c>
      <c r="E259" s="209" t="s">
        <v>419</v>
      </c>
      <c r="F259" s="210" t="s">
        <v>420</v>
      </c>
      <c r="G259" s="211" t="s">
        <v>177</v>
      </c>
      <c r="H259" s="212">
        <v>4.7</v>
      </c>
      <c r="I259" s="213"/>
      <c r="J259" s="214">
        <f>ROUND(I259*H259,2)</f>
        <v>0</v>
      </c>
      <c r="K259" s="210" t="s">
        <v>130</v>
      </c>
      <c r="L259" s="39"/>
      <c r="M259" s="215" t="s">
        <v>35</v>
      </c>
      <c r="N259" s="216" t="s">
        <v>47</v>
      </c>
      <c r="O259" s="64"/>
      <c r="P259" s="172">
        <f>O259*H259</f>
        <v>0</v>
      </c>
      <c r="Q259" s="172">
        <v>0</v>
      </c>
      <c r="R259" s="172">
        <f>Q259*H259</f>
        <v>0</v>
      </c>
      <c r="S259" s="172">
        <v>0</v>
      </c>
      <c r="T259" s="17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4" t="s">
        <v>336</v>
      </c>
      <c r="AT259" s="174" t="s">
        <v>184</v>
      </c>
      <c r="AU259" s="174" t="s">
        <v>83</v>
      </c>
      <c r="AY259" s="17" t="s">
        <v>132</v>
      </c>
      <c r="BE259" s="175">
        <f>IF(N259="základní",J259,0)</f>
        <v>0</v>
      </c>
      <c r="BF259" s="175">
        <f>IF(N259="snížená",J259,0)</f>
        <v>0</v>
      </c>
      <c r="BG259" s="175">
        <f>IF(N259="zákl. přenesená",J259,0)</f>
        <v>0</v>
      </c>
      <c r="BH259" s="175">
        <f>IF(N259="sníž. přenesená",J259,0)</f>
        <v>0</v>
      </c>
      <c r="BI259" s="175">
        <f>IF(N259="nulová",J259,0)</f>
        <v>0</v>
      </c>
      <c r="BJ259" s="17" t="s">
        <v>83</v>
      </c>
      <c r="BK259" s="175">
        <f>ROUND(I259*H259,2)</f>
        <v>0</v>
      </c>
      <c r="BL259" s="17" t="s">
        <v>336</v>
      </c>
      <c r="BM259" s="174" t="s">
        <v>421</v>
      </c>
    </row>
    <row r="260" spans="1:65" s="2" customFormat="1" ht="39">
      <c r="A260" s="34"/>
      <c r="B260" s="35"/>
      <c r="C260" s="36"/>
      <c r="D260" s="178" t="s">
        <v>189</v>
      </c>
      <c r="E260" s="36"/>
      <c r="F260" s="188" t="s">
        <v>404</v>
      </c>
      <c r="G260" s="36"/>
      <c r="H260" s="36"/>
      <c r="I260" s="189"/>
      <c r="J260" s="36"/>
      <c r="K260" s="36"/>
      <c r="L260" s="39"/>
      <c r="M260" s="190"/>
      <c r="N260" s="191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189</v>
      </c>
      <c r="AU260" s="17" t="s">
        <v>83</v>
      </c>
    </row>
    <row r="261" spans="1:65" s="2" customFormat="1" ht="19.5">
      <c r="A261" s="34"/>
      <c r="B261" s="35"/>
      <c r="C261" s="36"/>
      <c r="D261" s="178" t="s">
        <v>140</v>
      </c>
      <c r="E261" s="36"/>
      <c r="F261" s="188" t="s">
        <v>422</v>
      </c>
      <c r="G261" s="36"/>
      <c r="H261" s="36"/>
      <c r="I261" s="189"/>
      <c r="J261" s="36"/>
      <c r="K261" s="36"/>
      <c r="L261" s="39"/>
      <c r="M261" s="190"/>
      <c r="N261" s="191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140</v>
      </c>
      <c r="AU261" s="17" t="s">
        <v>83</v>
      </c>
    </row>
    <row r="262" spans="1:65" s="12" customFormat="1" ht="11.25">
      <c r="B262" s="176"/>
      <c r="C262" s="177"/>
      <c r="D262" s="178" t="s">
        <v>135</v>
      </c>
      <c r="E262" s="179" t="s">
        <v>35</v>
      </c>
      <c r="F262" s="180" t="s">
        <v>388</v>
      </c>
      <c r="G262" s="177"/>
      <c r="H262" s="181">
        <v>4.7</v>
      </c>
      <c r="I262" s="182"/>
      <c r="J262" s="177"/>
      <c r="K262" s="177"/>
      <c r="L262" s="183"/>
      <c r="M262" s="228"/>
      <c r="N262" s="229"/>
      <c r="O262" s="229"/>
      <c r="P262" s="229"/>
      <c r="Q262" s="229"/>
      <c r="R262" s="229"/>
      <c r="S262" s="229"/>
      <c r="T262" s="230"/>
      <c r="AT262" s="187" t="s">
        <v>135</v>
      </c>
      <c r="AU262" s="187" t="s">
        <v>83</v>
      </c>
      <c r="AV262" s="12" t="s">
        <v>85</v>
      </c>
      <c r="AW262" s="12" t="s">
        <v>37</v>
      </c>
      <c r="AX262" s="12" t="s">
        <v>83</v>
      </c>
      <c r="AY262" s="187" t="s">
        <v>132</v>
      </c>
    </row>
    <row r="263" spans="1:65" s="2" customFormat="1" ht="6.95" customHeight="1">
      <c r="A263" s="34"/>
      <c r="B263" s="47"/>
      <c r="C263" s="48"/>
      <c r="D263" s="48"/>
      <c r="E263" s="48"/>
      <c r="F263" s="48"/>
      <c r="G263" s="48"/>
      <c r="H263" s="48"/>
      <c r="I263" s="48"/>
      <c r="J263" s="48"/>
      <c r="K263" s="48"/>
      <c r="L263" s="39"/>
      <c r="M263" s="34"/>
      <c r="O263" s="34"/>
      <c r="P263" s="34"/>
      <c r="Q263" s="34"/>
      <c r="R263" s="34"/>
      <c r="S263" s="34"/>
      <c r="T263" s="34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</row>
  </sheetData>
  <sheetProtection password="C722" sheet="1" objects="1" scenarios="1" formatColumns="0" formatRows="0" autoFilter="0"/>
  <autoFilter ref="C87:K26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7" t="str">
        <f>'Rekapitulace stavby'!K6</f>
        <v>Výměna pražců a kolejnic v úseku Blatná - Sedlice</v>
      </c>
      <c r="F7" s="358"/>
      <c r="G7" s="358"/>
      <c r="H7" s="358"/>
      <c r="L7" s="20"/>
    </row>
    <row r="8" spans="1:46" s="1" customFormat="1" ht="12" customHeight="1">
      <c r="B8" s="20"/>
      <c r="D8" s="112" t="s">
        <v>101</v>
      </c>
      <c r="L8" s="20"/>
    </row>
    <row r="9" spans="1:46" s="2" customFormat="1" ht="16.5" customHeight="1">
      <c r="A9" s="34"/>
      <c r="B9" s="39"/>
      <c r="C9" s="34"/>
      <c r="D9" s="34"/>
      <c r="E9" s="357" t="s">
        <v>102</v>
      </c>
      <c r="F9" s="359"/>
      <c r="G9" s="359"/>
      <c r="H9" s="359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0" t="s">
        <v>423</v>
      </c>
      <c r="F11" s="359"/>
      <c r="G11" s="359"/>
      <c r="H11" s="359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21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17. 9. 2020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26</v>
      </c>
      <c r="E16" s="34"/>
      <c r="F16" s="34"/>
      <c r="G16" s="34"/>
      <c r="H16" s="34"/>
      <c r="I16" s="112" t="s">
        <v>27</v>
      </c>
      <c r="J16" s="103" t="s">
        <v>28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29</v>
      </c>
      <c r="F17" s="34"/>
      <c r="G17" s="34"/>
      <c r="H17" s="34"/>
      <c r="I17" s="112" t="s">
        <v>30</v>
      </c>
      <c r="J17" s="103" t="s">
        <v>31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27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1" t="str">
        <f>'Rekapitulace stavby'!E14</f>
        <v>Vyplň údaj</v>
      </c>
      <c r="F20" s="362"/>
      <c r="G20" s="362"/>
      <c r="H20" s="362"/>
      <c r="I20" s="112" t="s">
        <v>30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27</v>
      </c>
      <c r="J22" s="103" t="str">
        <f>IF('Rekapitulace stavby'!AN16="","",'Rekapitulace stavby'!AN16)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2" t="s">
        <v>30</v>
      </c>
      <c r="J23" s="103" t="str">
        <f>IF('Rekapitulace stavby'!AN17="","",'Rekapitulace stavby'!AN17)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38</v>
      </c>
      <c r="E25" s="34"/>
      <c r="F25" s="34"/>
      <c r="G25" s="34"/>
      <c r="H25" s="34"/>
      <c r="I25" s="112" t="s">
        <v>27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39</v>
      </c>
      <c r="F26" s="34"/>
      <c r="G26" s="34"/>
      <c r="H26" s="34"/>
      <c r="I26" s="112" t="s">
        <v>30</v>
      </c>
      <c r="J26" s="103" t="s">
        <v>35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3" t="s">
        <v>35</v>
      </c>
      <c r="F29" s="363"/>
      <c r="G29" s="363"/>
      <c r="H29" s="363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46</v>
      </c>
      <c r="E35" s="112" t="s">
        <v>47</v>
      </c>
      <c r="F35" s="123">
        <f>ROUND((SUM(BE88:BE110)),  2)</f>
        <v>0</v>
      </c>
      <c r="G35" s="34"/>
      <c r="H35" s="34"/>
      <c r="I35" s="124">
        <v>0.21</v>
      </c>
      <c r="J35" s="123">
        <f>ROUND(((SUM(BE88:BE110))*I35),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3">
        <f>ROUND((SUM(BF88:BF110)),  2)</f>
        <v>0</v>
      </c>
      <c r="G36" s="34"/>
      <c r="H36" s="34"/>
      <c r="I36" s="124">
        <v>0.15</v>
      </c>
      <c r="J36" s="123">
        <f>ROUND(((SUM(BF88:BF110))*I36),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ROUND((SUM(BG88:BG110)),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3">
        <f>ROUND((SUM(BH88:BH110)),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3">
        <f>ROUND((SUM(BI88:BI110)),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4" t="str">
        <f>E7</f>
        <v>Výměna pražců a kolejnic v úseku Blatná - Sedlice</v>
      </c>
      <c r="F50" s="365"/>
      <c r="G50" s="365"/>
      <c r="H50" s="365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101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4" t="s">
        <v>102</v>
      </c>
      <c r="F52" s="366"/>
      <c r="G52" s="366"/>
      <c r="H52" s="366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3" t="str">
        <f>E11</f>
        <v>SO 1.2 - Železniční svršek - následné podbití</v>
      </c>
      <c r="F54" s="366"/>
      <c r="G54" s="366"/>
      <c r="H54" s="366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trať 203 dle JŘ, TÚ Blatná - Sedlice</v>
      </c>
      <c r="G56" s="36"/>
      <c r="H56" s="36"/>
      <c r="I56" s="29" t="s">
        <v>24</v>
      </c>
      <c r="J56" s="59" t="str">
        <f>IF(J14="","",J14)</f>
        <v>17. 9. 2020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29" t="s">
        <v>34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38</v>
      </c>
      <c r="J59" s="32" t="str">
        <f>E26</f>
        <v>Libor Brabenec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106</v>
      </c>
      <c r="D61" s="137"/>
      <c r="E61" s="137"/>
      <c r="F61" s="137"/>
      <c r="G61" s="137"/>
      <c r="H61" s="137"/>
      <c r="I61" s="137"/>
      <c r="J61" s="138" t="s">
        <v>107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108</v>
      </c>
    </row>
    <row r="64" spans="1:47" s="9" customFormat="1" ht="24.95" customHeight="1">
      <c r="B64" s="140"/>
      <c r="C64" s="141"/>
      <c r="D64" s="142" t="s">
        <v>109</v>
      </c>
      <c r="E64" s="143"/>
      <c r="F64" s="143"/>
      <c r="G64" s="143"/>
      <c r="H64" s="143"/>
      <c r="I64" s="143"/>
      <c r="J64" s="144">
        <f>J92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110</v>
      </c>
      <c r="E65" s="148"/>
      <c r="F65" s="148"/>
      <c r="G65" s="148"/>
      <c r="H65" s="148"/>
      <c r="I65" s="148"/>
      <c r="J65" s="149">
        <f>J93</f>
        <v>0</v>
      </c>
      <c r="K65" s="97"/>
      <c r="L65" s="150"/>
    </row>
    <row r="66" spans="1:31" s="9" customFormat="1" ht="24.95" customHeight="1">
      <c r="B66" s="140"/>
      <c r="C66" s="141"/>
      <c r="D66" s="142" t="s">
        <v>111</v>
      </c>
      <c r="E66" s="143"/>
      <c r="F66" s="143"/>
      <c r="G66" s="143"/>
      <c r="H66" s="143"/>
      <c r="I66" s="143"/>
      <c r="J66" s="144">
        <f>J103</f>
        <v>0</v>
      </c>
      <c r="K66" s="141"/>
      <c r="L66" s="145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112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4" t="str">
        <f>E7</f>
        <v>Výměna pražců a kolejnic v úseku Blatná - Sedlice</v>
      </c>
      <c r="F76" s="365"/>
      <c r="G76" s="365"/>
      <c r="H76" s="365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101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4" t="s">
        <v>102</v>
      </c>
      <c r="F78" s="366"/>
      <c r="G78" s="366"/>
      <c r="H78" s="36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103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3" t="str">
        <f>E11</f>
        <v>SO 1.2 - Železniční svršek - následné podbití</v>
      </c>
      <c r="F80" s="366"/>
      <c r="G80" s="366"/>
      <c r="H80" s="36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22</v>
      </c>
      <c r="D82" s="36"/>
      <c r="E82" s="36"/>
      <c r="F82" s="27" t="str">
        <f>F14</f>
        <v>trať 203 dle JŘ, TÚ Blatná - Sedlice</v>
      </c>
      <c r="G82" s="36"/>
      <c r="H82" s="36"/>
      <c r="I82" s="29" t="s">
        <v>24</v>
      </c>
      <c r="J82" s="59" t="str">
        <f>IF(J14="","",J14)</f>
        <v>17. 9. 2020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29" t="s">
        <v>34</v>
      </c>
      <c r="J84" s="32" t="str">
        <f>E23</f>
        <v xml:space="preserve"> 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29" t="s">
        <v>38</v>
      </c>
      <c r="J85" s="32" t="str">
        <f>E26</f>
        <v>Libor Brabenec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113</v>
      </c>
      <c r="D87" s="154" t="s">
        <v>61</v>
      </c>
      <c r="E87" s="154" t="s">
        <v>57</v>
      </c>
      <c r="F87" s="154" t="s">
        <v>58</v>
      </c>
      <c r="G87" s="154" t="s">
        <v>114</v>
      </c>
      <c r="H87" s="154" t="s">
        <v>115</v>
      </c>
      <c r="I87" s="154" t="s">
        <v>116</v>
      </c>
      <c r="J87" s="154" t="s">
        <v>107</v>
      </c>
      <c r="K87" s="155" t="s">
        <v>117</v>
      </c>
      <c r="L87" s="156"/>
      <c r="M87" s="68" t="s">
        <v>35</v>
      </c>
      <c r="N87" s="69" t="s">
        <v>46</v>
      </c>
      <c r="O87" s="69" t="s">
        <v>118</v>
      </c>
      <c r="P87" s="69" t="s">
        <v>119</v>
      </c>
      <c r="Q87" s="69" t="s">
        <v>120</v>
      </c>
      <c r="R87" s="69" t="s">
        <v>121</v>
      </c>
      <c r="S87" s="69" t="s">
        <v>122</v>
      </c>
      <c r="T87" s="70" t="s">
        <v>123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124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P89+SUM(P90:P92)+P103</f>
        <v>0</v>
      </c>
      <c r="Q88" s="72"/>
      <c r="R88" s="159">
        <f>R89+SUM(R90:R92)+R103</f>
        <v>270</v>
      </c>
      <c r="S88" s="72"/>
      <c r="T88" s="160">
        <f>T89+SUM(T90:T92)+T103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108</v>
      </c>
      <c r="BK88" s="161">
        <f>BK89+SUM(BK90:BK92)+BK103</f>
        <v>0</v>
      </c>
    </row>
    <row r="89" spans="1:65" s="2" customFormat="1" ht="24.2" customHeight="1">
      <c r="A89" s="34"/>
      <c r="B89" s="35"/>
      <c r="C89" s="162" t="s">
        <v>133</v>
      </c>
      <c r="D89" s="162" t="s">
        <v>126</v>
      </c>
      <c r="E89" s="163" t="s">
        <v>175</v>
      </c>
      <c r="F89" s="164" t="s">
        <v>176</v>
      </c>
      <c r="G89" s="165" t="s">
        <v>177</v>
      </c>
      <c r="H89" s="166">
        <v>270</v>
      </c>
      <c r="I89" s="167"/>
      <c r="J89" s="168">
        <f>ROUND(I89*H89,2)</f>
        <v>0</v>
      </c>
      <c r="K89" s="164" t="s">
        <v>130</v>
      </c>
      <c r="L89" s="169"/>
      <c r="M89" s="170" t="s">
        <v>35</v>
      </c>
      <c r="N89" s="171" t="s">
        <v>47</v>
      </c>
      <c r="O89" s="64"/>
      <c r="P89" s="172">
        <f>O89*H89</f>
        <v>0</v>
      </c>
      <c r="Q89" s="172">
        <v>1</v>
      </c>
      <c r="R89" s="172">
        <f>Q89*H89</f>
        <v>270</v>
      </c>
      <c r="S89" s="172">
        <v>0</v>
      </c>
      <c r="T89" s="17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4" t="s">
        <v>131</v>
      </c>
      <c r="AT89" s="174" t="s">
        <v>126</v>
      </c>
      <c r="AU89" s="174" t="s">
        <v>76</v>
      </c>
      <c r="AY89" s="17" t="s">
        <v>132</v>
      </c>
      <c r="BE89" s="175">
        <f>IF(N89="základní",J89,0)</f>
        <v>0</v>
      </c>
      <c r="BF89" s="175">
        <f>IF(N89="snížená",J89,0)</f>
        <v>0</v>
      </c>
      <c r="BG89" s="175">
        <f>IF(N89="zákl. přenesená",J89,0)</f>
        <v>0</v>
      </c>
      <c r="BH89" s="175">
        <f>IF(N89="sníž. přenesená",J89,0)</f>
        <v>0</v>
      </c>
      <c r="BI89" s="175">
        <f>IF(N89="nulová",J89,0)</f>
        <v>0</v>
      </c>
      <c r="BJ89" s="17" t="s">
        <v>83</v>
      </c>
      <c r="BK89" s="175">
        <f>ROUND(I89*H89,2)</f>
        <v>0</v>
      </c>
      <c r="BL89" s="17" t="s">
        <v>133</v>
      </c>
      <c r="BM89" s="174" t="s">
        <v>178</v>
      </c>
    </row>
    <row r="90" spans="1:65" s="2" customFormat="1" ht="19.5">
      <c r="A90" s="34"/>
      <c r="B90" s="35"/>
      <c r="C90" s="36"/>
      <c r="D90" s="178" t="s">
        <v>140</v>
      </c>
      <c r="E90" s="36"/>
      <c r="F90" s="188" t="s">
        <v>424</v>
      </c>
      <c r="G90" s="36"/>
      <c r="H90" s="36"/>
      <c r="I90" s="189"/>
      <c r="J90" s="36"/>
      <c r="K90" s="36"/>
      <c r="L90" s="39"/>
      <c r="M90" s="190"/>
      <c r="N90" s="191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140</v>
      </c>
      <c r="AU90" s="17" t="s">
        <v>76</v>
      </c>
    </row>
    <row r="91" spans="1:65" s="12" customFormat="1" ht="11.25">
      <c r="B91" s="176"/>
      <c r="C91" s="177"/>
      <c r="D91" s="178" t="s">
        <v>135</v>
      </c>
      <c r="E91" s="179" t="s">
        <v>35</v>
      </c>
      <c r="F91" s="180" t="s">
        <v>425</v>
      </c>
      <c r="G91" s="177"/>
      <c r="H91" s="181">
        <v>270</v>
      </c>
      <c r="I91" s="182"/>
      <c r="J91" s="177"/>
      <c r="K91" s="177"/>
      <c r="L91" s="183"/>
      <c r="M91" s="184"/>
      <c r="N91" s="185"/>
      <c r="O91" s="185"/>
      <c r="P91" s="185"/>
      <c r="Q91" s="185"/>
      <c r="R91" s="185"/>
      <c r="S91" s="185"/>
      <c r="T91" s="186"/>
      <c r="AT91" s="187" t="s">
        <v>135</v>
      </c>
      <c r="AU91" s="187" t="s">
        <v>76</v>
      </c>
      <c r="AV91" s="12" t="s">
        <v>85</v>
      </c>
      <c r="AW91" s="12" t="s">
        <v>37</v>
      </c>
      <c r="AX91" s="12" t="s">
        <v>83</v>
      </c>
      <c r="AY91" s="187" t="s">
        <v>132</v>
      </c>
    </row>
    <row r="92" spans="1:65" s="13" customFormat="1" ht="25.9" customHeight="1">
      <c r="B92" s="192"/>
      <c r="C92" s="193"/>
      <c r="D92" s="194" t="s">
        <v>75</v>
      </c>
      <c r="E92" s="195" t="s">
        <v>181</v>
      </c>
      <c r="F92" s="195" t="s">
        <v>182</v>
      </c>
      <c r="G92" s="193"/>
      <c r="H92" s="193"/>
      <c r="I92" s="196"/>
      <c r="J92" s="197">
        <f>BK92</f>
        <v>0</v>
      </c>
      <c r="K92" s="193"/>
      <c r="L92" s="198"/>
      <c r="M92" s="199"/>
      <c r="N92" s="200"/>
      <c r="O92" s="200"/>
      <c r="P92" s="201">
        <f>P93</f>
        <v>0</v>
      </c>
      <c r="Q92" s="200"/>
      <c r="R92" s="201">
        <f>R93</f>
        <v>0</v>
      </c>
      <c r="S92" s="200"/>
      <c r="T92" s="202">
        <f>T93</f>
        <v>0</v>
      </c>
      <c r="AR92" s="203" t="s">
        <v>83</v>
      </c>
      <c r="AT92" s="204" t="s">
        <v>75</v>
      </c>
      <c r="AU92" s="204" t="s">
        <v>76</v>
      </c>
      <c r="AY92" s="203" t="s">
        <v>132</v>
      </c>
      <c r="BK92" s="205">
        <f>BK93</f>
        <v>0</v>
      </c>
    </row>
    <row r="93" spans="1:65" s="13" customFormat="1" ht="22.9" customHeight="1">
      <c r="B93" s="192"/>
      <c r="C93" s="193"/>
      <c r="D93" s="194" t="s">
        <v>75</v>
      </c>
      <c r="E93" s="206" t="s">
        <v>171</v>
      </c>
      <c r="F93" s="206" t="s">
        <v>183</v>
      </c>
      <c r="G93" s="193"/>
      <c r="H93" s="193"/>
      <c r="I93" s="196"/>
      <c r="J93" s="207">
        <f>BK93</f>
        <v>0</v>
      </c>
      <c r="K93" s="193"/>
      <c r="L93" s="198"/>
      <c r="M93" s="199"/>
      <c r="N93" s="200"/>
      <c r="O93" s="200"/>
      <c r="P93" s="201">
        <f>SUM(P94:P102)</f>
        <v>0</v>
      </c>
      <c r="Q93" s="200"/>
      <c r="R93" s="201">
        <f>SUM(R94:R102)</f>
        <v>0</v>
      </c>
      <c r="S93" s="200"/>
      <c r="T93" s="202">
        <f>SUM(T94:T102)</f>
        <v>0</v>
      </c>
      <c r="AR93" s="203" t="s">
        <v>83</v>
      </c>
      <c r="AT93" s="204" t="s">
        <v>75</v>
      </c>
      <c r="AU93" s="204" t="s">
        <v>83</v>
      </c>
      <c r="AY93" s="203" t="s">
        <v>132</v>
      </c>
      <c r="BK93" s="205">
        <f>SUM(BK94:BK102)</f>
        <v>0</v>
      </c>
    </row>
    <row r="94" spans="1:65" s="2" customFormat="1" ht="37.9" customHeight="1">
      <c r="A94" s="34"/>
      <c r="B94" s="35"/>
      <c r="C94" s="208" t="s">
        <v>426</v>
      </c>
      <c r="D94" s="208" t="s">
        <v>184</v>
      </c>
      <c r="E94" s="209" t="s">
        <v>185</v>
      </c>
      <c r="F94" s="210" t="s">
        <v>186</v>
      </c>
      <c r="G94" s="211" t="s">
        <v>187</v>
      </c>
      <c r="H94" s="212">
        <v>180</v>
      </c>
      <c r="I94" s="213"/>
      <c r="J94" s="214">
        <f>ROUND(I94*H94,2)</f>
        <v>0</v>
      </c>
      <c r="K94" s="210" t="s">
        <v>130</v>
      </c>
      <c r="L94" s="39"/>
      <c r="M94" s="215" t="s">
        <v>35</v>
      </c>
      <c r="N94" s="216" t="s">
        <v>47</v>
      </c>
      <c r="O94" s="64"/>
      <c r="P94" s="172">
        <f>O94*H94</f>
        <v>0</v>
      </c>
      <c r="Q94" s="172">
        <v>0</v>
      </c>
      <c r="R94" s="172">
        <f>Q94*H94</f>
        <v>0</v>
      </c>
      <c r="S94" s="172">
        <v>0</v>
      </c>
      <c r="T94" s="17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74" t="s">
        <v>133</v>
      </c>
      <c r="AT94" s="174" t="s">
        <v>184</v>
      </c>
      <c r="AU94" s="174" t="s">
        <v>85</v>
      </c>
      <c r="AY94" s="17" t="s">
        <v>132</v>
      </c>
      <c r="BE94" s="175">
        <f>IF(N94="základní",J94,0)</f>
        <v>0</v>
      </c>
      <c r="BF94" s="175">
        <f>IF(N94="snížená",J94,0)</f>
        <v>0</v>
      </c>
      <c r="BG94" s="175">
        <f>IF(N94="zákl. přenesená",J94,0)</f>
        <v>0</v>
      </c>
      <c r="BH94" s="175">
        <f>IF(N94="sníž. přenesená",J94,0)</f>
        <v>0</v>
      </c>
      <c r="BI94" s="175">
        <f>IF(N94="nulová",J94,0)</f>
        <v>0</v>
      </c>
      <c r="BJ94" s="17" t="s">
        <v>83</v>
      </c>
      <c r="BK94" s="175">
        <f>ROUND(I94*H94,2)</f>
        <v>0</v>
      </c>
      <c r="BL94" s="17" t="s">
        <v>133</v>
      </c>
      <c r="BM94" s="174" t="s">
        <v>188</v>
      </c>
    </row>
    <row r="95" spans="1:65" s="2" customFormat="1" ht="39">
      <c r="A95" s="34"/>
      <c r="B95" s="35"/>
      <c r="C95" s="36"/>
      <c r="D95" s="178" t="s">
        <v>189</v>
      </c>
      <c r="E95" s="36"/>
      <c r="F95" s="188" t="s">
        <v>190</v>
      </c>
      <c r="G95" s="36"/>
      <c r="H95" s="36"/>
      <c r="I95" s="189"/>
      <c r="J95" s="36"/>
      <c r="K95" s="36"/>
      <c r="L95" s="39"/>
      <c r="M95" s="190"/>
      <c r="N95" s="191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189</v>
      </c>
      <c r="AU95" s="17" t="s">
        <v>85</v>
      </c>
    </row>
    <row r="96" spans="1:65" s="12" customFormat="1" ht="11.25">
      <c r="B96" s="176"/>
      <c r="C96" s="177"/>
      <c r="D96" s="178" t="s">
        <v>135</v>
      </c>
      <c r="E96" s="179" t="s">
        <v>35</v>
      </c>
      <c r="F96" s="180" t="s">
        <v>427</v>
      </c>
      <c r="G96" s="177"/>
      <c r="H96" s="181">
        <v>180</v>
      </c>
      <c r="I96" s="182"/>
      <c r="J96" s="177"/>
      <c r="K96" s="177"/>
      <c r="L96" s="183"/>
      <c r="M96" s="184"/>
      <c r="N96" s="185"/>
      <c r="O96" s="185"/>
      <c r="P96" s="185"/>
      <c r="Q96" s="185"/>
      <c r="R96" s="185"/>
      <c r="S96" s="185"/>
      <c r="T96" s="186"/>
      <c r="AT96" s="187" t="s">
        <v>135</v>
      </c>
      <c r="AU96" s="187" t="s">
        <v>85</v>
      </c>
      <c r="AV96" s="12" t="s">
        <v>85</v>
      </c>
      <c r="AW96" s="12" t="s">
        <v>37</v>
      </c>
      <c r="AX96" s="12" t="s">
        <v>83</v>
      </c>
      <c r="AY96" s="187" t="s">
        <v>132</v>
      </c>
    </row>
    <row r="97" spans="1:65" s="2" customFormat="1" ht="24.2" customHeight="1">
      <c r="A97" s="34"/>
      <c r="B97" s="35"/>
      <c r="C97" s="208" t="s">
        <v>428</v>
      </c>
      <c r="D97" s="208" t="s">
        <v>184</v>
      </c>
      <c r="E97" s="209" t="s">
        <v>287</v>
      </c>
      <c r="F97" s="210" t="s">
        <v>288</v>
      </c>
      <c r="G97" s="211" t="s">
        <v>281</v>
      </c>
      <c r="H97" s="212">
        <v>1.04</v>
      </c>
      <c r="I97" s="213"/>
      <c r="J97" s="214">
        <f>ROUND(I97*H97,2)</f>
        <v>0</v>
      </c>
      <c r="K97" s="210" t="s">
        <v>130</v>
      </c>
      <c r="L97" s="39"/>
      <c r="M97" s="215" t="s">
        <v>35</v>
      </c>
      <c r="N97" s="216" t="s">
        <v>47</v>
      </c>
      <c r="O97" s="64"/>
      <c r="P97" s="172">
        <f>O97*H97</f>
        <v>0</v>
      </c>
      <c r="Q97" s="172">
        <v>0</v>
      </c>
      <c r="R97" s="172">
        <f>Q97*H97</f>
        <v>0</v>
      </c>
      <c r="S97" s="172">
        <v>0</v>
      </c>
      <c r="T97" s="173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4" t="s">
        <v>133</v>
      </c>
      <c r="AT97" s="174" t="s">
        <v>184</v>
      </c>
      <c r="AU97" s="174" t="s">
        <v>85</v>
      </c>
      <c r="AY97" s="17" t="s">
        <v>132</v>
      </c>
      <c r="BE97" s="175">
        <f>IF(N97="základní",J97,0)</f>
        <v>0</v>
      </c>
      <c r="BF97" s="175">
        <f>IF(N97="snížená",J97,0)</f>
        <v>0</v>
      </c>
      <c r="BG97" s="175">
        <f>IF(N97="zákl. přenesená",J97,0)</f>
        <v>0</v>
      </c>
      <c r="BH97" s="175">
        <f>IF(N97="sníž. přenesená",J97,0)</f>
        <v>0</v>
      </c>
      <c r="BI97" s="175">
        <f>IF(N97="nulová",J97,0)</f>
        <v>0</v>
      </c>
      <c r="BJ97" s="17" t="s">
        <v>83</v>
      </c>
      <c r="BK97" s="175">
        <f>ROUND(I97*H97,2)</f>
        <v>0</v>
      </c>
      <c r="BL97" s="17" t="s">
        <v>133</v>
      </c>
      <c r="BM97" s="174" t="s">
        <v>289</v>
      </c>
    </row>
    <row r="98" spans="1:65" s="2" customFormat="1" ht="29.25">
      <c r="A98" s="34"/>
      <c r="B98" s="35"/>
      <c r="C98" s="36"/>
      <c r="D98" s="178" t="s">
        <v>189</v>
      </c>
      <c r="E98" s="36"/>
      <c r="F98" s="188" t="s">
        <v>290</v>
      </c>
      <c r="G98" s="36"/>
      <c r="H98" s="36"/>
      <c r="I98" s="189"/>
      <c r="J98" s="36"/>
      <c r="K98" s="36"/>
      <c r="L98" s="39"/>
      <c r="M98" s="190"/>
      <c r="N98" s="191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189</v>
      </c>
      <c r="AU98" s="17" t="s">
        <v>85</v>
      </c>
    </row>
    <row r="99" spans="1:65" s="12" customFormat="1" ht="11.25">
      <c r="B99" s="176"/>
      <c r="C99" s="177"/>
      <c r="D99" s="178" t="s">
        <v>135</v>
      </c>
      <c r="E99" s="179" t="s">
        <v>35</v>
      </c>
      <c r="F99" s="180" t="s">
        <v>429</v>
      </c>
      <c r="G99" s="177"/>
      <c r="H99" s="181">
        <v>1.04</v>
      </c>
      <c r="I99" s="182"/>
      <c r="J99" s="177"/>
      <c r="K99" s="177"/>
      <c r="L99" s="183"/>
      <c r="M99" s="184"/>
      <c r="N99" s="185"/>
      <c r="O99" s="185"/>
      <c r="P99" s="185"/>
      <c r="Q99" s="185"/>
      <c r="R99" s="185"/>
      <c r="S99" s="185"/>
      <c r="T99" s="186"/>
      <c r="AT99" s="187" t="s">
        <v>135</v>
      </c>
      <c r="AU99" s="187" t="s">
        <v>85</v>
      </c>
      <c r="AV99" s="12" t="s">
        <v>85</v>
      </c>
      <c r="AW99" s="12" t="s">
        <v>37</v>
      </c>
      <c r="AX99" s="12" t="s">
        <v>83</v>
      </c>
      <c r="AY99" s="187" t="s">
        <v>132</v>
      </c>
    </row>
    <row r="100" spans="1:65" s="2" customFormat="1" ht="62.65" customHeight="1">
      <c r="A100" s="34"/>
      <c r="B100" s="35"/>
      <c r="C100" s="208" t="s">
        <v>430</v>
      </c>
      <c r="D100" s="208" t="s">
        <v>184</v>
      </c>
      <c r="E100" s="209" t="s">
        <v>431</v>
      </c>
      <c r="F100" s="210" t="s">
        <v>432</v>
      </c>
      <c r="G100" s="211" t="s">
        <v>281</v>
      </c>
      <c r="H100" s="212">
        <v>1.3</v>
      </c>
      <c r="I100" s="213"/>
      <c r="J100" s="214">
        <f>ROUND(I100*H100,2)</f>
        <v>0</v>
      </c>
      <c r="K100" s="210" t="s">
        <v>130</v>
      </c>
      <c r="L100" s="39"/>
      <c r="M100" s="215" t="s">
        <v>35</v>
      </c>
      <c r="N100" s="216" t="s">
        <v>47</v>
      </c>
      <c r="O100" s="64"/>
      <c r="P100" s="172">
        <f>O100*H100</f>
        <v>0</v>
      </c>
      <c r="Q100" s="172">
        <v>0</v>
      </c>
      <c r="R100" s="172">
        <f>Q100*H100</f>
        <v>0</v>
      </c>
      <c r="S100" s="172">
        <v>0</v>
      </c>
      <c r="T100" s="173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4" t="s">
        <v>133</v>
      </c>
      <c r="AT100" s="174" t="s">
        <v>184</v>
      </c>
      <c r="AU100" s="174" t="s">
        <v>85</v>
      </c>
      <c r="AY100" s="17" t="s">
        <v>132</v>
      </c>
      <c r="BE100" s="175">
        <f>IF(N100="základní",J100,0)</f>
        <v>0</v>
      </c>
      <c r="BF100" s="175">
        <f>IF(N100="snížená",J100,0)</f>
        <v>0</v>
      </c>
      <c r="BG100" s="175">
        <f>IF(N100="zákl. přenesená",J100,0)</f>
        <v>0</v>
      </c>
      <c r="BH100" s="175">
        <f>IF(N100="sníž. přenesená",J100,0)</f>
        <v>0</v>
      </c>
      <c r="BI100" s="175">
        <f>IF(N100="nulová",J100,0)</f>
        <v>0</v>
      </c>
      <c r="BJ100" s="17" t="s">
        <v>83</v>
      </c>
      <c r="BK100" s="175">
        <f>ROUND(I100*H100,2)</f>
        <v>0</v>
      </c>
      <c r="BL100" s="17" t="s">
        <v>133</v>
      </c>
      <c r="BM100" s="174" t="s">
        <v>433</v>
      </c>
    </row>
    <row r="101" spans="1:65" s="2" customFormat="1" ht="48.75">
      <c r="A101" s="34"/>
      <c r="B101" s="35"/>
      <c r="C101" s="36"/>
      <c r="D101" s="178" t="s">
        <v>189</v>
      </c>
      <c r="E101" s="36"/>
      <c r="F101" s="188" t="s">
        <v>434</v>
      </c>
      <c r="G101" s="36"/>
      <c r="H101" s="36"/>
      <c r="I101" s="189"/>
      <c r="J101" s="36"/>
      <c r="K101" s="36"/>
      <c r="L101" s="39"/>
      <c r="M101" s="190"/>
      <c r="N101" s="191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189</v>
      </c>
      <c r="AU101" s="17" t="s">
        <v>85</v>
      </c>
    </row>
    <row r="102" spans="1:65" s="12" customFormat="1" ht="11.25">
      <c r="B102" s="176"/>
      <c r="C102" s="177"/>
      <c r="D102" s="178" t="s">
        <v>135</v>
      </c>
      <c r="E102" s="179" t="s">
        <v>35</v>
      </c>
      <c r="F102" s="180" t="s">
        <v>435</v>
      </c>
      <c r="G102" s="177"/>
      <c r="H102" s="181">
        <v>1.3</v>
      </c>
      <c r="I102" s="182"/>
      <c r="J102" s="177"/>
      <c r="K102" s="177"/>
      <c r="L102" s="183"/>
      <c r="M102" s="184"/>
      <c r="N102" s="185"/>
      <c r="O102" s="185"/>
      <c r="P102" s="185"/>
      <c r="Q102" s="185"/>
      <c r="R102" s="185"/>
      <c r="S102" s="185"/>
      <c r="T102" s="186"/>
      <c r="AT102" s="187" t="s">
        <v>135</v>
      </c>
      <c r="AU102" s="187" t="s">
        <v>85</v>
      </c>
      <c r="AV102" s="12" t="s">
        <v>85</v>
      </c>
      <c r="AW102" s="12" t="s">
        <v>37</v>
      </c>
      <c r="AX102" s="12" t="s">
        <v>83</v>
      </c>
      <c r="AY102" s="187" t="s">
        <v>132</v>
      </c>
    </row>
    <row r="103" spans="1:65" s="13" customFormat="1" ht="25.9" customHeight="1">
      <c r="B103" s="192"/>
      <c r="C103" s="193"/>
      <c r="D103" s="194" t="s">
        <v>75</v>
      </c>
      <c r="E103" s="195" t="s">
        <v>331</v>
      </c>
      <c r="F103" s="195" t="s">
        <v>332</v>
      </c>
      <c r="G103" s="193"/>
      <c r="H103" s="193"/>
      <c r="I103" s="196"/>
      <c r="J103" s="197">
        <f>BK103</f>
        <v>0</v>
      </c>
      <c r="K103" s="193"/>
      <c r="L103" s="198"/>
      <c r="M103" s="199"/>
      <c r="N103" s="200"/>
      <c r="O103" s="200"/>
      <c r="P103" s="201">
        <f>SUM(P104:P110)</f>
        <v>0</v>
      </c>
      <c r="Q103" s="200"/>
      <c r="R103" s="201">
        <f>SUM(R104:R110)</f>
        <v>0</v>
      </c>
      <c r="S103" s="200"/>
      <c r="T103" s="202">
        <f>SUM(T104:T110)</f>
        <v>0</v>
      </c>
      <c r="AR103" s="203" t="s">
        <v>133</v>
      </c>
      <c r="AT103" s="204" t="s">
        <v>75</v>
      </c>
      <c r="AU103" s="204" t="s">
        <v>76</v>
      </c>
      <c r="AY103" s="203" t="s">
        <v>132</v>
      </c>
      <c r="BK103" s="205">
        <f>SUM(BK104:BK110)</f>
        <v>0</v>
      </c>
    </row>
    <row r="104" spans="1:65" s="2" customFormat="1" ht="37.9" customHeight="1">
      <c r="A104" s="34"/>
      <c r="B104" s="35"/>
      <c r="C104" s="208" t="s">
        <v>436</v>
      </c>
      <c r="D104" s="208" t="s">
        <v>184</v>
      </c>
      <c r="E104" s="209" t="s">
        <v>334</v>
      </c>
      <c r="F104" s="210" t="s">
        <v>437</v>
      </c>
      <c r="G104" s="211" t="s">
        <v>129</v>
      </c>
      <c r="H104" s="212">
        <v>2</v>
      </c>
      <c r="I104" s="213"/>
      <c r="J104" s="214">
        <f>ROUND(I104*H104,2)</f>
        <v>0</v>
      </c>
      <c r="K104" s="210" t="s">
        <v>253</v>
      </c>
      <c r="L104" s="39"/>
      <c r="M104" s="215" t="s">
        <v>35</v>
      </c>
      <c r="N104" s="216" t="s">
        <v>47</v>
      </c>
      <c r="O104" s="64"/>
      <c r="P104" s="172">
        <f>O104*H104</f>
        <v>0</v>
      </c>
      <c r="Q104" s="172">
        <v>0</v>
      </c>
      <c r="R104" s="172">
        <f>Q104*H104</f>
        <v>0</v>
      </c>
      <c r="S104" s="172">
        <v>0</v>
      </c>
      <c r="T104" s="17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74" t="s">
        <v>336</v>
      </c>
      <c r="AT104" s="174" t="s">
        <v>184</v>
      </c>
      <c r="AU104" s="174" t="s">
        <v>83</v>
      </c>
      <c r="AY104" s="17" t="s">
        <v>132</v>
      </c>
      <c r="BE104" s="175">
        <f>IF(N104="základní",J104,0)</f>
        <v>0</v>
      </c>
      <c r="BF104" s="175">
        <f>IF(N104="snížená",J104,0)</f>
        <v>0</v>
      </c>
      <c r="BG104" s="175">
        <f>IF(N104="zákl. přenesená",J104,0)</f>
        <v>0</v>
      </c>
      <c r="BH104" s="175">
        <f>IF(N104="sníž. přenesená",J104,0)</f>
        <v>0</v>
      </c>
      <c r="BI104" s="175">
        <f>IF(N104="nulová",J104,0)</f>
        <v>0</v>
      </c>
      <c r="BJ104" s="17" t="s">
        <v>83</v>
      </c>
      <c r="BK104" s="175">
        <f>ROUND(I104*H104,2)</f>
        <v>0</v>
      </c>
      <c r="BL104" s="17" t="s">
        <v>336</v>
      </c>
      <c r="BM104" s="174" t="s">
        <v>438</v>
      </c>
    </row>
    <row r="105" spans="1:65" s="2" customFormat="1" ht="29.25">
      <c r="A105" s="34"/>
      <c r="B105" s="35"/>
      <c r="C105" s="36"/>
      <c r="D105" s="178" t="s">
        <v>189</v>
      </c>
      <c r="E105" s="36"/>
      <c r="F105" s="188" t="s">
        <v>439</v>
      </c>
      <c r="G105" s="36"/>
      <c r="H105" s="36"/>
      <c r="I105" s="189"/>
      <c r="J105" s="36"/>
      <c r="K105" s="36"/>
      <c r="L105" s="39"/>
      <c r="M105" s="190"/>
      <c r="N105" s="191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189</v>
      </c>
      <c r="AU105" s="17" t="s">
        <v>83</v>
      </c>
    </row>
    <row r="106" spans="1:65" s="12" customFormat="1" ht="11.25">
      <c r="B106" s="176"/>
      <c r="C106" s="177"/>
      <c r="D106" s="178" t="s">
        <v>135</v>
      </c>
      <c r="E106" s="179" t="s">
        <v>35</v>
      </c>
      <c r="F106" s="180" t="s">
        <v>230</v>
      </c>
      <c r="G106" s="177"/>
      <c r="H106" s="181">
        <v>2</v>
      </c>
      <c r="I106" s="182"/>
      <c r="J106" s="177"/>
      <c r="K106" s="177"/>
      <c r="L106" s="183"/>
      <c r="M106" s="184"/>
      <c r="N106" s="185"/>
      <c r="O106" s="185"/>
      <c r="P106" s="185"/>
      <c r="Q106" s="185"/>
      <c r="R106" s="185"/>
      <c r="S106" s="185"/>
      <c r="T106" s="186"/>
      <c r="AT106" s="187" t="s">
        <v>135</v>
      </c>
      <c r="AU106" s="187" t="s">
        <v>83</v>
      </c>
      <c r="AV106" s="12" t="s">
        <v>85</v>
      </c>
      <c r="AW106" s="12" t="s">
        <v>37</v>
      </c>
      <c r="AX106" s="12" t="s">
        <v>83</v>
      </c>
      <c r="AY106" s="187" t="s">
        <v>132</v>
      </c>
    </row>
    <row r="107" spans="1:65" s="2" customFormat="1" ht="114.95" customHeight="1">
      <c r="A107" s="34"/>
      <c r="B107" s="35"/>
      <c r="C107" s="208" t="s">
        <v>440</v>
      </c>
      <c r="D107" s="208" t="s">
        <v>184</v>
      </c>
      <c r="E107" s="209" t="s">
        <v>341</v>
      </c>
      <c r="F107" s="210" t="s">
        <v>342</v>
      </c>
      <c r="G107" s="211" t="s">
        <v>177</v>
      </c>
      <c r="H107" s="212">
        <v>270</v>
      </c>
      <c r="I107" s="213"/>
      <c r="J107" s="214">
        <f>ROUND(I107*H107,2)</f>
        <v>0</v>
      </c>
      <c r="K107" s="210" t="s">
        <v>130</v>
      </c>
      <c r="L107" s="39"/>
      <c r="M107" s="215" t="s">
        <v>35</v>
      </c>
      <c r="N107" s="216" t="s">
        <v>47</v>
      </c>
      <c r="O107" s="64"/>
      <c r="P107" s="172">
        <f>O107*H107</f>
        <v>0</v>
      </c>
      <c r="Q107" s="172">
        <v>0</v>
      </c>
      <c r="R107" s="172">
        <f>Q107*H107</f>
        <v>0</v>
      </c>
      <c r="S107" s="172">
        <v>0</v>
      </c>
      <c r="T107" s="17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74" t="s">
        <v>336</v>
      </c>
      <c r="AT107" s="174" t="s">
        <v>184</v>
      </c>
      <c r="AU107" s="174" t="s">
        <v>83</v>
      </c>
      <c r="AY107" s="17" t="s">
        <v>132</v>
      </c>
      <c r="BE107" s="175">
        <f>IF(N107="základní",J107,0)</f>
        <v>0</v>
      </c>
      <c r="BF107" s="175">
        <f>IF(N107="snížená",J107,0)</f>
        <v>0</v>
      </c>
      <c r="BG107" s="175">
        <f>IF(N107="zákl. přenesená",J107,0)</f>
        <v>0</v>
      </c>
      <c r="BH107" s="175">
        <f>IF(N107="sníž. přenesená",J107,0)</f>
        <v>0</v>
      </c>
      <c r="BI107" s="175">
        <f>IF(N107="nulová",J107,0)</f>
        <v>0</v>
      </c>
      <c r="BJ107" s="17" t="s">
        <v>83</v>
      </c>
      <c r="BK107" s="175">
        <f>ROUND(I107*H107,2)</f>
        <v>0</v>
      </c>
      <c r="BL107" s="17" t="s">
        <v>336</v>
      </c>
      <c r="BM107" s="174" t="s">
        <v>441</v>
      </c>
    </row>
    <row r="108" spans="1:65" s="2" customFormat="1" ht="68.25">
      <c r="A108" s="34"/>
      <c r="B108" s="35"/>
      <c r="C108" s="36"/>
      <c r="D108" s="178" t="s">
        <v>189</v>
      </c>
      <c r="E108" s="36"/>
      <c r="F108" s="188" t="s">
        <v>344</v>
      </c>
      <c r="G108" s="36"/>
      <c r="H108" s="36"/>
      <c r="I108" s="189"/>
      <c r="J108" s="36"/>
      <c r="K108" s="36"/>
      <c r="L108" s="39"/>
      <c r="M108" s="190"/>
      <c r="N108" s="191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189</v>
      </c>
      <c r="AU108" s="17" t="s">
        <v>83</v>
      </c>
    </row>
    <row r="109" spans="1:65" s="2" customFormat="1" ht="19.5">
      <c r="A109" s="34"/>
      <c r="B109" s="35"/>
      <c r="C109" s="36"/>
      <c r="D109" s="178" t="s">
        <v>140</v>
      </c>
      <c r="E109" s="36"/>
      <c r="F109" s="188" t="s">
        <v>345</v>
      </c>
      <c r="G109" s="36"/>
      <c r="H109" s="36"/>
      <c r="I109" s="189"/>
      <c r="J109" s="36"/>
      <c r="K109" s="36"/>
      <c r="L109" s="39"/>
      <c r="M109" s="190"/>
      <c r="N109" s="191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140</v>
      </c>
      <c r="AU109" s="17" t="s">
        <v>83</v>
      </c>
    </row>
    <row r="110" spans="1:65" s="12" customFormat="1" ht="11.25">
      <c r="B110" s="176"/>
      <c r="C110" s="177"/>
      <c r="D110" s="178" t="s">
        <v>135</v>
      </c>
      <c r="E110" s="179" t="s">
        <v>35</v>
      </c>
      <c r="F110" s="180" t="s">
        <v>425</v>
      </c>
      <c r="G110" s="177"/>
      <c r="H110" s="181">
        <v>270</v>
      </c>
      <c r="I110" s="182"/>
      <c r="J110" s="177"/>
      <c r="K110" s="177"/>
      <c r="L110" s="183"/>
      <c r="M110" s="228"/>
      <c r="N110" s="229"/>
      <c r="O110" s="229"/>
      <c r="P110" s="229"/>
      <c r="Q110" s="229"/>
      <c r="R110" s="229"/>
      <c r="S110" s="229"/>
      <c r="T110" s="230"/>
      <c r="AT110" s="187" t="s">
        <v>135</v>
      </c>
      <c r="AU110" s="187" t="s">
        <v>83</v>
      </c>
      <c r="AV110" s="12" t="s">
        <v>85</v>
      </c>
      <c r="AW110" s="12" t="s">
        <v>37</v>
      </c>
      <c r="AX110" s="12" t="s">
        <v>83</v>
      </c>
      <c r="AY110" s="187" t="s">
        <v>132</v>
      </c>
    </row>
    <row r="111" spans="1:65" s="2" customFormat="1" ht="6.95" customHeight="1">
      <c r="A111" s="34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9"/>
      <c r="M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</sheetData>
  <sheetProtection algorithmName="SHA-512" hashValue="/4wfoImTP4PndIJyA9yFDkzUPJli5rCK5aqW0CGvn+5GRTqpg2hef41I9MEBPkc6pYEgKcXFcjsBuMuS+8nDuw==" saltValue="KX6BumELgaRsm7oMbRaI68/sLULRqU7y1q35zN5qN1+BB+HpzKMCEruqQsXCf9sZSFudfzRE+5nkorlmvIOmzw==" spinCount="100000" sheet="1" objects="1" scenarios="1" formatColumns="0" formatRows="0" autoFilter="0"/>
  <autoFilter ref="C87:K11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7" t="str">
        <f>'Rekapitulace stavby'!K6</f>
        <v>Výměna pražců a kolejnic v úseku Blatná - Sedlice</v>
      </c>
      <c r="F7" s="358"/>
      <c r="G7" s="358"/>
      <c r="H7" s="358"/>
      <c r="L7" s="20"/>
    </row>
    <row r="8" spans="1:46" s="1" customFormat="1" ht="12" customHeight="1">
      <c r="B8" s="20"/>
      <c r="D8" s="112" t="s">
        <v>101</v>
      </c>
      <c r="L8" s="20"/>
    </row>
    <row r="9" spans="1:46" s="2" customFormat="1" ht="16.5" customHeight="1">
      <c r="A9" s="34"/>
      <c r="B9" s="39"/>
      <c r="C9" s="34"/>
      <c r="D9" s="34"/>
      <c r="E9" s="357" t="s">
        <v>102</v>
      </c>
      <c r="F9" s="359"/>
      <c r="G9" s="359"/>
      <c r="H9" s="359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103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0" t="s">
        <v>442</v>
      </c>
      <c r="F11" s="359"/>
      <c r="G11" s="359"/>
      <c r="H11" s="359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21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22</v>
      </c>
      <c r="E14" s="34"/>
      <c r="F14" s="103" t="s">
        <v>23</v>
      </c>
      <c r="G14" s="34"/>
      <c r="H14" s="34"/>
      <c r="I14" s="112" t="s">
        <v>24</v>
      </c>
      <c r="J14" s="114" t="str">
        <f>'Rekapitulace stavby'!AN8</f>
        <v>17. 9. 2020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26</v>
      </c>
      <c r="E16" s="34"/>
      <c r="F16" s="34"/>
      <c r="G16" s="34"/>
      <c r="H16" s="34"/>
      <c r="I16" s="112" t="s">
        <v>27</v>
      </c>
      <c r="J16" s="103" t="s">
        <v>28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29</v>
      </c>
      <c r="F17" s="34"/>
      <c r="G17" s="34"/>
      <c r="H17" s="34"/>
      <c r="I17" s="112" t="s">
        <v>30</v>
      </c>
      <c r="J17" s="103" t="s">
        <v>31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32</v>
      </c>
      <c r="E19" s="34"/>
      <c r="F19" s="34"/>
      <c r="G19" s="34"/>
      <c r="H19" s="34"/>
      <c r="I19" s="112" t="s">
        <v>27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1" t="str">
        <f>'Rekapitulace stavby'!E14</f>
        <v>Vyplň údaj</v>
      </c>
      <c r="F20" s="362"/>
      <c r="G20" s="362"/>
      <c r="H20" s="362"/>
      <c r="I20" s="112" t="s">
        <v>30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34</v>
      </c>
      <c r="E22" s="34"/>
      <c r="F22" s="34"/>
      <c r="G22" s="34"/>
      <c r="H22" s="34"/>
      <c r="I22" s="112" t="s">
        <v>27</v>
      </c>
      <c r="J22" s="103" t="str">
        <f>IF('Rekapitulace stavby'!AN16="","",'Rekapitulace stavby'!AN16)</f>
        <v/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2" t="s">
        <v>30</v>
      </c>
      <c r="J23" s="103" t="str">
        <f>IF('Rekapitulace stavby'!AN17="","",'Rekapitulace stavby'!AN17)</f>
        <v/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38</v>
      </c>
      <c r="E25" s="34"/>
      <c r="F25" s="34"/>
      <c r="G25" s="34"/>
      <c r="H25" s="34"/>
      <c r="I25" s="112" t="s">
        <v>27</v>
      </c>
      <c r="J25" s="103" t="s">
        <v>35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39</v>
      </c>
      <c r="F26" s="34"/>
      <c r="G26" s="34"/>
      <c r="H26" s="34"/>
      <c r="I26" s="112" t="s">
        <v>30</v>
      </c>
      <c r="J26" s="103" t="s">
        <v>35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40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3" t="s">
        <v>35</v>
      </c>
      <c r="F29" s="363"/>
      <c r="G29" s="363"/>
      <c r="H29" s="363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42</v>
      </c>
      <c r="E32" s="34"/>
      <c r="F32" s="34"/>
      <c r="G32" s="34"/>
      <c r="H32" s="34"/>
      <c r="I32" s="34"/>
      <c r="J32" s="120">
        <f>ROUND(J85,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44</v>
      </c>
      <c r="G34" s="34"/>
      <c r="H34" s="34"/>
      <c r="I34" s="121" t="s">
        <v>43</v>
      </c>
      <c r="J34" s="121" t="s">
        <v>45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46</v>
      </c>
      <c r="E35" s="112" t="s">
        <v>47</v>
      </c>
      <c r="F35" s="123">
        <f>ROUND((SUM(BE85:BE91)),  2)</f>
        <v>0</v>
      </c>
      <c r="G35" s="34"/>
      <c r="H35" s="34"/>
      <c r="I35" s="124">
        <v>0.21</v>
      </c>
      <c r="J35" s="123">
        <f>ROUND(((SUM(BE85:BE91))*I35),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48</v>
      </c>
      <c r="F36" s="123">
        <f>ROUND((SUM(BF85:BF91)),  2)</f>
        <v>0</v>
      </c>
      <c r="G36" s="34"/>
      <c r="H36" s="34"/>
      <c r="I36" s="124">
        <v>0.15</v>
      </c>
      <c r="J36" s="123">
        <f>ROUND(((SUM(BF85:BF91))*I36),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49</v>
      </c>
      <c r="F37" s="123">
        <f>ROUND((SUM(BG85:BG91)),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50</v>
      </c>
      <c r="F38" s="123">
        <f>ROUND((SUM(BH85:BH91)),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51</v>
      </c>
      <c r="F39" s="123">
        <f>ROUND((SUM(BI85:BI91)),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52</v>
      </c>
      <c r="E41" s="127"/>
      <c r="F41" s="127"/>
      <c r="G41" s="128" t="s">
        <v>53</v>
      </c>
      <c r="H41" s="129" t="s">
        <v>54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105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4" t="str">
        <f>E7</f>
        <v>Výměna pražců a kolejnic v úseku Blatná - Sedlice</v>
      </c>
      <c r="F50" s="365"/>
      <c r="G50" s="365"/>
      <c r="H50" s="365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101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4" t="s">
        <v>102</v>
      </c>
      <c r="F52" s="366"/>
      <c r="G52" s="366"/>
      <c r="H52" s="366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103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3" t="str">
        <f>E11</f>
        <v>SO 1.3 - Materiál a práce zadavatele -  NEOCEŇOVAT !</v>
      </c>
      <c r="F54" s="366"/>
      <c r="G54" s="366"/>
      <c r="H54" s="366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22</v>
      </c>
      <c r="D56" s="36"/>
      <c r="E56" s="36"/>
      <c r="F56" s="27" t="str">
        <f>F14</f>
        <v>trať 203 dle JŘ, TÚ Blatná - Sedlice</v>
      </c>
      <c r="G56" s="36"/>
      <c r="H56" s="36"/>
      <c r="I56" s="29" t="s">
        <v>24</v>
      </c>
      <c r="J56" s="59" t="str">
        <f>IF(J14="","",J14)</f>
        <v>17. 9. 2020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29" t="s">
        <v>34</v>
      </c>
      <c r="J58" s="32" t="str">
        <f>E23</f>
        <v xml:space="preserve"> 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29" t="s">
        <v>38</v>
      </c>
      <c r="J59" s="32" t="str">
        <f>E26</f>
        <v>Libor Brabenec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106</v>
      </c>
      <c r="D61" s="137"/>
      <c r="E61" s="137"/>
      <c r="F61" s="137"/>
      <c r="G61" s="137"/>
      <c r="H61" s="137"/>
      <c r="I61" s="137"/>
      <c r="J61" s="138" t="s">
        <v>107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74</v>
      </c>
      <c r="D63" s="36"/>
      <c r="E63" s="36"/>
      <c r="F63" s="36"/>
      <c r="G63" s="36"/>
      <c r="H63" s="36"/>
      <c r="I63" s="36"/>
      <c r="J63" s="77">
        <f>J85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108</v>
      </c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13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13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>
      <c r="A70" s="34"/>
      <c r="B70" s="35"/>
      <c r="C70" s="23" t="s">
        <v>112</v>
      </c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64" t="str">
        <f>E7</f>
        <v>Výměna pražců a kolejnic v úseku Blatná - Sedlice</v>
      </c>
      <c r="F73" s="365"/>
      <c r="G73" s="365"/>
      <c r="H73" s="365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1" customFormat="1" ht="12" customHeight="1">
      <c r="B74" s="21"/>
      <c r="C74" s="29" t="s">
        <v>101</v>
      </c>
      <c r="D74" s="22"/>
      <c r="E74" s="22"/>
      <c r="F74" s="22"/>
      <c r="G74" s="22"/>
      <c r="H74" s="22"/>
      <c r="I74" s="22"/>
      <c r="J74" s="22"/>
      <c r="K74" s="22"/>
      <c r="L74" s="20"/>
    </row>
    <row r="75" spans="1:31" s="2" customFormat="1" ht="16.5" customHeight="1">
      <c r="A75" s="34"/>
      <c r="B75" s="35"/>
      <c r="C75" s="36"/>
      <c r="D75" s="36"/>
      <c r="E75" s="364" t="s">
        <v>102</v>
      </c>
      <c r="F75" s="366"/>
      <c r="G75" s="366"/>
      <c r="H75" s="36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103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13" t="str">
        <f>E11</f>
        <v>SO 1.3 - Materiál a práce zadavatele -  NEOCEŇOVAT !</v>
      </c>
      <c r="F77" s="366"/>
      <c r="G77" s="366"/>
      <c r="H77" s="36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22</v>
      </c>
      <c r="D79" s="36"/>
      <c r="E79" s="36"/>
      <c r="F79" s="27" t="str">
        <f>F14</f>
        <v>trať 203 dle JŘ, TÚ Blatná - Sedlice</v>
      </c>
      <c r="G79" s="36"/>
      <c r="H79" s="36"/>
      <c r="I79" s="29" t="s">
        <v>24</v>
      </c>
      <c r="J79" s="59" t="str">
        <f>IF(J14="","",J14)</f>
        <v>17. 9. 2020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>
      <c r="A81" s="34"/>
      <c r="B81" s="35"/>
      <c r="C81" s="29" t="s">
        <v>26</v>
      </c>
      <c r="D81" s="36"/>
      <c r="E81" s="36"/>
      <c r="F81" s="27" t="str">
        <f>E17</f>
        <v xml:space="preserve">Správa železnic, státní organizace, OŘ Plzeň </v>
      </c>
      <c r="G81" s="36"/>
      <c r="H81" s="36"/>
      <c r="I81" s="29" t="s">
        <v>34</v>
      </c>
      <c r="J81" s="32" t="str">
        <f>E23</f>
        <v xml:space="preserve"> </v>
      </c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>
      <c r="A82" s="34"/>
      <c r="B82" s="35"/>
      <c r="C82" s="29" t="s">
        <v>32</v>
      </c>
      <c r="D82" s="36"/>
      <c r="E82" s="36"/>
      <c r="F82" s="27" t="str">
        <f>IF(E20="","",E20)</f>
        <v>Vyplň údaj</v>
      </c>
      <c r="G82" s="36"/>
      <c r="H82" s="36"/>
      <c r="I82" s="29" t="s">
        <v>38</v>
      </c>
      <c r="J82" s="32" t="str">
        <f>E26</f>
        <v>Libor Brabenec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51"/>
      <c r="B84" s="152"/>
      <c r="C84" s="153" t="s">
        <v>113</v>
      </c>
      <c r="D84" s="154" t="s">
        <v>61</v>
      </c>
      <c r="E84" s="154" t="s">
        <v>57</v>
      </c>
      <c r="F84" s="154" t="s">
        <v>58</v>
      </c>
      <c r="G84" s="154" t="s">
        <v>114</v>
      </c>
      <c r="H84" s="154" t="s">
        <v>115</v>
      </c>
      <c r="I84" s="154" t="s">
        <v>116</v>
      </c>
      <c r="J84" s="154" t="s">
        <v>107</v>
      </c>
      <c r="K84" s="155" t="s">
        <v>117</v>
      </c>
      <c r="L84" s="156"/>
      <c r="M84" s="68" t="s">
        <v>35</v>
      </c>
      <c r="N84" s="69" t="s">
        <v>46</v>
      </c>
      <c r="O84" s="69" t="s">
        <v>118</v>
      </c>
      <c r="P84" s="69" t="s">
        <v>119</v>
      </c>
      <c r="Q84" s="69" t="s">
        <v>120</v>
      </c>
      <c r="R84" s="69" t="s">
        <v>121</v>
      </c>
      <c r="S84" s="69" t="s">
        <v>122</v>
      </c>
      <c r="T84" s="70" t="s">
        <v>123</v>
      </c>
      <c r="U84" s="151"/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</row>
    <row r="85" spans="1:65" s="2" customFormat="1" ht="22.9" customHeight="1">
      <c r="A85" s="34"/>
      <c r="B85" s="35"/>
      <c r="C85" s="75" t="s">
        <v>124</v>
      </c>
      <c r="D85" s="36"/>
      <c r="E85" s="36"/>
      <c r="F85" s="36"/>
      <c r="G85" s="36"/>
      <c r="H85" s="36"/>
      <c r="I85" s="36"/>
      <c r="J85" s="157">
        <f>BK85</f>
        <v>0</v>
      </c>
      <c r="K85" s="36"/>
      <c r="L85" s="39"/>
      <c r="M85" s="71"/>
      <c r="N85" s="158"/>
      <c r="O85" s="72"/>
      <c r="P85" s="159">
        <f>SUM(P86:P91)</f>
        <v>0</v>
      </c>
      <c r="Q85" s="72"/>
      <c r="R85" s="159">
        <f>SUM(R86:R91)</f>
        <v>567.34500000000003</v>
      </c>
      <c r="S85" s="72"/>
      <c r="T85" s="160">
        <f>SUM(T86:T91)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75</v>
      </c>
      <c r="AU85" s="17" t="s">
        <v>108</v>
      </c>
      <c r="BK85" s="161">
        <f>SUM(BK86:BK91)</f>
        <v>0</v>
      </c>
    </row>
    <row r="86" spans="1:65" s="2" customFormat="1" ht="24.2" customHeight="1">
      <c r="A86" s="34"/>
      <c r="B86" s="35"/>
      <c r="C86" s="162" t="s">
        <v>83</v>
      </c>
      <c r="D86" s="162" t="s">
        <v>126</v>
      </c>
      <c r="E86" s="163" t="s">
        <v>443</v>
      </c>
      <c r="F86" s="164" t="s">
        <v>444</v>
      </c>
      <c r="G86" s="165" t="s">
        <v>129</v>
      </c>
      <c r="H86" s="166">
        <v>520</v>
      </c>
      <c r="I86" s="167"/>
      <c r="J86" s="168">
        <f>ROUND(I86*H86,2)</f>
        <v>0</v>
      </c>
      <c r="K86" s="164" t="s">
        <v>130</v>
      </c>
      <c r="L86" s="169"/>
      <c r="M86" s="170" t="s">
        <v>35</v>
      </c>
      <c r="N86" s="171" t="s">
        <v>47</v>
      </c>
      <c r="O86" s="64"/>
      <c r="P86" s="172">
        <f>O86*H86</f>
        <v>0</v>
      </c>
      <c r="Q86" s="172">
        <v>0.32700000000000001</v>
      </c>
      <c r="R86" s="172">
        <f>Q86*H86</f>
        <v>170.04000000000002</v>
      </c>
      <c r="S86" s="172">
        <v>0</v>
      </c>
      <c r="T86" s="17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4" t="s">
        <v>131</v>
      </c>
      <c r="AT86" s="174" t="s">
        <v>126</v>
      </c>
      <c r="AU86" s="174" t="s">
        <v>76</v>
      </c>
      <c r="AY86" s="17" t="s">
        <v>132</v>
      </c>
      <c r="BE86" s="175">
        <f>IF(N86="základní",J86,0)</f>
        <v>0</v>
      </c>
      <c r="BF86" s="175">
        <f>IF(N86="snížená",J86,0)</f>
        <v>0</v>
      </c>
      <c r="BG86" s="175">
        <f>IF(N86="zákl. přenesená",J86,0)</f>
        <v>0</v>
      </c>
      <c r="BH86" s="175">
        <f>IF(N86="sníž. přenesená",J86,0)</f>
        <v>0</v>
      </c>
      <c r="BI86" s="175">
        <f>IF(N86="nulová",J86,0)</f>
        <v>0</v>
      </c>
      <c r="BJ86" s="17" t="s">
        <v>83</v>
      </c>
      <c r="BK86" s="175">
        <f>ROUND(I86*H86,2)</f>
        <v>0</v>
      </c>
      <c r="BL86" s="17" t="s">
        <v>133</v>
      </c>
      <c r="BM86" s="174" t="s">
        <v>445</v>
      </c>
    </row>
    <row r="87" spans="1:65" s="2" customFormat="1" ht="58.5">
      <c r="A87" s="34"/>
      <c r="B87" s="35"/>
      <c r="C87" s="36"/>
      <c r="D87" s="178" t="s">
        <v>140</v>
      </c>
      <c r="E87" s="36"/>
      <c r="F87" s="188" t="s">
        <v>446</v>
      </c>
      <c r="G87" s="36"/>
      <c r="H87" s="36"/>
      <c r="I87" s="189"/>
      <c r="J87" s="36"/>
      <c r="K87" s="36"/>
      <c r="L87" s="39"/>
      <c r="M87" s="190"/>
      <c r="N87" s="191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140</v>
      </c>
      <c r="AU87" s="17" t="s">
        <v>76</v>
      </c>
    </row>
    <row r="88" spans="1:65" s="12" customFormat="1" ht="11.25">
      <c r="B88" s="176"/>
      <c r="C88" s="177"/>
      <c r="D88" s="178" t="s">
        <v>135</v>
      </c>
      <c r="E88" s="179" t="s">
        <v>35</v>
      </c>
      <c r="F88" s="180" t="s">
        <v>447</v>
      </c>
      <c r="G88" s="177"/>
      <c r="H88" s="181">
        <v>520</v>
      </c>
      <c r="I88" s="182"/>
      <c r="J88" s="177"/>
      <c r="K88" s="177"/>
      <c r="L88" s="183"/>
      <c r="M88" s="184"/>
      <c r="N88" s="185"/>
      <c r="O88" s="185"/>
      <c r="P88" s="185"/>
      <c r="Q88" s="185"/>
      <c r="R88" s="185"/>
      <c r="S88" s="185"/>
      <c r="T88" s="186"/>
      <c r="AT88" s="187" t="s">
        <v>135</v>
      </c>
      <c r="AU88" s="187" t="s">
        <v>76</v>
      </c>
      <c r="AV88" s="12" t="s">
        <v>85</v>
      </c>
      <c r="AW88" s="12" t="s">
        <v>37</v>
      </c>
      <c r="AX88" s="12" t="s">
        <v>83</v>
      </c>
      <c r="AY88" s="187" t="s">
        <v>132</v>
      </c>
    </row>
    <row r="89" spans="1:65" s="2" customFormat="1" ht="24.2" customHeight="1">
      <c r="A89" s="34"/>
      <c r="B89" s="35"/>
      <c r="C89" s="162" t="s">
        <v>85</v>
      </c>
      <c r="D89" s="162" t="s">
        <v>126</v>
      </c>
      <c r="E89" s="163" t="s">
        <v>443</v>
      </c>
      <c r="F89" s="164" t="s">
        <v>444</v>
      </c>
      <c r="G89" s="165" t="s">
        <v>129</v>
      </c>
      <c r="H89" s="166">
        <v>1215</v>
      </c>
      <c r="I89" s="167"/>
      <c r="J89" s="168">
        <f>ROUND(I89*H89,2)</f>
        <v>0</v>
      </c>
      <c r="K89" s="164" t="s">
        <v>130</v>
      </c>
      <c r="L89" s="169"/>
      <c r="M89" s="170" t="s">
        <v>35</v>
      </c>
      <c r="N89" s="171" t="s">
        <v>47</v>
      </c>
      <c r="O89" s="64"/>
      <c r="P89" s="172">
        <f>O89*H89</f>
        <v>0</v>
      </c>
      <c r="Q89" s="172">
        <v>0.32700000000000001</v>
      </c>
      <c r="R89" s="172">
        <f>Q89*H89</f>
        <v>397.30500000000001</v>
      </c>
      <c r="S89" s="172">
        <v>0</v>
      </c>
      <c r="T89" s="173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74" t="s">
        <v>131</v>
      </c>
      <c r="AT89" s="174" t="s">
        <v>126</v>
      </c>
      <c r="AU89" s="174" t="s">
        <v>76</v>
      </c>
      <c r="AY89" s="17" t="s">
        <v>132</v>
      </c>
      <c r="BE89" s="175">
        <f>IF(N89="základní",J89,0)</f>
        <v>0</v>
      </c>
      <c r="BF89" s="175">
        <f>IF(N89="snížená",J89,0)</f>
        <v>0</v>
      </c>
      <c r="BG89" s="175">
        <f>IF(N89="zákl. přenesená",J89,0)</f>
        <v>0</v>
      </c>
      <c r="BH89" s="175">
        <f>IF(N89="sníž. přenesená",J89,0)</f>
        <v>0</v>
      </c>
      <c r="BI89" s="175">
        <f>IF(N89="nulová",J89,0)</f>
        <v>0</v>
      </c>
      <c r="BJ89" s="17" t="s">
        <v>83</v>
      </c>
      <c r="BK89" s="175">
        <f>ROUND(I89*H89,2)</f>
        <v>0</v>
      </c>
      <c r="BL89" s="17" t="s">
        <v>133</v>
      </c>
      <c r="BM89" s="174" t="s">
        <v>448</v>
      </c>
    </row>
    <row r="90" spans="1:65" s="2" customFormat="1" ht="126.75">
      <c r="A90" s="34"/>
      <c r="B90" s="35"/>
      <c r="C90" s="36"/>
      <c r="D90" s="178" t="s">
        <v>140</v>
      </c>
      <c r="E90" s="36"/>
      <c r="F90" s="188" t="s">
        <v>449</v>
      </c>
      <c r="G90" s="36"/>
      <c r="H90" s="36"/>
      <c r="I90" s="189"/>
      <c r="J90" s="36"/>
      <c r="K90" s="36"/>
      <c r="L90" s="39"/>
      <c r="M90" s="190"/>
      <c r="N90" s="191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140</v>
      </c>
      <c r="AU90" s="17" t="s">
        <v>76</v>
      </c>
    </row>
    <row r="91" spans="1:65" s="12" customFormat="1" ht="11.25">
      <c r="B91" s="176"/>
      <c r="C91" s="177"/>
      <c r="D91" s="178" t="s">
        <v>135</v>
      </c>
      <c r="E91" s="179" t="s">
        <v>35</v>
      </c>
      <c r="F91" s="180" t="s">
        <v>450</v>
      </c>
      <c r="G91" s="177"/>
      <c r="H91" s="181">
        <v>1215</v>
      </c>
      <c r="I91" s="182"/>
      <c r="J91" s="177"/>
      <c r="K91" s="177"/>
      <c r="L91" s="183"/>
      <c r="M91" s="228"/>
      <c r="N91" s="229"/>
      <c r="O91" s="229"/>
      <c r="P91" s="229"/>
      <c r="Q91" s="229"/>
      <c r="R91" s="229"/>
      <c r="S91" s="229"/>
      <c r="T91" s="230"/>
      <c r="AT91" s="187" t="s">
        <v>135</v>
      </c>
      <c r="AU91" s="187" t="s">
        <v>76</v>
      </c>
      <c r="AV91" s="12" t="s">
        <v>85</v>
      </c>
      <c r="AW91" s="12" t="s">
        <v>37</v>
      </c>
      <c r="AX91" s="12" t="s">
        <v>83</v>
      </c>
      <c r="AY91" s="187" t="s">
        <v>132</v>
      </c>
    </row>
    <row r="92" spans="1:65" s="2" customFormat="1" ht="6.95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1/CKr6OlseWQIfOPPqp2LLfvNK3BoIp5RCNWYMU2fza5mZg05ioKoHigKqIADokLlSNrjJt6TEERbfe2z5iVDQ==" saltValue="fhHw0uNHwUlPsHWZCM4ry/Mz2W2DyNrFfXbJcdcQCamik9yBEsX12FjBjJpUc0Xtz5zwA0MC4RB0GvrXkKsVlA==" spinCount="100000" sheet="1" objects="1" scenarios="1" formatColumns="0" formatRows="0" autoFilter="0"/>
  <autoFilter ref="C84:K91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6"/>
      <c r="M2" s="356"/>
      <c r="N2" s="356"/>
      <c r="O2" s="356"/>
      <c r="P2" s="356"/>
      <c r="Q2" s="356"/>
      <c r="R2" s="356"/>
      <c r="S2" s="356"/>
      <c r="T2" s="356"/>
      <c r="U2" s="356"/>
      <c r="V2" s="356"/>
      <c r="AT2" s="17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85</v>
      </c>
    </row>
    <row r="4" spans="1:46" s="1" customFormat="1" ht="24.95" customHeight="1">
      <c r="B4" s="20"/>
      <c r="D4" s="110" t="s">
        <v>100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57" t="str">
        <f>'Rekapitulace stavby'!K6</f>
        <v>Výměna pražců a kolejnic v úseku Blatná - Sedlice</v>
      </c>
      <c r="F7" s="358"/>
      <c r="G7" s="358"/>
      <c r="H7" s="358"/>
      <c r="L7" s="20"/>
    </row>
    <row r="8" spans="1:46" s="2" customFormat="1" ht="12" customHeight="1">
      <c r="A8" s="34"/>
      <c r="B8" s="39"/>
      <c r="C8" s="34"/>
      <c r="D8" s="112" t="s">
        <v>101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0" t="s">
        <v>451</v>
      </c>
      <c r="F9" s="359"/>
      <c r="G9" s="359"/>
      <c r="H9" s="359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21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22</v>
      </c>
      <c r="E12" s="34"/>
      <c r="F12" s="103" t="s">
        <v>23</v>
      </c>
      <c r="G12" s="34"/>
      <c r="H12" s="34"/>
      <c r="I12" s="112" t="s">
        <v>24</v>
      </c>
      <c r="J12" s="114" t="str">
        <f>'Rekapitulace stavby'!AN8</f>
        <v>17. 9. 2020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26</v>
      </c>
      <c r="E14" s="34"/>
      <c r="F14" s="34"/>
      <c r="G14" s="34"/>
      <c r="H14" s="34"/>
      <c r="I14" s="112" t="s">
        <v>27</v>
      </c>
      <c r="J14" s="103" t="s">
        <v>28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29</v>
      </c>
      <c r="F15" s="34"/>
      <c r="G15" s="34"/>
      <c r="H15" s="34"/>
      <c r="I15" s="112" t="s">
        <v>30</v>
      </c>
      <c r="J15" s="103" t="s">
        <v>31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32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1" t="str">
        <f>'Rekapitulace stavby'!E14</f>
        <v>Vyplň údaj</v>
      </c>
      <c r="F18" s="362"/>
      <c r="G18" s="362"/>
      <c r="H18" s="362"/>
      <c r="I18" s="112" t="s">
        <v>30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34</v>
      </c>
      <c r="E20" s="34"/>
      <c r="F20" s="34"/>
      <c r="G20" s="34"/>
      <c r="H20" s="34"/>
      <c r="I20" s="112" t="s">
        <v>27</v>
      </c>
      <c r="J20" s="103" t="str">
        <f>IF('Rekapitulace stavby'!AN16="","",'Rekapitulace stavby'!AN16)</f>
        <v/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tr">
        <f>IF('Rekapitulace stavby'!E17="","",'Rekapitulace stavby'!E17)</f>
        <v xml:space="preserve"> </v>
      </c>
      <c r="F21" s="34"/>
      <c r="G21" s="34"/>
      <c r="H21" s="34"/>
      <c r="I21" s="112" t="s">
        <v>30</v>
      </c>
      <c r="J21" s="103" t="str">
        <f>IF('Rekapitulace stavby'!AN17="","",'Rekapitulace stavby'!AN17)</f>
        <v/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38</v>
      </c>
      <c r="E23" s="34"/>
      <c r="F23" s="34"/>
      <c r="G23" s="34"/>
      <c r="H23" s="34"/>
      <c r="I23" s="112" t="s">
        <v>27</v>
      </c>
      <c r="J23" s="103" t="s">
        <v>35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39</v>
      </c>
      <c r="F24" s="34"/>
      <c r="G24" s="34"/>
      <c r="H24" s="34"/>
      <c r="I24" s="112" t="s">
        <v>30</v>
      </c>
      <c r="J24" s="103" t="s">
        <v>35</v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40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3" t="s">
        <v>35</v>
      </c>
      <c r="F27" s="363"/>
      <c r="G27" s="363"/>
      <c r="H27" s="363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42</v>
      </c>
      <c r="E30" s="34"/>
      <c r="F30" s="34"/>
      <c r="G30" s="34"/>
      <c r="H30" s="34"/>
      <c r="I30" s="34"/>
      <c r="J30" s="120">
        <f>ROUND(J80,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44</v>
      </c>
      <c r="G32" s="34"/>
      <c r="H32" s="34"/>
      <c r="I32" s="121" t="s">
        <v>43</v>
      </c>
      <c r="J32" s="121" t="s">
        <v>45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46</v>
      </c>
      <c r="E33" s="112" t="s">
        <v>47</v>
      </c>
      <c r="F33" s="123">
        <f>ROUND((SUM(BE80:BE99)),  2)</f>
        <v>0</v>
      </c>
      <c r="G33" s="34"/>
      <c r="H33" s="34"/>
      <c r="I33" s="124">
        <v>0.21</v>
      </c>
      <c r="J33" s="123">
        <f>ROUND(((SUM(BE80:BE99))*I33),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48</v>
      </c>
      <c r="F34" s="123">
        <f>ROUND((SUM(BF80:BF99)),  2)</f>
        <v>0</v>
      </c>
      <c r="G34" s="34"/>
      <c r="H34" s="34"/>
      <c r="I34" s="124">
        <v>0.15</v>
      </c>
      <c r="J34" s="123">
        <f>ROUND(((SUM(BF80:BF99))*I34),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49</v>
      </c>
      <c r="F35" s="123">
        <f>ROUND((SUM(BG80:BG99)),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50</v>
      </c>
      <c r="F36" s="123">
        <f>ROUND((SUM(BH80:BH99)),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51</v>
      </c>
      <c r="F37" s="123">
        <f>ROUND((SUM(BI80:BI99)),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52</v>
      </c>
      <c r="E39" s="127"/>
      <c r="F39" s="127"/>
      <c r="G39" s="128" t="s">
        <v>53</v>
      </c>
      <c r="H39" s="129" t="s">
        <v>54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105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4" t="str">
        <f>E7</f>
        <v>Výměna pražců a kolejnic v úseku Blatná - Sedlice</v>
      </c>
      <c r="F48" s="365"/>
      <c r="G48" s="365"/>
      <c r="H48" s="365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101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3" t="str">
        <f>E9</f>
        <v>VON - Vedlejší a ostatní náklady</v>
      </c>
      <c r="F50" s="366"/>
      <c r="G50" s="366"/>
      <c r="H50" s="366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trať 203 dle JŘ, TÚ Blatná - Sedlice</v>
      </c>
      <c r="G52" s="36"/>
      <c r="H52" s="36"/>
      <c r="I52" s="29" t="s">
        <v>24</v>
      </c>
      <c r="J52" s="59" t="str">
        <f>IF(J12="","",J12)</f>
        <v>17. 9. 2020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26</v>
      </c>
      <c r="D54" s="36"/>
      <c r="E54" s="36"/>
      <c r="F54" s="27" t="str">
        <f>E15</f>
        <v xml:space="preserve">Správa železnic, státní organizace, OŘ Plzeň </v>
      </c>
      <c r="G54" s="36"/>
      <c r="H54" s="36"/>
      <c r="I54" s="29" t="s">
        <v>34</v>
      </c>
      <c r="J54" s="32" t="str">
        <f>E21</f>
        <v xml:space="preserve"> 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Libor Brabenec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106</v>
      </c>
      <c r="D57" s="137"/>
      <c r="E57" s="137"/>
      <c r="F57" s="137"/>
      <c r="G57" s="137"/>
      <c r="H57" s="137"/>
      <c r="I57" s="137"/>
      <c r="J57" s="138" t="s">
        <v>107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74</v>
      </c>
      <c r="D59" s="36"/>
      <c r="E59" s="36"/>
      <c r="F59" s="36"/>
      <c r="G59" s="36"/>
      <c r="H59" s="36"/>
      <c r="I59" s="36"/>
      <c r="J59" s="77">
        <f>J80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108</v>
      </c>
    </row>
    <row r="60" spans="1:47" s="9" customFormat="1" ht="24.95" customHeight="1">
      <c r="B60" s="140"/>
      <c r="C60" s="141"/>
      <c r="D60" s="142" t="s">
        <v>452</v>
      </c>
      <c r="E60" s="143"/>
      <c r="F60" s="143"/>
      <c r="G60" s="143"/>
      <c r="H60" s="143"/>
      <c r="I60" s="143"/>
      <c r="J60" s="144">
        <f>J81</f>
        <v>0</v>
      </c>
      <c r="K60" s="141"/>
      <c r="L60" s="145"/>
    </row>
    <row r="61" spans="1:47" s="2" customFormat="1" ht="21.75" customHeight="1">
      <c r="A61" s="34"/>
      <c r="B61" s="35"/>
      <c r="C61" s="36"/>
      <c r="D61" s="36"/>
      <c r="E61" s="36"/>
      <c r="F61" s="36"/>
      <c r="G61" s="36"/>
      <c r="H61" s="36"/>
      <c r="I61" s="36"/>
      <c r="J61" s="36"/>
      <c r="K61" s="36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>
      <c r="A62" s="34"/>
      <c r="B62" s="47"/>
      <c r="C62" s="48"/>
      <c r="D62" s="48"/>
      <c r="E62" s="48"/>
      <c r="F62" s="48"/>
      <c r="G62" s="48"/>
      <c r="H62" s="48"/>
      <c r="I62" s="48"/>
      <c r="J62" s="48"/>
      <c r="K62" s="48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>
      <c r="A66" s="34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3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>
      <c r="A67" s="34"/>
      <c r="B67" s="35"/>
      <c r="C67" s="23" t="s">
        <v>112</v>
      </c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>
      <c r="A69" s="34"/>
      <c r="B69" s="35"/>
      <c r="C69" s="29" t="s">
        <v>16</v>
      </c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>
      <c r="A70" s="34"/>
      <c r="B70" s="35"/>
      <c r="C70" s="36"/>
      <c r="D70" s="36"/>
      <c r="E70" s="364" t="str">
        <f>E7</f>
        <v>Výměna pražců a kolejnic v úseku Blatná - Sedlice</v>
      </c>
      <c r="F70" s="365"/>
      <c r="G70" s="365"/>
      <c r="H70" s="365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>
      <c r="A71" s="34"/>
      <c r="B71" s="35"/>
      <c r="C71" s="29" t="s">
        <v>101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>
      <c r="A72" s="34"/>
      <c r="B72" s="35"/>
      <c r="C72" s="36"/>
      <c r="D72" s="36"/>
      <c r="E72" s="313" t="str">
        <f>E9</f>
        <v>VON - Vedlejší a ostatní náklady</v>
      </c>
      <c r="F72" s="366"/>
      <c r="G72" s="366"/>
      <c r="H72" s="366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>
      <c r="A73" s="34"/>
      <c r="B73" s="35"/>
      <c r="C73" s="36"/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>
      <c r="A74" s="34"/>
      <c r="B74" s="35"/>
      <c r="C74" s="29" t="s">
        <v>22</v>
      </c>
      <c r="D74" s="36"/>
      <c r="E74" s="36"/>
      <c r="F74" s="27" t="str">
        <f>F12</f>
        <v>trať 203 dle JŘ, TÚ Blatná - Sedlice</v>
      </c>
      <c r="G74" s="36"/>
      <c r="H74" s="36"/>
      <c r="I74" s="29" t="s">
        <v>24</v>
      </c>
      <c r="J74" s="59" t="str">
        <f>IF(J12="","",J12)</f>
        <v>17. 9. 2020</v>
      </c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>
      <c r="A76" s="34"/>
      <c r="B76" s="35"/>
      <c r="C76" s="29" t="s">
        <v>26</v>
      </c>
      <c r="D76" s="36"/>
      <c r="E76" s="36"/>
      <c r="F76" s="27" t="str">
        <f>E15</f>
        <v xml:space="preserve">Správa železnic, státní organizace, OŘ Plzeň </v>
      </c>
      <c r="G76" s="36"/>
      <c r="H76" s="36"/>
      <c r="I76" s="29" t="s">
        <v>34</v>
      </c>
      <c r="J76" s="32" t="str">
        <f>E21</f>
        <v xml:space="preserve"> </v>
      </c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>
      <c r="A77" s="34"/>
      <c r="B77" s="35"/>
      <c r="C77" s="29" t="s">
        <v>32</v>
      </c>
      <c r="D77" s="36"/>
      <c r="E77" s="36"/>
      <c r="F77" s="27" t="str">
        <f>IF(E18="","",E18)</f>
        <v>Vyplň údaj</v>
      </c>
      <c r="G77" s="36"/>
      <c r="H77" s="36"/>
      <c r="I77" s="29" t="s">
        <v>38</v>
      </c>
      <c r="J77" s="32" t="str">
        <f>E24</f>
        <v>Libor Brabenec</v>
      </c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>
      <c r="A79" s="151"/>
      <c r="B79" s="152"/>
      <c r="C79" s="153" t="s">
        <v>113</v>
      </c>
      <c r="D79" s="154" t="s">
        <v>61</v>
      </c>
      <c r="E79" s="154" t="s">
        <v>57</v>
      </c>
      <c r="F79" s="154" t="s">
        <v>58</v>
      </c>
      <c r="G79" s="154" t="s">
        <v>114</v>
      </c>
      <c r="H79" s="154" t="s">
        <v>115</v>
      </c>
      <c r="I79" s="154" t="s">
        <v>116</v>
      </c>
      <c r="J79" s="154" t="s">
        <v>107</v>
      </c>
      <c r="K79" s="155" t="s">
        <v>117</v>
      </c>
      <c r="L79" s="156"/>
      <c r="M79" s="68" t="s">
        <v>35</v>
      </c>
      <c r="N79" s="69" t="s">
        <v>46</v>
      </c>
      <c r="O79" s="69" t="s">
        <v>118</v>
      </c>
      <c r="P79" s="69" t="s">
        <v>119</v>
      </c>
      <c r="Q79" s="69" t="s">
        <v>120</v>
      </c>
      <c r="R79" s="69" t="s">
        <v>121</v>
      </c>
      <c r="S79" s="69" t="s">
        <v>122</v>
      </c>
      <c r="T79" s="70" t="s">
        <v>123</v>
      </c>
      <c r="U79" s="151"/>
      <c r="V79" s="151"/>
      <c r="W79" s="151"/>
      <c r="X79" s="151"/>
      <c r="Y79" s="151"/>
      <c r="Z79" s="151"/>
      <c r="AA79" s="151"/>
      <c r="AB79" s="151"/>
      <c r="AC79" s="151"/>
      <c r="AD79" s="151"/>
      <c r="AE79" s="151"/>
    </row>
    <row r="80" spans="1:63" s="2" customFormat="1" ht="22.9" customHeight="1">
      <c r="A80" s="34"/>
      <c r="B80" s="35"/>
      <c r="C80" s="75" t="s">
        <v>124</v>
      </c>
      <c r="D80" s="36"/>
      <c r="E80" s="36"/>
      <c r="F80" s="36"/>
      <c r="G80" s="36"/>
      <c r="H80" s="36"/>
      <c r="I80" s="36"/>
      <c r="J80" s="157">
        <f>BK80</f>
        <v>0</v>
      </c>
      <c r="K80" s="36"/>
      <c r="L80" s="39"/>
      <c r="M80" s="71"/>
      <c r="N80" s="158"/>
      <c r="O80" s="72"/>
      <c r="P80" s="159">
        <f>P81</f>
        <v>0</v>
      </c>
      <c r="Q80" s="72"/>
      <c r="R80" s="159">
        <f>R81</f>
        <v>0</v>
      </c>
      <c r="S80" s="72"/>
      <c r="T80" s="160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75</v>
      </c>
      <c r="AU80" s="17" t="s">
        <v>108</v>
      </c>
      <c r="BK80" s="161">
        <f>BK81</f>
        <v>0</v>
      </c>
    </row>
    <row r="81" spans="1:65" s="13" customFormat="1" ht="25.9" customHeight="1">
      <c r="B81" s="192"/>
      <c r="C81" s="193"/>
      <c r="D81" s="194" t="s">
        <v>75</v>
      </c>
      <c r="E81" s="195" t="s">
        <v>453</v>
      </c>
      <c r="F81" s="195" t="s">
        <v>454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SUM(P82:P99)</f>
        <v>0</v>
      </c>
      <c r="Q81" s="200"/>
      <c r="R81" s="201">
        <f>SUM(R82:R99)</f>
        <v>0</v>
      </c>
      <c r="S81" s="200"/>
      <c r="T81" s="202">
        <f>SUM(T82:T99)</f>
        <v>0</v>
      </c>
      <c r="AR81" s="203" t="s">
        <v>171</v>
      </c>
      <c r="AT81" s="204" t="s">
        <v>75</v>
      </c>
      <c r="AU81" s="204" t="s">
        <v>76</v>
      </c>
      <c r="AY81" s="203" t="s">
        <v>132</v>
      </c>
      <c r="BK81" s="205">
        <f>SUM(BK82:BK99)</f>
        <v>0</v>
      </c>
    </row>
    <row r="82" spans="1:65" s="2" customFormat="1" ht="37.9" customHeight="1">
      <c r="A82" s="34"/>
      <c r="B82" s="35"/>
      <c r="C82" s="208" t="s">
        <v>83</v>
      </c>
      <c r="D82" s="208" t="s">
        <v>184</v>
      </c>
      <c r="E82" s="209" t="s">
        <v>455</v>
      </c>
      <c r="F82" s="210" t="s">
        <v>456</v>
      </c>
      <c r="G82" s="211" t="s">
        <v>457</v>
      </c>
      <c r="H82" s="231"/>
      <c r="I82" s="213"/>
      <c r="J82" s="214">
        <f>ROUND(I82*H82,2)</f>
        <v>0</v>
      </c>
      <c r="K82" s="210" t="s">
        <v>130</v>
      </c>
      <c r="L82" s="39"/>
      <c r="M82" s="215" t="s">
        <v>35</v>
      </c>
      <c r="N82" s="216" t="s">
        <v>47</v>
      </c>
      <c r="O82" s="64"/>
      <c r="P82" s="172">
        <f>O82*H82</f>
        <v>0</v>
      </c>
      <c r="Q82" s="172">
        <v>0</v>
      </c>
      <c r="R82" s="172">
        <f>Q82*H82</f>
        <v>0</v>
      </c>
      <c r="S82" s="172">
        <v>0</v>
      </c>
      <c r="T82" s="173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74" t="s">
        <v>133</v>
      </c>
      <c r="AT82" s="174" t="s">
        <v>184</v>
      </c>
      <c r="AU82" s="174" t="s">
        <v>83</v>
      </c>
      <c r="AY82" s="17" t="s">
        <v>132</v>
      </c>
      <c r="BE82" s="175">
        <f>IF(N82="základní",J82,0)</f>
        <v>0</v>
      </c>
      <c r="BF82" s="175">
        <f>IF(N82="snížená",J82,0)</f>
        <v>0</v>
      </c>
      <c r="BG82" s="175">
        <f>IF(N82="zákl. přenesená",J82,0)</f>
        <v>0</v>
      </c>
      <c r="BH82" s="175">
        <f>IF(N82="sníž. přenesená",J82,0)</f>
        <v>0</v>
      </c>
      <c r="BI82" s="175">
        <f>IF(N82="nulová",J82,0)</f>
        <v>0</v>
      </c>
      <c r="BJ82" s="17" t="s">
        <v>83</v>
      </c>
      <c r="BK82" s="175">
        <f>ROUND(I82*H82,2)</f>
        <v>0</v>
      </c>
      <c r="BL82" s="17" t="s">
        <v>133</v>
      </c>
      <c r="BM82" s="174" t="s">
        <v>458</v>
      </c>
    </row>
    <row r="83" spans="1:65" s="2" customFormat="1" ht="29.25">
      <c r="A83" s="34"/>
      <c r="B83" s="35"/>
      <c r="C83" s="36"/>
      <c r="D83" s="178" t="s">
        <v>189</v>
      </c>
      <c r="E83" s="36"/>
      <c r="F83" s="188" t="s">
        <v>459</v>
      </c>
      <c r="G83" s="36"/>
      <c r="H83" s="36"/>
      <c r="I83" s="189"/>
      <c r="J83" s="36"/>
      <c r="K83" s="36"/>
      <c r="L83" s="39"/>
      <c r="M83" s="190"/>
      <c r="N83" s="191"/>
      <c r="O83" s="64"/>
      <c r="P83" s="64"/>
      <c r="Q83" s="64"/>
      <c r="R83" s="64"/>
      <c r="S83" s="64"/>
      <c r="T83" s="6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189</v>
      </c>
      <c r="AU83" s="17" t="s">
        <v>83</v>
      </c>
    </row>
    <row r="84" spans="1:65" s="2" customFormat="1" ht="19.5">
      <c r="A84" s="34"/>
      <c r="B84" s="35"/>
      <c r="C84" s="36"/>
      <c r="D84" s="178" t="s">
        <v>140</v>
      </c>
      <c r="E84" s="36"/>
      <c r="F84" s="188" t="s">
        <v>460</v>
      </c>
      <c r="G84" s="36"/>
      <c r="H84" s="36"/>
      <c r="I84" s="189"/>
      <c r="J84" s="36"/>
      <c r="K84" s="36"/>
      <c r="L84" s="39"/>
      <c r="M84" s="190"/>
      <c r="N84" s="191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140</v>
      </c>
      <c r="AU84" s="17" t="s">
        <v>83</v>
      </c>
    </row>
    <row r="85" spans="1:65" s="12" customFormat="1" ht="11.25">
      <c r="B85" s="176"/>
      <c r="C85" s="177"/>
      <c r="D85" s="178" t="s">
        <v>135</v>
      </c>
      <c r="E85" s="179" t="s">
        <v>35</v>
      </c>
      <c r="F85" s="180" t="s">
        <v>461</v>
      </c>
      <c r="G85" s="177"/>
      <c r="H85" s="181">
        <v>1</v>
      </c>
      <c r="I85" s="182"/>
      <c r="J85" s="177"/>
      <c r="K85" s="177"/>
      <c r="L85" s="183"/>
      <c r="M85" s="184"/>
      <c r="N85" s="185"/>
      <c r="O85" s="185"/>
      <c r="P85" s="185"/>
      <c r="Q85" s="185"/>
      <c r="R85" s="185"/>
      <c r="S85" s="185"/>
      <c r="T85" s="186"/>
      <c r="AT85" s="187" t="s">
        <v>135</v>
      </c>
      <c r="AU85" s="187" t="s">
        <v>83</v>
      </c>
      <c r="AV85" s="12" t="s">
        <v>85</v>
      </c>
      <c r="AW85" s="12" t="s">
        <v>37</v>
      </c>
      <c r="AX85" s="12" t="s">
        <v>83</v>
      </c>
      <c r="AY85" s="187" t="s">
        <v>132</v>
      </c>
    </row>
    <row r="86" spans="1:65" s="2" customFormat="1" ht="24.2" customHeight="1">
      <c r="A86" s="34"/>
      <c r="B86" s="35"/>
      <c r="C86" s="208" t="s">
        <v>85</v>
      </c>
      <c r="D86" s="208" t="s">
        <v>184</v>
      </c>
      <c r="E86" s="209" t="s">
        <v>462</v>
      </c>
      <c r="F86" s="210" t="s">
        <v>463</v>
      </c>
      <c r="G86" s="211" t="s">
        <v>457</v>
      </c>
      <c r="H86" s="231"/>
      <c r="I86" s="213"/>
      <c r="J86" s="214">
        <f>ROUND(I86*H86,2)</f>
        <v>0</v>
      </c>
      <c r="K86" s="210" t="s">
        <v>130</v>
      </c>
      <c r="L86" s="39"/>
      <c r="M86" s="215" t="s">
        <v>35</v>
      </c>
      <c r="N86" s="216" t="s">
        <v>47</v>
      </c>
      <c r="O86" s="64"/>
      <c r="P86" s="172">
        <f>O86*H86</f>
        <v>0</v>
      </c>
      <c r="Q86" s="172">
        <v>0</v>
      </c>
      <c r="R86" s="172">
        <f>Q86*H86</f>
        <v>0</v>
      </c>
      <c r="S86" s="172">
        <v>0</v>
      </c>
      <c r="T86" s="17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74" t="s">
        <v>464</v>
      </c>
      <c r="AT86" s="174" t="s">
        <v>184</v>
      </c>
      <c r="AU86" s="174" t="s">
        <v>83</v>
      </c>
      <c r="AY86" s="17" t="s">
        <v>132</v>
      </c>
      <c r="BE86" s="175">
        <f>IF(N86="základní",J86,0)</f>
        <v>0</v>
      </c>
      <c r="BF86" s="175">
        <f>IF(N86="snížená",J86,0)</f>
        <v>0</v>
      </c>
      <c r="BG86" s="175">
        <f>IF(N86="zákl. přenesená",J86,0)</f>
        <v>0</v>
      </c>
      <c r="BH86" s="175">
        <f>IF(N86="sníž. přenesená",J86,0)</f>
        <v>0</v>
      </c>
      <c r="BI86" s="175">
        <f>IF(N86="nulová",J86,0)</f>
        <v>0</v>
      </c>
      <c r="BJ86" s="17" t="s">
        <v>83</v>
      </c>
      <c r="BK86" s="175">
        <f>ROUND(I86*H86,2)</f>
        <v>0</v>
      </c>
      <c r="BL86" s="17" t="s">
        <v>464</v>
      </c>
      <c r="BM86" s="174" t="s">
        <v>465</v>
      </c>
    </row>
    <row r="87" spans="1:65" s="12" customFormat="1" ht="11.25">
      <c r="B87" s="176"/>
      <c r="C87" s="177"/>
      <c r="D87" s="178" t="s">
        <v>135</v>
      </c>
      <c r="E87" s="179" t="s">
        <v>35</v>
      </c>
      <c r="F87" s="180" t="s">
        <v>461</v>
      </c>
      <c r="G87" s="177"/>
      <c r="H87" s="181">
        <v>1</v>
      </c>
      <c r="I87" s="182"/>
      <c r="J87" s="177"/>
      <c r="K87" s="177"/>
      <c r="L87" s="183"/>
      <c r="M87" s="184"/>
      <c r="N87" s="185"/>
      <c r="O87" s="185"/>
      <c r="P87" s="185"/>
      <c r="Q87" s="185"/>
      <c r="R87" s="185"/>
      <c r="S87" s="185"/>
      <c r="T87" s="186"/>
      <c r="AT87" s="187" t="s">
        <v>135</v>
      </c>
      <c r="AU87" s="187" t="s">
        <v>83</v>
      </c>
      <c r="AV87" s="12" t="s">
        <v>85</v>
      </c>
      <c r="AW87" s="12" t="s">
        <v>37</v>
      </c>
      <c r="AX87" s="12" t="s">
        <v>83</v>
      </c>
      <c r="AY87" s="187" t="s">
        <v>132</v>
      </c>
    </row>
    <row r="88" spans="1:65" s="2" customFormat="1" ht="37.9" customHeight="1">
      <c r="A88" s="34"/>
      <c r="B88" s="35"/>
      <c r="C88" s="208" t="s">
        <v>162</v>
      </c>
      <c r="D88" s="208" t="s">
        <v>184</v>
      </c>
      <c r="E88" s="209" t="s">
        <v>466</v>
      </c>
      <c r="F88" s="210" t="s">
        <v>467</v>
      </c>
      <c r="G88" s="211" t="s">
        <v>457</v>
      </c>
      <c r="H88" s="231"/>
      <c r="I88" s="213"/>
      <c r="J88" s="214">
        <f>ROUND(I88*H88,2)</f>
        <v>0</v>
      </c>
      <c r="K88" s="210" t="s">
        <v>130</v>
      </c>
      <c r="L88" s="39"/>
      <c r="M88" s="215" t="s">
        <v>35</v>
      </c>
      <c r="N88" s="216" t="s">
        <v>47</v>
      </c>
      <c r="O88" s="64"/>
      <c r="P88" s="172">
        <f>O88*H88</f>
        <v>0</v>
      </c>
      <c r="Q88" s="172">
        <v>0</v>
      </c>
      <c r="R88" s="172">
        <f>Q88*H88</f>
        <v>0</v>
      </c>
      <c r="S88" s="172">
        <v>0</v>
      </c>
      <c r="T88" s="17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74" t="s">
        <v>133</v>
      </c>
      <c r="AT88" s="174" t="s">
        <v>184</v>
      </c>
      <c r="AU88" s="174" t="s">
        <v>83</v>
      </c>
      <c r="AY88" s="17" t="s">
        <v>132</v>
      </c>
      <c r="BE88" s="175">
        <f>IF(N88="základní",J88,0)</f>
        <v>0</v>
      </c>
      <c r="BF88" s="175">
        <f>IF(N88="snížená",J88,0)</f>
        <v>0</v>
      </c>
      <c r="BG88" s="175">
        <f>IF(N88="zákl. přenesená",J88,0)</f>
        <v>0</v>
      </c>
      <c r="BH88" s="175">
        <f>IF(N88="sníž. přenesená",J88,0)</f>
        <v>0</v>
      </c>
      <c r="BI88" s="175">
        <f>IF(N88="nulová",J88,0)</f>
        <v>0</v>
      </c>
      <c r="BJ88" s="17" t="s">
        <v>83</v>
      </c>
      <c r="BK88" s="175">
        <f>ROUND(I88*H88,2)</f>
        <v>0</v>
      </c>
      <c r="BL88" s="17" t="s">
        <v>133</v>
      </c>
      <c r="BM88" s="174" t="s">
        <v>468</v>
      </c>
    </row>
    <row r="89" spans="1:65" s="12" customFormat="1" ht="11.25">
      <c r="B89" s="176"/>
      <c r="C89" s="177"/>
      <c r="D89" s="178" t="s">
        <v>135</v>
      </c>
      <c r="E89" s="179" t="s">
        <v>35</v>
      </c>
      <c r="F89" s="180" t="s">
        <v>435</v>
      </c>
      <c r="G89" s="177"/>
      <c r="H89" s="181">
        <v>1.3</v>
      </c>
      <c r="I89" s="182"/>
      <c r="J89" s="177"/>
      <c r="K89" s="177"/>
      <c r="L89" s="183"/>
      <c r="M89" s="184"/>
      <c r="N89" s="185"/>
      <c r="O89" s="185"/>
      <c r="P89" s="185"/>
      <c r="Q89" s="185"/>
      <c r="R89" s="185"/>
      <c r="S89" s="185"/>
      <c r="T89" s="186"/>
      <c r="AT89" s="187" t="s">
        <v>135</v>
      </c>
      <c r="AU89" s="187" t="s">
        <v>83</v>
      </c>
      <c r="AV89" s="12" t="s">
        <v>85</v>
      </c>
      <c r="AW89" s="12" t="s">
        <v>37</v>
      </c>
      <c r="AX89" s="12" t="s">
        <v>83</v>
      </c>
      <c r="AY89" s="187" t="s">
        <v>132</v>
      </c>
    </row>
    <row r="90" spans="1:65" s="2" customFormat="1" ht="24.2" customHeight="1">
      <c r="A90" s="34"/>
      <c r="B90" s="35"/>
      <c r="C90" s="208" t="s">
        <v>171</v>
      </c>
      <c r="D90" s="208" t="s">
        <v>184</v>
      </c>
      <c r="E90" s="209" t="s">
        <v>469</v>
      </c>
      <c r="F90" s="210" t="s">
        <v>470</v>
      </c>
      <c r="G90" s="211" t="s">
        <v>457</v>
      </c>
      <c r="H90" s="231"/>
      <c r="I90" s="213"/>
      <c r="J90" s="214">
        <f>ROUND(I90*H90,2)</f>
        <v>0</v>
      </c>
      <c r="K90" s="210" t="s">
        <v>130</v>
      </c>
      <c r="L90" s="39"/>
      <c r="M90" s="215" t="s">
        <v>35</v>
      </c>
      <c r="N90" s="216" t="s">
        <v>47</v>
      </c>
      <c r="O90" s="64"/>
      <c r="P90" s="172">
        <f>O90*H90</f>
        <v>0</v>
      </c>
      <c r="Q90" s="172">
        <v>0</v>
      </c>
      <c r="R90" s="172">
        <f>Q90*H90</f>
        <v>0</v>
      </c>
      <c r="S90" s="172">
        <v>0</v>
      </c>
      <c r="T90" s="17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74" t="s">
        <v>464</v>
      </c>
      <c r="AT90" s="174" t="s">
        <v>184</v>
      </c>
      <c r="AU90" s="174" t="s">
        <v>83</v>
      </c>
      <c r="AY90" s="17" t="s">
        <v>132</v>
      </c>
      <c r="BE90" s="175">
        <f>IF(N90="základní",J90,0)</f>
        <v>0</v>
      </c>
      <c r="BF90" s="175">
        <f>IF(N90="snížená",J90,0)</f>
        <v>0</v>
      </c>
      <c r="BG90" s="175">
        <f>IF(N90="zákl. přenesená",J90,0)</f>
        <v>0</v>
      </c>
      <c r="BH90" s="175">
        <f>IF(N90="sníž. přenesená",J90,0)</f>
        <v>0</v>
      </c>
      <c r="BI90" s="175">
        <f>IF(N90="nulová",J90,0)</f>
        <v>0</v>
      </c>
      <c r="BJ90" s="17" t="s">
        <v>83</v>
      </c>
      <c r="BK90" s="175">
        <f>ROUND(I90*H90,2)</f>
        <v>0</v>
      </c>
      <c r="BL90" s="17" t="s">
        <v>464</v>
      </c>
      <c r="BM90" s="174" t="s">
        <v>471</v>
      </c>
    </row>
    <row r="91" spans="1:65" s="2" customFormat="1" ht="19.5">
      <c r="A91" s="34"/>
      <c r="B91" s="35"/>
      <c r="C91" s="36"/>
      <c r="D91" s="178" t="s">
        <v>140</v>
      </c>
      <c r="E91" s="36"/>
      <c r="F91" s="188" t="s">
        <v>472</v>
      </c>
      <c r="G91" s="36"/>
      <c r="H91" s="36"/>
      <c r="I91" s="189"/>
      <c r="J91" s="36"/>
      <c r="K91" s="36"/>
      <c r="L91" s="39"/>
      <c r="M91" s="190"/>
      <c r="N91" s="191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140</v>
      </c>
      <c r="AU91" s="17" t="s">
        <v>83</v>
      </c>
    </row>
    <row r="92" spans="1:65" s="12" customFormat="1" ht="11.25">
      <c r="B92" s="176"/>
      <c r="C92" s="177"/>
      <c r="D92" s="178" t="s">
        <v>135</v>
      </c>
      <c r="E92" s="179" t="s">
        <v>35</v>
      </c>
      <c r="F92" s="180" t="s">
        <v>473</v>
      </c>
      <c r="G92" s="177"/>
      <c r="H92" s="181">
        <v>2</v>
      </c>
      <c r="I92" s="182"/>
      <c r="J92" s="177"/>
      <c r="K92" s="177"/>
      <c r="L92" s="183"/>
      <c r="M92" s="184"/>
      <c r="N92" s="185"/>
      <c r="O92" s="185"/>
      <c r="P92" s="185"/>
      <c r="Q92" s="185"/>
      <c r="R92" s="185"/>
      <c r="S92" s="185"/>
      <c r="T92" s="186"/>
      <c r="AT92" s="187" t="s">
        <v>135</v>
      </c>
      <c r="AU92" s="187" t="s">
        <v>83</v>
      </c>
      <c r="AV92" s="12" t="s">
        <v>85</v>
      </c>
      <c r="AW92" s="12" t="s">
        <v>37</v>
      </c>
      <c r="AX92" s="12" t="s">
        <v>83</v>
      </c>
      <c r="AY92" s="187" t="s">
        <v>132</v>
      </c>
    </row>
    <row r="93" spans="1:65" s="2" customFormat="1" ht="24.2" customHeight="1">
      <c r="A93" s="34"/>
      <c r="B93" s="35"/>
      <c r="C93" s="208" t="s">
        <v>474</v>
      </c>
      <c r="D93" s="208" t="s">
        <v>184</v>
      </c>
      <c r="E93" s="209" t="s">
        <v>475</v>
      </c>
      <c r="F93" s="210" t="s">
        <v>476</v>
      </c>
      <c r="G93" s="211" t="s">
        <v>457</v>
      </c>
      <c r="H93" s="231"/>
      <c r="I93" s="213"/>
      <c r="J93" s="214">
        <f>ROUND(I93*H93,2)</f>
        <v>0</v>
      </c>
      <c r="K93" s="210" t="s">
        <v>130</v>
      </c>
      <c r="L93" s="39"/>
      <c r="M93" s="215" t="s">
        <v>35</v>
      </c>
      <c r="N93" s="216" t="s">
        <v>47</v>
      </c>
      <c r="O93" s="64"/>
      <c r="P93" s="172">
        <f>O93*H93</f>
        <v>0</v>
      </c>
      <c r="Q93" s="172">
        <v>0</v>
      </c>
      <c r="R93" s="172">
        <f>Q93*H93</f>
        <v>0</v>
      </c>
      <c r="S93" s="172">
        <v>0</v>
      </c>
      <c r="T93" s="17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74" t="s">
        <v>464</v>
      </c>
      <c r="AT93" s="174" t="s">
        <v>184</v>
      </c>
      <c r="AU93" s="174" t="s">
        <v>83</v>
      </c>
      <c r="AY93" s="17" t="s">
        <v>132</v>
      </c>
      <c r="BE93" s="175">
        <f>IF(N93="základní",J93,0)</f>
        <v>0</v>
      </c>
      <c r="BF93" s="175">
        <f>IF(N93="snížená",J93,0)</f>
        <v>0</v>
      </c>
      <c r="BG93" s="175">
        <f>IF(N93="zákl. přenesená",J93,0)</f>
        <v>0</v>
      </c>
      <c r="BH93" s="175">
        <f>IF(N93="sníž. přenesená",J93,0)</f>
        <v>0</v>
      </c>
      <c r="BI93" s="175">
        <f>IF(N93="nulová",J93,0)</f>
        <v>0</v>
      </c>
      <c r="BJ93" s="17" t="s">
        <v>83</v>
      </c>
      <c r="BK93" s="175">
        <f>ROUND(I93*H93,2)</f>
        <v>0</v>
      </c>
      <c r="BL93" s="17" t="s">
        <v>464</v>
      </c>
      <c r="BM93" s="174" t="s">
        <v>477</v>
      </c>
    </row>
    <row r="94" spans="1:65" s="12" customFormat="1" ht="11.25">
      <c r="B94" s="176"/>
      <c r="C94" s="177"/>
      <c r="D94" s="178" t="s">
        <v>135</v>
      </c>
      <c r="E94" s="179" t="s">
        <v>35</v>
      </c>
      <c r="F94" s="180" t="s">
        <v>461</v>
      </c>
      <c r="G94" s="177"/>
      <c r="H94" s="181">
        <v>1</v>
      </c>
      <c r="I94" s="182"/>
      <c r="J94" s="177"/>
      <c r="K94" s="177"/>
      <c r="L94" s="183"/>
      <c r="M94" s="184"/>
      <c r="N94" s="185"/>
      <c r="O94" s="185"/>
      <c r="P94" s="185"/>
      <c r="Q94" s="185"/>
      <c r="R94" s="185"/>
      <c r="S94" s="185"/>
      <c r="T94" s="186"/>
      <c r="AT94" s="187" t="s">
        <v>135</v>
      </c>
      <c r="AU94" s="187" t="s">
        <v>83</v>
      </c>
      <c r="AV94" s="12" t="s">
        <v>85</v>
      </c>
      <c r="AW94" s="12" t="s">
        <v>37</v>
      </c>
      <c r="AX94" s="12" t="s">
        <v>83</v>
      </c>
      <c r="AY94" s="187" t="s">
        <v>132</v>
      </c>
    </row>
    <row r="95" spans="1:65" s="2" customFormat="1" ht="49.15" customHeight="1">
      <c r="A95" s="34"/>
      <c r="B95" s="35"/>
      <c r="C95" s="208" t="s">
        <v>426</v>
      </c>
      <c r="D95" s="208" t="s">
        <v>184</v>
      </c>
      <c r="E95" s="209" t="s">
        <v>478</v>
      </c>
      <c r="F95" s="210" t="s">
        <v>479</v>
      </c>
      <c r="G95" s="211" t="s">
        <v>195</v>
      </c>
      <c r="H95" s="212">
        <v>2200</v>
      </c>
      <c r="I95" s="213"/>
      <c r="J95" s="214">
        <f>ROUND(I95*H95,2)</f>
        <v>0</v>
      </c>
      <c r="K95" s="210" t="s">
        <v>130</v>
      </c>
      <c r="L95" s="39"/>
      <c r="M95" s="215" t="s">
        <v>35</v>
      </c>
      <c r="N95" s="216" t="s">
        <v>47</v>
      </c>
      <c r="O95" s="64"/>
      <c r="P95" s="172">
        <f>O95*H95</f>
        <v>0</v>
      </c>
      <c r="Q95" s="172">
        <v>0</v>
      </c>
      <c r="R95" s="172">
        <f>Q95*H95</f>
        <v>0</v>
      </c>
      <c r="S95" s="172">
        <v>0</v>
      </c>
      <c r="T95" s="17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74" t="s">
        <v>133</v>
      </c>
      <c r="AT95" s="174" t="s">
        <v>184</v>
      </c>
      <c r="AU95" s="174" t="s">
        <v>83</v>
      </c>
      <c r="AY95" s="17" t="s">
        <v>132</v>
      </c>
      <c r="BE95" s="175">
        <f>IF(N95="základní",J95,0)</f>
        <v>0</v>
      </c>
      <c r="BF95" s="175">
        <f>IF(N95="snížená",J95,0)</f>
        <v>0</v>
      </c>
      <c r="BG95" s="175">
        <f>IF(N95="zákl. přenesená",J95,0)</f>
        <v>0</v>
      </c>
      <c r="BH95" s="175">
        <f>IF(N95="sníž. přenesená",J95,0)</f>
        <v>0</v>
      </c>
      <c r="BI95" s="175">
        <f>IF(N95="nulová",J95,0)</f>
        <v>0</v>
      </c>
      <c r="BJ95" s="17" t="s">
        <v>83</v>
      </c>
      <c r="BK95" s="175">
        <f>ROUND(I95*H95,2)</f>
        <v>0</v>
      </c>
      <c r="BL95" s="17" t="s">
        <v>133</v>
      </c>
      <c r="BM95" s="174" t="s">
        <v>480</v>
      </c>
    </row>
    <row r="96" spans="1:65" s="2" customFormat="1" ht="29.25">
      <c r="A96" s="34"/>
      <c r="B96" s="35"/>
      <c r="C96" s="36"/>
      <c r="D96" s="178" t="s">
        <v>189</v>
      </c>
      <c r="E96" s="36"/>
      <c r="F96" s="188" t="s">
        <v>481</v>
      </c>
      <c r="G96" s="36"/>
      <c r="H96" s="36"/>
      <c r="I96" s="189"/>
      <c r="J96" s="36"/>
      <c r="K96" s="36"/>
      <c r="L96" s="39"/>
      <c r="M96" s="190"/>
      <c r="N96" s="191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189</v>
      </c>
      <c r="AU96" s="17" t="s">
        <v>83</v>
      </c>
    </row>
    <row r="97" spans="1:65" s="12" customFormat="1" ht="11.25">
      <c r="B97" s="176"/>
      <c r="C97" s="177"/>
      <c r="D97" s="178" t="s">
        <v>135</v>
      </c>
      <c r="E97" s="179" t="s">
        <v>35</v>
      </c>
      <c r="F97" s="180" t="s">
        <v>256</v>
      </c>
      <c r="G97" s="177"/>
      <c r="H97" s="181">
        <v>2200</v>
      </c>
      <c r="I97" s="182"/>
      <c r="J97" s="177"/>
      <c r="K97" s="177"/>
      <c r="L97" s="183"/>
      <c r="M97" s="184"/>
      <c r="N97" s="185"/>
      <c r="O97" s="185"/>
      <c r="P97" s="185"/>
      <c r="Q97" s="185"/>
      <c r="R97" s="185"/>
      <c r="S97" s="185"/>
      <c r="T97" s="186"/>
      <c r="AT97" s="187" t="s">
        <v>135</v>
      </c>
      <c r="AU97" s="187" t="s">
        <v>83</v>
      </c>
      <c r="AV97" s="12" t="s">
        <v>85</v>
      </c>
      <c r="AW97" s="12" t="s">
        <v>37</v>
      </c>
      <c r="AX97" s="12" t="s">
        <v>83</v>
      </c>
      <c r="AY97" s="187" t="s">
        <v>132</v>
      </c>
    </row>
    <row r="98" spans="1:65" s="2" customFormat="1" ht="24.2" customHeight="1">
      <c r="A98" s="34"/>
      <c r="B98" s="35"/>
      <c r="C98" s="208" t="s">
        <v>131</v>
      </c>
      <c r="D98" s="208" t="s">
        <v>184</v>
      </c>
      <c r="E98" s="209" t="s">
        <v>482</v>
      </c>
      <c r="F98" s="210" t="s">
        <v>483</v>
      </c>
      <c r="G98" s="211" t="s">
        <v>457</v>
      </c>
      <c r="H98" s="231"/>
      <c r="I98" s="213"/>
      <c r="J98" s="214">
        <f>ROUND(I98*H98,2)</f>
        <v>0</v>
      </c>
      <c r="K98" s="210" t="s">
        <v>130</v>
      </c>
      <c r="L98" s="39"/>
      <c r="M98" s="215" t="s">
        <v>35</v>
      </c>
      <c r="N98" s="216" t="s">
        <v>47</v>
      </c>
      <c r="O98" s="64"/>
      <c r="P98" s="172">
        <f>O98*H98</f>
        <v>0</v>
      </c>
      <c r="Q98" s="172">
        <v>0</v>
      </c>
      <c r="R98" s="172">
        <f>Q98*H98</f>
        <v>0</v>
      </c>
      <c r="S98" s="172">
        <v>0</v>
      </c>
      <c r="T98" s="17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74" t="s">
        <v>464</v>
      </c>
      <c r="AT98" s="174" t="s">
        <v>184</v>
      </c>
      <c r="AU98" s="174" t="s">
        <v>83</v>
      </c>
      <c r="AY98" s="17" t="s">
        <v>132</v>
      </c>
      <c r="BE98" s="175">
        <f>IF(N98="základní",J98,0)</f>
        <v>0</v>
      </c>
      <c r="BF98" s="175">
        <f>IF(N98="snížená",J98,0)</f>
        <v>0</v>
      </c>
      <c r="BG98" s="175">
        <f>IF(N98="zákl. přenesená",J98,0)</f>
        <v>0</v>
      </c>
      <c r="BH98" s="175">
        <f>IF(N98="sníž. přenesená",J98,0)</f>
        <v>0</v>
      </c>
      <c r="BI98" s="175">
        <f>IF(N98="nulová",J98,0)</f>
        <v>0</v>
      </c>
      <c r="BJ98" s="17" t="s">
        <v>83</v>
      </c>
      <c r="BK98" s="175">
        <f>ROUND(I98*H98,2)</f>
        <v>0</v>
      </c>
      <c r="BL98" s="17" t="s">
        <v>464</v>
      </c>
      <c r="BM98" s="174" t="s">
        <v>484</v>
      </c>
    </row>
    <row r="99" spans="1:65" s="12" customFormat="1" ht="11.25">
      <c r="B99" s="176"/>
      <c r="C99" s="177"/>
      <c r="D99" s="178" t="s">
        <v>135</v>
      </c>
      <c r="E99" s="179" t="s">
        <v>35</v>
      </c>
      <c r="F99" s="180" t="s">
        <v>461</v>
      </c>
      <c r="G99" s="177"/>
      <c r="H99" s="181">
        <v>1</v>
      </c>
      <c r="I99" s="182"/>
      <c r="J99" s="177"/>
      <c r="K99" s="177"/>
      <c r="L99" s="183"/>
      <c r="M99" s="228"/>
      <c r="N99" s="229"/>
      <c r="O99" s="229"/>
      <c r="P99" s="229"/>
      <c r="Q99" s="229"/>
      <c r="R99" s="229"/>
      <c r="S99" s="229"/>
      <c r="T99" s="230"/>
      <c r="AT99" s="187" t="s">
        <v>135</v>
      </c>
      <c r="AU99" s="187" t="s">
        <v>83</v>
      </c>
      <c r="AV99" s="12" t="s">
        <v>85</v>
      </c>
      <c r="AW99" s="12" t="s">
        <v>37</v>
      </c>
      <c r="AX99" s="12" t="s">
        <v>83</v>
      </c>
      <c r="AY99" s="187" t="s">
        <v>132</v>
      </c>
    </row>
    <row r="100" spans="1:65" s="2" customFormat="1" ht="6.95" customHeight="1">
      <c r="A100" s="34"/>
      <c r="B100" s="47"/>
      <c r="C100" s="48"/>
      <c r="D100" s="48"/>
      <c r="E100" s="48"/>
      <c r="F100" s="48"/>
      <c r="G100" s="48"/>
      <c r="H100" s="48"/>
      <c r="I100" s="48"/>
      <c r="J100" s="48"/>
      <c r="K100" s="48"/>
      <c r="L100" s="39"/>
      <c r="M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</sheetData>
  <sheetProtection algorithmName="SHA-512" hashValue="nkYDIKnSfXo9IWSq559a5QHumhHF9oQ0ycCFDposApCb3VxKV/Zj7U3/W/y/LGKyOSe1fO3SQN4MuWEiHclijw==" saltValue="8nTM6dqbz4mFeYTHJArqYiW9Hb0heZEy8XzDi3Lev32cHGQ3kD7Xypxm998iUWw33xProo5LSjhd3WEwFxxGxw==" spinCount="100000" sheet="1" objects="1" scenarios="1" formatColumns="0" formatRows="0" autoFilter="0"/>
  <autoFilter ref="C79:K9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2" customWidth="1"/>
    <col min="2" max="2" width="1.6640625" style="232" customWidth="1"/>
    <col min="3" max="4" width="5" style="232" customWidth="1"/>
    <col min="5" max="5" width="11.6640625" style="232" customWidth="1"/>
    <col min="6" max="6" width="9.1640625" style="232" customWidth="1"/>
    <col min="7" max="7" width="5" style="232" customWidth="1"/>
    <col min="8" max="8" width="77.83203125" style="232" customWidth="1"/>
    <col min="9" max="10" width="20" style="232" customWidth="1"/>
    <col min="11" max="11" width="1.6640625" style="232" customWidth="1"/>
  </cols>
  <sheetData>
    <row r="1" spans="2:11" s="1" customFormat="1" ht="37.5" customHeight="1"/>
    <row r="2" spans="2:11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5" customFormat="1" ht="45" customHeight="1">
      <c r="B3" s="236"/>
      <c r="C3" s="368" t="s">
        <v>485</v>
      </c>
      <c r="D3" s="368"/>
      <c r="E3" s="368"/>
      <c r="F3" s="368"/>
      <c r="G3" s="368"/>
      <c r="H3" s="368"/>
      <c r="I3" s="368"/>
      <c r="J3" s="368"/>
      <c r="K3" s="237"/>
    </row>
    <row r="4" spans="2:11" s="1" customFormat="1" ht="25.5" customHeight="1">
      <c r="B4" s="238"/>
      <c r="C4" s="373" t="s">
        <v>486</v>
      </c>
      <c r="D4" s="373"/>
      <c r="E4" s="373"/>
      <c r="F4" s="373"/>
      <c r="G4" s="373"/>
      <c r="H4" s="373"/>
      <c r="I4" s="373"/>
      <c r="J4" s="373"/>
      <c r="K4" s="239"/>
    </row>
    <row r="5" spans="2:11" s="1" customFormat="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s="1" customFormat="1" ht="15" customHeight="1">
      <c r="B6" s="238"/>
      <c r="C6" s="372" t="s">
        <v>487</v>
      </c>
      <c r="D6" s="372"/>
      <c r="E6" s="372"/>
      <c r="F6" s="372"/>
      <c r="G6" s="372"/>
      <c r="H6" s="372"/>
      <c r="I6" s="372"/>
      <c r="J6" s="372"/>
      <c r="K6" s="239"/>
    </row>
    <row r="7" spans="2:11" s="1" customFormat="1" ht="15" customHeight="1">
      <c r="B7" s="242"/>
      <c r="C7" s="372" t="s">
        <v>488</v>
      </c>
      <c r="D7" s="372"/>
      <c r="E7" s="372"/>
      <c r="F7" s="372"/>
      <c r="G7" s="372"/>
      <c r="H7" s="372"/>
      <c r="I7" s="372"/>
      <c r="J7" s="372"/>
      <c r="K7" s="239"/>
    </row>
    <row r="8" spans="2:11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s="1" customFormat="1" ht="15" customHeight="1">
      <c r="B9" s="242"/>
      <c r="C9" s="372" t="s">
        <v>489</v>
      </c>
      <c r="D9" s="372"/>
      <c r="E9" s="372"/>
      <c r="F9" s="372"/>
      <c r="G9" s="372"/>
      <c r="H9" s="372"/>
      <c r="I9" s="372"/>
      <c r="J9" s="372"/>
      <c r="K9" s="239"/>
    </row>
    <row r="10" spans="2:11" s="1" customFormat="1" ht="15" customHeight="1">
      <c r="B10" s="242"/>
      <c r="C10" s="241"/>
      <c r="D10" s="372" t="s">
        <v>490</v>
      </c>
      <c r="E10" s="372"/>
      <c r="F10" s="372"/>
      <c r="G10" s="372"/>
      <c r="H10" s="372"/>
      <c r="I10" s="372"/>
      <c r="J10" s="372"/>
      <c r="K10" s="239"/>
    </row>
    <row r="11" spans="2:11" s="1" customFormat="1" ht="15" customHeight="1">
      <c r="B11" s="242"/>
      <c r="C11" s="243"/>
      <c r="D11" s="372" t="s">
        <v>491</v>
      </c>
      <c r="E11" s="372"/>
      <c r="F11" s="372"/>
      <c r="G11" s="372"/>
      <c r="H11" s="372"/>
      <c r="I11" s="372"/>
      <c r="J11" s="372"/>
      <c r="K11" s="239"/>
    </row>
    <row r="12" spans="2:11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pans="2:11" s="1" customFormat="1" ht="15" customHeight="1">
      <c r="B13" s="242"/>
      <c r="C13" s="243"/>
      <c r="D13" s="244" t="s">
        <v>492</v>
      </c>
      <c r="E13" s="241"/>
      <c r="F13" s="241"/>
      <c r="G13" s="241"/>
      <c r="H13" s="241"/>
      <c r="I13" s="241"/>
      <c r="J13" s="241"/>
      <c r="K13" s="239"/>
    </row>
    <row r="14" spans="2:11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pans="2:11" s="1" customFormat="1" ht="15" customHeight="1">
      <c r="B15" s="242"/>
      <c r="C15" s="243"/>
      <c r="D15" s="372" t="s">
        <v>493</v>
      </c>
      <c r="E15" s="372"/>
      <c r="F15" s="372"/>
      <c r="G15" s="372"/>
      <c r="H15" s="372"/>
      <c r="I15" s="372"/>
      <c r="J15" s="372"/>
      <c r="K15" s="239"/>
    </row>
    <row r="16" spans="2:11" s="1" customFormat="1" ht="15" customHeight="1">
      <c r="B16" s="242"/>
      <c r="C16" s="243"/>
      <c r="D16" s="372" t="s">
        <v>494</v>
      </c>
      <c r="E16" s="372"/>
      <c r="F16" s="372"/>
      <c r="G16" s="372"/>
      <c r="H16" s="372"/>
      <c r="I16" s="372"/>
      <c r="J16" s="372"/>
      <c r="K16" s="239"/>
    </row>
    <row r="17" spans="2:11" s="1" customFormat="1" ht="15" customHeight="1">
      <c r="B17" s="242"/>
      <c r="C17" s="243"/>
      <c r="D17" s="372" t="s">
        <v>495</v>
      </c>
      <c r="E17" s="372"/>
      <c r="F17" s="372"/>
      <c r="G17" s="372"/>
      <c r="H17" s="372"/>
      <c r="I17" s="372"/>
      <c r="J17" s="372"/>
      <c r="K17" s="239"/>
    </row>
    <row r="18" spans="2:11" s="1" customFormat="1" ht="15" customHeight="1">
      <c r="B18" s="242"/>
      <c r="C18" s="243"/>
      <c r="D18" s="243"/>
      <c r="E18" s="245" t="s">
        <v>82</v>
      </c>
      <c r="F18" s="372" t="s">
        <v>496</v>
      </c>
      <c r="G18" s="372"/>
      <c r="H18" s="372"/>
      <c r="I18" s="372"/>
      <c r="J18" s="372"/>
      <c r="K18" s="239"/>
    </row>
    <row r="19" spans="2:11" s="1" customFormat="1" ht="15" customHeight="1">
      <c r="B19" s="242"/>
      <c r="C19" s="243"/>
      <c r="D19" s="243"/>
      <c r="E19" s="245" t="s">
        <v>497</v>
      </c>
      <c r="F19" s="372" t="s">
        <v>498</v>
      </c>
      <c r="G19" s="372"/>
      <c r="H19" s="372"/>
      <c r="I19" s="372"/>
      <c r="J19" s="372"/>
      <c r="K19" s="239"/>
    </row>
    <row r="20" spans="2:11" s="1" customFormat="1" ht="15" customHeight="1">
      <c r="B20" s="242"/>
      <c r="C20" s="243"/>
      <c r="D20" s="243"/>
      <c r="E20" s="245" t="s">
        <v>499</v>
      </c>
      <c r="F20" s="372" t="s">
        <v>500</v>
      </c>
      <c r="G20" s="372"/>
      <c r="H20" s="372"/>
      <c r="I20" s="372"/>
      <c r="J20" s="372"/>
      <c r="K20" s="239"/>
    </row>
    <row r="21" spans="2:11" s="1" customFormat="1" ht="15" customHeight="1">
      <c r="B21" s="242"/>
      <c r="C21" s="243"/>
      <c r="D21" s="243"/>
      <c r="E21" s="245" t="s">
        <v>97</v>
      </c>
      <c r="F21" s="372" t="s">
        <v>98</v>
      </c>
      <c r="G21" s="372"/>
      <c r="H21" s="372"/>
      <c r="I21" s="372"/>
      <c r="J21" s="372"/>
      <c r="K21" s="239"/>
    </row>
    <row r="22" spans="2:11" s="1" customFormat="1" ht="15" customHeight="1">
      <c r="B22" s="242"/>
      <c r="C22" s="243"/>
      <c r="D22" s="243"/>
      <c r="E22" s="245" t="s">
        <v>331</v>
      </c>
      <c r="F22" s="372" t="s">
        <v>332</v>
      </c>
      <c r="G22" s="372"/>
      <c r="H22" s="372"/>
      <c r="I22" s="372"/>
      <c r="J22" s="372"/>
      <c r="K22" s="239"/>
    </row>
    <row r="23" spans="2:11" s="1" customFormat="1" ht="15" customHeight="1">
      <c r="B23" s="242"/>
      <c r="C23" s="243"/>
      <c r="D23" s="243"/>
      <c r="E23" s="245" t="s">
        <v>89</v>
      </c>
      <c r="F23" s="372" t="s">
        <v>501</v>
      </c>
      <c r="G23" s="372"/>
      <c r="H23" s="372"/>
      <c r="I23" s="372"/>
      <c r="J23" s="372"/>
      <c r="K23" s="239"/>
    </row>
    <row r="24" spans="2:11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pans="2:11" s="1" customFormat="1" ht="15" customHeight="1">
      <c r="B25" s="242"/>
      <c r="C25" s="372" t="s">
        <v>502</v>
      </c>
      <c r="D25" s="372"/>
      <c r="E25" s="372"/>
      <c r="F25" s="372"/>
      <c r="G25" s="372"/>
      <c r="H25" s="372"/>
      <c r="I25" s="372"/>
      <c r="J25" s="372"/>
      <c r="K25" s="239"/>
    </row>
    <row r="26" spans="2:11" s="1" customFormat="1" ht="15" customHeight="1">
      <c r="B26" s="242"/>
      <c r="C26" s="372" t="s">
        <v>503</v>
      </c>
      <c r="D26" s="372"/>
      <c r="E26" s="372"/>
      <c r="F26" s="372"/>
      <c r="G26" s="372"/>
      <c r="H26" s="372"/>
      <c r="I26" s="372"/>
      <c r="J26" s="372"/>
      <c r="K26" s="239"/>
    </row>
    <row r="27" spans="2:11" s="1" customFormat="1" ht="15" customHeight="1">
      <c r="B27" s="242"/>
      <c r="C27" s="241"/>
      <c r="D27" s="372" t="s">
        <v>504</v>
      </c>
      <c r="E27" s="372"/>
      <c r="F27" s="372"/>
      <c r="G27" s="372"/>
      <c r="H27" s="372"/>
      <c r="I27" s="372"/>
      <c r="J27" s="372"/>
      <c r="K27" s="239"/>
    </row>
    <row r="28" spans="2:11" s="1" customFormat="1" ht="15" customHeight="1">
      <c r="B28" s="242"/>
      <c r="C28" s="243"/>
      <c r="D28" s="372" t="s">
        <v>505</v>
      </c>
      <c r="E28" s="372"/>
      <c r="F28" s="372"/>
      <c r="G28" s="372"/>
      <c r="H28" s="372"/>
      <c r="I28" s="372"/>
      <c r="J28" s="372"/>
      <c r="K28" s="239"/>
    </row>
    <row r="29" spans="2:11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pans="2:11" s="1" customFormat="1" ht="15" customHeight="1">
      <c r="B30" s="242"/>
      <c r="C30" s="243"/>
      <c r="D30" s="372" t="s">
        <v>506</v>
      </c>
      <c r="E30" s="372"/>
      <c r="F30" s="372"/>
      <c r="G30" s="372"/>
      <c r="H30" s="372"/>
      <c r="I30" s="372"/>
      <c r="J30" s="372"/>
      <c r="K30" s="239"/>
    </row>
    <row r="31" spans="2:11" s="1" customFormat="1" ht="15" customHeight="1">
      <c r="B31" s="242"/>
      <c r="C31" s="243"/>
      <c r="D31" s="372" t="s">
        <v>507</v>
      </c>
      <c r="E31" s="372"/>
      <c r="F31" s="372"/>
      <c r="G31" s="372"/>
      <c r="H31" s="372"/>
      <c r="I31" s="372"/>
      <c r="J31" s="372"/>
      <c r="K31" s="239"/>
    </row>
    <row r="32" spans="2:11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pans="2:11" s="1" customFormat="1" ht="15" customHeight="1">
      <c r="B33" s="242"/>
      <c r="C33" s="243"/>
      <c r="D33" s="372" t="s">
        <v>508</v>
      </c>
      <c r="E33" s="372"/>
      <c r="F33" s="372"/>
      <c r="G33" s="372"/>
      <c r="H33" s="372"/>
      <c r="I33" s="372"/>
      <c r="J33" s="372"/>
      <c r="K33" s="239"/>
    </row>
    <row r="34" spans="2:11" s="1" customFormat="1" ht="15" customHeight="1">
      <c r="B34" s="242"/>
      <c r="C34" s="243"/>
      <c r="D34" s="372" t="s">
        <v>509</v>
      </c>
      <c r="E34" s="372"/>
      <c r="F34" s="372"/>
      <c r="G34" s="372"/>
      <c r="H34" s="372"/>
      <c r="I34" s="372"/>
      <c r="J34" s="372"/>
      <c r="K34" s="239"/>
    </row>
    <row r="35" spans="2:11" s="1" customFormat="1" ht="15" customHeight="1">
      <c r="B35" s="242"/>
      <c r="C35" s="243"/>
      <c r="D35" s="372" t="s">
        <v>510</v>
      </c>
      <c r="E35" s="372"/>
      <c r="F35" s="372"/>
      <c r="G35" s="372"/>
      <c r="H35" s="372"/>
      <c r="I35" s="372"/>
      <c r="J35" s="372"/>
      <c r="K35" s="239"/>
    </row>
    <row r="36" spans="2:11" s="1" customFormat="1" ht="15" customHeight="1">
      <c r="B36" s="242"/>
      <c r="C36" s="243"/>
      <c r="D36" s="241"/>
      <c r="E36" s="244" t="s">
        <v>113</v>
      </c>
      <c r="F36" s="241"/>
      <c r="G36" s="372" t="s">
        <v>511</v>
      </c>
      <c r="H36" s="372"/>
      <c r="I36" s="372"/>
      <c r="J36" s="372"/>
      <c r="K36" s="239"/>
    </row>
    <row r="37" spans="2:11" s="1" customFormat="1" ht="30.75" customHeight="1">
      <c r="B37" s="242"/>
      <c r="C37" s="243"/>
      <c r="D37" s="241"/>
      <c r="E37" s="244" t="s">
        <v>512</v>
      </c>
      <c r="F37" s="241"/>
      <c r="G37" s="372" t="s">
        <v>513</v>
      </c>
      <c r="H37" s="372"/>
      <c r="I37" s="372"/>
      <c r="J37" s="372"/>
      <c r="K37" s="239"/>
    </row>
    <row r="38" spans="2:11" s="1" customFormat="1" ht="15" customHeight="1">
      <c r="B38" s="242"/>
      <c r="C38" s="243"/>
      <c r="D38" s="241"/>
      <c r="E38" s="244" t="s">
        <v>57</v>
      </c>
      <c r="F38" s="241"/>
      <c r="G38" s="372" t="s">
        <v>514</v>
      </c>
      <c r="H38" s="372"/>
      <c r="I38" s="372"/>
      <c r="J38" s="372"/>
      <c r="K38" s="239"/>
    </row>
    <row r="39" spans="2:11" s="1" customFormat="1" ht="15" customHeight="1">
      <c r="B39" s="242"/>
      <c r="C39" s="243"/>
      <c r="D39" s="241"/>
      <c r="E39" s="244" t="s">
        <v>58</v>
      </c>
      <c r="F39" s="241"/>
      <c r="G39" s="372" t="s">
        <v>515</v>
      </c>
      <c r="H39" s="372"/>
      <c r="I39" s="372"/>
      <c r="J39" s="372"/>
      <c r="K39" s="239"/>
    </row>
    <row r="40" spans="2:11" s="1" customFormat="1" ht="15" customHeight="1">
      <c r="B40" s="242"/>
      <c r="C40" s="243"/>
      <c r="D40" s="241"/>
      <c r="E40" s="244" t="s">
        <v>114</v>
      </c>
      <c r="F40" s="241"/>
      <c r="G40" s="372" t="s">
        <v>516</v>
      </c>
      <c r="H40" s="372"/>
      <c r="I40" s="372"/>
      <c r="J40" s="372"/>
      <c r="K40" s="239"/>
    </row>
    <row r="41" spans="2:11" s="1" customFormat="1" ht="15" customHeight="1">
      <c r="B41" s="242"/>
      <c r="C41" s="243"/>
      <c r="D41" s="241"/>
      <c r="E41" s="244" t="s">
        <v>115</v>
      </c>
      <c r="F41" s="241"/>
      <c r="G41" s="372" t="s">
        <v>517</v>
      </c>
      <c r="H41" s="372"/>
      <c r="I41" s="372"/>
      <c r="J41" s="372"/>
      <c r="K41" s="239"/>
    </row>
    <row r="42" spans="2:11" s="1" customFormat="1" ht="15" customHeight="1">
      <c r="B42" s="242"/>
      <c r="C42" s="243"/>
      <c r="D42" s="241"/>
      <c r="E42" s="244" t="s">
        <v>518</v>
      </c>
      <c r="F42" s="241"/>
      <c r="G42" s="372" t="s">
        <v>519</v>
      </c>
      <c r="H42" s="372"/>
      <c r="I42" s="372"/>
      <c r="J42" s="372"/>
      <c r="K42" s="239"/>
    </row>
    <row r="43" spans="2:11" s="1" customFormat="1" ht="15" customHeight="1">
      <c r="B43" s="242"/>
      <c r="C43" s="243"/>
      <c r="D43" s="241"/>
      <c r="E43" s="244"/>
      <c r="F43" s="241"/>
      <c r="G43" s="372" t="s">
        <v>520</v>
      </c>
      <c r="H43" s="372"/>
      <c r="I43" s="372"/>
      <c r="J43" s="372"/>
      <c r="K43" s="239"/>
    </row>
    <row r="44" spans="2:11" s="1" customFormat="1" ht="15" customHeight="1">
      <c r="B44" s="242"/>
      <c r="C44" s="243"/>
      <c r="D44" s="241"/>
      <c r="E44" s="244" t="s">
        <v>521</v>
      </c>
      <c r="F44" s="241"/>
      <c r="G44" s="372" t="s">
        <v>522</v>
      </c>
      <c r="H44" s="372"/>
      <c r="I44" s="372"/>
      <c r="J44" s="372"/>
      <c r="K44" s="239"/>
    </row>
    <row r="45" spans="2:11" s="1" customFormat="1" ht="15" customHeight="1">
      <c r="B45" s="242"/>
      <c r="C45" s="243"/>
      <c r="D45" s="241"/>
      <c r="E45" s="244" t="s">
        <v>117</v>
      </c>
      <c r="F45" s="241"/>
      <c r="G45" s="372" t="s">
        <v>523</v>
      </c>
      <c r="H45" s="372"/>
      <c r="I45" s="372"/>
      <c r="J45" s="372"/>
      <c r="K45" s="239"/>
    </row>
    <row r="46" spans="2:11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pans="2:11" s="1" customFormat="1" ht="15" customHeight="1">
      <c r="B47" s="242"/>
      <c r="C47" s="243"/>
      <c r="D47" s="372" t="s">
        <v>524</v>
      </c>
      <c r="E47" s="372"/>
      <c r="F47" s="372"/>
      <c r="G47" s="372"/>
      <c r="H47" s="372"/>
      <c r="I47" s="372"/>
      <c r="J47" s="372"/>
      <c r="K47" s="239"/>
    </row>
    <row r="48" spans="2:11" s="1" customFormat="1" ht="15" customHeight="1">
      <c r="B48" s="242"/>
      <c r="C48" s="243"/>
      <c r="D48" s="243"/>
      <c r="E48" s="372" t="s">
        <v>525</v>
      </c>
      <c r="F48" s="372"/>
      <c r="G48" s="372"/>
      <c r="H48" s="372"/>
      <c r="I48" s="372"/>
      <c r="J48" s="372"/>
      <c r="K48" s="239"/>
    </row>
    <row r="49" spans="2:11" s="1" customFormat="1" ht="15" customHeight="1">
      <c r="B49" s="242"/>
      <c r="C49" s="243"/>
      <c r="D49" s="243"/>
      <c r="E49" s="372" t="s">
        <v>526</v>
      </c>
      <c r="F49" s="372"/>
      <c r="G49" s="372"/>
      <c r="H49" s="372"/>
      <c r="I49" s="372"/>
      <c r="J49" s="372"/>
      <c r="K49" s="239"/>
    </row>
    <row r="50" spans="2:11" s="1" customFormat="1" ht="15" customHeight="1">
      <c r="B50" s="242"/>
      <c r="C50" s="243"/>
      <c r="D50" s="243"/>
      <c r="E50" s="372" t="s">
        <v>527</v>
      </c>
      <c r="F50" s="372"/>
      <c r="G50" s="372"/>
      <c r="H50" s="372"/>
      <c r="I50" s="372"/>
      <c r="J50" s="372"/>
      <c r="K50" s="239"/>
    </row>
    <row r="51" spans="2:11" s="1" customFormat="1" ht="15" customHeight="1">
      <c r="B51" s="242"/>
      <c r="C51" s="243"/>
      <c r="D51" s="372" t="s">
        <v>528</v>
      </c>
      <c r="E51" s="372"/>
      <c r="F51" s="372"/>
      <c r="G51" s="372"/>
      <c r="H51" s="372"/>
      <c r="I51" s="372"/>
      <c r="J51" s="372"/>
      <c r="K51" s="239"/>
    </row>
    <row r="52" spans="2:11" s="1" customFormat="1" ht="25.5" customHeight="1">
      <c r="B52" s="238"/>
      <c r="C52" s="373" t="s">
        <v>529</v>
      </c>
      <c r="D52" s="373"/>
      <c r="E52" s="373"/>
      <c r="F52" s="373"/>
      <c r="G52" s="373"/>
      <c r="H52" s="373"/>
      <c r="I52" s="373"/>
      <c r="J52" s="373"/>
      <c r="K52" s="239"/>
    </row>
    <row r="53" spans="2:11" s="1" customFormat="1" ht="5.25" customHeight="1">
      <c r="B53" s="238"/>
      <c r="C53" s="240"/>
      <c r="D53" s="240"/>
      <c r="E53" s="240"/>
      <c r="F53" s="240"/>
      <c r="G53" s="240"/>
      <c r="H53" s="240"/>
      <c r="I53" s="240"/>
      <c r="J53" s="240"/>
      <c r="K53" s="239"/>
    </row>
    <row r="54" spans="2:11" s="1" customFormat="1" ht="15" customHeight="1">
      <c r="B54" s="238"/>
      <c r="C54" s="372" t="s">
        <v>530</v>
      </c>
      <c r="D54" s="372"/>
      <c r="E54" s="372"/>
      <c r="F54" s="372"/>
      <c r="G54" s="372"/>
      <c r="H54" s="372"/>
      <c r="I54" s="372"/>
      <c r="J54" s="372"/>
      <c r="K54" s="239"/>
    </row>
    <row r="55" spans="2:11" s="1" customFormat="1" ht="15" customHeight="1">
      <c r="B55" s="238"/>
      <c r="C55" s="372" t="s">
        <v>531</v>
      </c>
      <c r="D55" s="372"/>
      <c r="E55" s="372"/>
      <c r="F55" s="372"/>
      <c r="G55" s="372"/>
      <c r="H55" s="372"/>
      <c r="I55" s="372"/>
      <c r="J55" s="372"/>
      <c r="K55" s="239"/>
    </row>
    <row r="56" spans="2:11" s="1" customFormat="1" ht="12.75" customHeight="1">
      <c r="B56" s="238"/>
      <c r="C56" s="241"/>
      <c r="D56" s="241"/>
      <c r="E56" s="241"/>
      <c r="F56" s="241"/>
      <c r="G56" s="241"/>
      <c r="H56" s="241"/>
      <c r="I56" s="241"/>
      <c r="J56" s="241"/>
      <c r="K56" s="239"/>
    </row>
    <row r="57" spans="2:11" s="1" customFormat="1" ht="15" customHeight="1">
      <c r="B57" s="238"/>
      <c r="C57" s="372" t="s">
        <v>532</v>
      </c>
      <c r="D57" s="372"/>
      <c r="E57" s="372"/>
      <c r="F57" s="372"/>
      <c r="G57" s="372"/>
      <c r="H57" s="372"/>
      <c r="I57" s="372"/>
      <c r="J57" s="372"/>
      <c r="K57" s="239"/>
    </row>
    <row r="58" spans="2:11" s="1" customFormat="1" ht="15" customHeight="1">
      <c r="B58" s="238"/>
      <c r="C58" s="243"/>
      <c r="D58" s="372" t="s">
        <v>533</v>
      </c>
      <c r="E58" s="372"/>
      <c r="F58" s="372"/>
      <c r="G58" s="372"/>
      <c r="H58" s="372"/>
      <c r="I58" s="372"/>
      <c r="J58" s="372"/>
      <c r="K58" s="239"/>
    </row>
    <row r="59" spans="2:11" s="1" customFormat="1" ht="15" customHeight="1">
      <c r="B59" s="238"/>
      <c r="C59" s="243"/>
      <c r="D59" s="372" t="s">
        <v>534</v>
      </c>
      <c r="E59" s="372"/>
      <c r="F59" s="372"/>
      <c r="G59" s="372"/>
      <c r="H59" s="372"/>
      <c r="I59" s="372"/>
      <c r="J59" s="372"/>
      <c r="K59" s="239"/>
    </row>
    <row r="60" spans="2:11" s="1" customFormat="1" ht="15" customHeight="1">
      <c r="B60" s="238"/>
      <c r="C60" s="243"/>
      <c r="D60" s="372" t="s">
        <v>535</v>
      </c>
      <c r="E60" s="372"/>
      <c r="F60" s="372"/>
      <c r="G60" s="372"/>
      <c r="H60" s="372"/>
      <c r="I60" s="372"/>
      <c r="J60" s="372"/>
      <c r="K60" s="239"/>
    </row>
    <row r="61" spans="2:11" s="1" customFormat="1" ht="15" customHeight="1">
      <c r="B61" s="238"/>
      <c r="C61" s="243"/>
      <c r="D61" s="372" t="s">
        <v>536</v>
      </c>
      <c r="E61" s="372"/>
      <c r="F61" s="372"/>
      <c r="G61" s="372"/>
      <c r="H61" s="372"/>
      <c r="I61" s="372"/>
      <c r="J61" s="372"/>
      <c r="K61" s="239"/>
    </row>
    <row r="62" spans="2:11" s="1" customFormat="1" ht="15" customHeight="1">
      <c r="B62" s="238"/>
      <c r="C62" s="243"/>
      <c r="D62" s="374" t="s">
        <v>537</v>
      </c>
      <c r="E62" s="374"/>
      <c r="F62" s="374"/>
      <c r="G62" s="374"/>
      <c r="H62" s="374"/>
      <c r="I62" s="374"/>
      <c r="J62" s="374"/>
      <c r="K62" s="239"/>
    </row>
    <row r="63" spans="2:11" s="1" customFormat="1" ht="15" customHeight="1">
      <c r="B63" s="238"/>
      <c r="C63" s="243"/>
      <c r="D63" s="372" t="s">
        <v>538</v>
      </c>
      <c r="E63" s="372"/>
      <c r="F63" s="372"/>
      <c r="G63" s="372"/>
      <c r="H63" s="372"/>
      <c r="I63" s="372"/>
      <c r="J63" s="372"/>
      <c r="K63" s="239"/>
    </row>
    <row r="64" spans="2:11" s="1" customFormat="1" ht="12.75" customHeight="1">
      <c r="B64" s="238"/>
      <c r="C64" s="243"/>
      <c r="D64" s="243"/>
      <c r="E64" s="246"/>
      <c r="F64" s="243"/>
      <c r="G64" s="243"/>
      <c r="H64" s="243"/>
      <c r="I64" s="243"/>
      <c r="J64" s="243"/>
      <c r="K64" s="239"/>
    </row>
    <row r="65" spans="2:11" s="1" customFormat="1" ht="15" customHeight="1">
      <c r="B65" s="238"/>
      <c r="C65" s="243"/>
      <c r="D65" s="372" t="s">
        <v>539</v>
      </c>
      <c r="E65" s="372"/>
      <c r="F65" s="372"/>
      <c r="G65" s="372"/>
      <c r="H65" s="372"/>
      <c r="I65" s="372"/>
      <c r="J65" s="372"/>
      <c r="K65" s="239"/>
    </row>
    <row r="66" spans="2:11" s="1" customFormat="1" ht="15" customHeight="1">
      <c r="B66" s="238"/>
      <c r="C66" s="243"/>
      <c r="D66" s="374" t="s">
        <v>540</v>
      </c>
      <c r="E66" s="374"/>
      <c r="F66" s="374"/>
      <c r="G66" s="374"/>
      <c r="H66" s="374"/>
      <c r="I66" s="374"/>
      <c r="J66" s="374"/>
      <c r="K66" s="239"/>
    </row>
    <row r="67" spans="2:11" s="1" customFormat="1" ht="15" customHeight="1">
      <c r="B67" s="238"/>
      <c r="C67" s="243"/>
      <c r="D67" s="372" t="s">
        <v>541</v>
      </c>
      <c r="E67" s="372"/>
      <c r="F67" s="372"/>
      <c r="G67" s="372"/>
      <c r="H67" s="372"/>
      <c r="I67" s="372"/>
      <c r="J67" s="372"/>
      <c r="K67" s="239"/>
    </row>
    <row r="68" spans="2:11" s="1" customFormat="1" ht="15" customHeight="1">
      <c r="B68" s="238"/>
      <c r="C68" s="243"/>
      <c r="D68" s="372" t="s">
        <v>542</v>
      </c>
      <c r="E68" s="372"/>
      <c r="F68" s="372"/>
      <c r="G68" s="372"/>
      <c r="H68" s="372"/>
      <c r="I68" s="372"/>
      <c r="J68" s="372"/>
      <c r="K68" s="239"/>
    </row>
    <row r="69" spans="2:11" s="1" customFormat="1" ht="15" customHeight="1">
      <c r="B69" s="238"/>
      <c r="C69" s="243"/>
      <c r="D69" s="372" t="s">
        <v>543</v>
      </c>
      <c r="E69" s="372"/>
      <c r="F69" s="372"/>
      <c r="G69" s="372"/>
      <c r="H69" s="372"/>
      <c r="I69" s="372"/>
      <c r="J69" s="372"/>
      <c r="K69" s="239"/>
    </row>
    <row r="70" spans="2:11" s="1" customFormat="1" ht="15" customHeight="1">
      <c r="B70" s="238"/>
      <c r="C70" s="243"/>
      <c r="D70" s="372" t="s">
        <v>544</v>
      </c>
      <c r="E70" s="372"/>
      <c r="F70" s="372"/>
      <c r="G70" s="372"/>
      <c r="H70" s="372"/>
      <c r="I70" s="372"/>
      <c r="J70" s="372"/>
      <c r="K70" s="239"/>
    </row>
    <row r="71" spans="2:1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pans="2:11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2:11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pans="2:11" s="1" customFormat="1" ht="45" customHeight="1">
      <c r="B75" s="255"/>
      <c r="C75" s="367" t="s">
        <v>545</v>
      </c>
      <c r="D75" s="367"/>
      <c r="E75" s="367"/>
      <c r="F75" s="367"/>
      <c r="G75" s="367"/>
      <c r="H75" s="367"/>
      <c r="I75" s="367"/>
      <c r="J75" s="367"/>
      <c r="K75" s="256"/>
    </row>
    <row r="76" spans="2:11" s="1" customFormat="1" ht="17.25" customHeight="1">
      <c r="B76" s="255"/>
      <c r="C76" s="257" t="s">
        <v>546</v>
      </c>
      <c r="D76" s="257"/>
      <c r="E76" s="257"/>
      <c r="F76" s="257" t="s">
        <v>547</v>
      </c>
      <c r="G76" s="258"/>
      <c r="H76" s="257" t="s">
        <v>58</v>
      </c>
      <c r="I76" s="257" t="s">
        <v>61</v>
      </c>
      <c r="J76" s="257" t="s">
        <v>548</v>
      </c>
      <c r="K76" s="256"/>
    </row>
    <row r="77" spans="2:11" s="1" customFormat="1" ht="17.25" customHeight="1">
      <c r="B77" s="255"/>
      <c r="C77" s="259" t="s">
        <v>549</v>
      </c>
      <c r="D77" s="259"/>
      <c r="E77" s="259"/>
      <c r="F77" s="260" t="s">
        <v>550</v>
      </c>
      <c r="G77" s="261"/>
      <c r="H77" s="259"/>
      <c r="I77" s="259"/>
      <c r="J77" s="259" t="s">
        <v>551</v>
      </c>
      <c r="K77" s="256"/>
    </row>
    <row r="78" spans="2:11" s="1" customFormat="1" ht="5.25" customHeight="1">
      <c r="B78" s="255"/>
      <c r="C78" s="262"/>
      <c r="D78" s="262"/>
      <c r="E78" s="262"/>
      <c r="F78" s="262"/>
      <c r="G78" s="263"/>
      <c r="H78" s="262"/>
      <c r="I78" s="262"/>
      <c r="J78" s="262"/>
      <c r="K78" s="256"/>
    </row>
    <row r="79" spans="2:11" s="1" customFormat="1" ht="15" customHeight="1">
      <c r="B79" s="255"/>
      <c r="C79" s="244" t="s">
        <v>57</v>
      </c>
      <c r="D79" s="264"/>
      <c r="E79" s="264"/>
      <c r="F79" s="265" t="s">
        <v>552</v>
      </c>
      <c r="G79" s="266"/>
      <c r="H79" s="244" t="s">
        <v>553</v>
      </c>
      <c r="I79" s="244" t="s">
        <v>554</v>
      </c>
      <c r="J79" s="244">
        <v>20</v>
      </c>
      <c r="K79" s="256"/>
    </row>
    <row r="80" spans="2:11" s="1" customFormat="1" ht="15" customHeight="1">
      <c r="B80" s="255"/>
      <c r="C80" s="244" t="s">
        <v>555</v>
      </c>
      <c r="D80" s="244"/>
      <c r="E80" s="244"/>
      <c r="F80" s="265" t="s">
        <v>552</v>
      </c>
      <c r="G80" s="266"/>
      <c r="H80" s="244" t="s">
        <v>556</v>
      </c>
      <c r="I80" s="244" t="s">
        <v>554</v>
      </c>
      <c r="J80" s="244">
        <v>120</v>
      </c>
      <c r="K80" s="256"/>
    </row>
    <row r="81" spans="2:11" s="1" customFormat="1" ht="15" customHeight="1">
      <c r="B81" s="267"/>
      <c r="C81" s="244" t="s">
        <v>557</v>
      </c>
      <c r="D81" s="244"/>
      <c r="E81" s="244"/>
      <c r="F81" s="265" t="s">
        <v>558</v>
      </c>
      <c r="G81" s="266"/>
      <c r="H81" s="244" t="s">
        <v>559</v>
      </c>
      <c r="I81" s="244" t="s">
        <v>554</v>
      </c>
      <c r="J81" s="244">
        <v>50</v>
      </c>
      <c r="K81" s="256"/>
    </row>
    <row r="82" spans="2:11" s="1" customFormat="1" ht="15" customHeight="1">
      <c r="B82" s="267"/>
      <c r="C82" s="244" t="s">
        <v>560</v>
      </c>
      <c r="D82" s="244"/>
      <c r="E82" s="244"/>
      <c r="F82" s="265" t="s">
        <v>552</v>
      </c>
      <c r="G82" s="266"/>
      <c r="H82" s="244" t="s">
        <v>561</v>
      </c>
      <c r="I82" s="244" t="s">
        <v>562</v>
      </c>
      <c r="J82" s="244"/>
      <c r="K82" s="256"/>
    </row>
    <row r="83" spans="2:11" s="1" customFormat="1" ht="15" customHeight="1">
      <c r="B83" s="267"/>
      <c r="C83" s="268" t="s">
        <v>563</v>
      </c>
      <c r="D83" s="268"/>
      <c r="E83" s="268"/>
      <c r="F83" s="269" t="s">
        <v>558</v>
      </c>
      <c r="G83" s="268"/>
      <c r="H83" s="268" t="s">
        <v>564</v>
      </c>
      <c r="I83" s="268" t="s">
        <v>554</v>
      </c>
      <c r="J83" s="268">
        <v>15</v>
      </c>
      <c r="K83" s="256"/>
    </row>
    <row r="84" spans="2:11" s="1" customFormat="1" ht="15" customHeight="1">
      <c r="B84" s="267"/>
      <c r="C84" s="268" t="s">
        <v>565</v>
      </c>
      <c r="D84" s="268"/>
      <c r="E84" s="268"/>
      <c r="F84" s="269" t="s">
        <v>558</v>
      </c>
      <c r="G84" s="268"/>
      <c r="H84" s="268" t="s">
        <v>566</v>
      </c>
      <c r="I84" s="268" t="s">
        <v>554</v>
      </c>
      <c r="J84" s="268">
        <v>15</v>
      </c>
      <c r="K84" s="256"/>
    </row>
    <row r="85" spans="2:11" s="1" customFormat="1" ht="15" customHeight="1">
      <c r="B85" s="267"/>
      <c r="C85" s="268" t="s">
        <v>567</v>
      </c>
      <c r="D85" s="268"/>
      <c r="E85" s="268"/>
      <c r="F85" s="269" t="s">
        <v>558</v>
      </c>
      <c r="G85" s="268"/>
      <c r="H85" s="268" t="s">
        <v>568</v>
      </c>
      <c r="I85" s="268" t="s">
        <v>554</v>
      </c>
      <c r="J85" s="268">
        <v>20</v>
      </c>
      <c r="K85" s="256"/>
    </row>
    <row r="86" spans="2:11" s="1" customFormat="1" ht="15" customHeight="1">
      <c r="B86" s="267"/>
      <c r="C86" s="268" t="s">
        <v>569</v>
      </c>
      <c r="D86" s="268"/>
      <c r="E86" s="268"/>
      <c r="F86" s="269" t="s">
        <v>558</v>
      </c>
      <c r="G86" s="268"/>
      <c r="H86" s="268" t="s">
        <v>570</v>
      </c>
      <c r="I86" s="268" t="s">
        <v>554</v>
      </c>
      <c r="J86" s="268">
        <v>20</v>
      </c>
      <c r="K86" s="256"/>
    </row>
    <row r="87" spans="2:11" s="1" customFormat="1" ht="15" customHeight="1">
      <c r="B87" s="267"/>
      <c r="C87" s="244" t="s">
        <v>571</v>
      </c>
      <c r="D87" s="244"/>
      <c r="E87" s="244"/>
      <c r="F87" s="265" t="s">
        <v>558</v>
      </c>
      <c r="G87" s="266"/>
      <c r="H87" s="244" t="s">
        <v>572</v>
      </c>
      <c r="I87" s="244" t="s">
        <v>554</v>
      </c>
      <c r="J87" s="244">
        <v>50</v>
      </c>
      <c r="K87" s="256"/>
    </row>
    <row r="88" spans="2:11" s="1" customFormat="1" ht="15" customHeight="1">
      <c r="B88" s="267"/>
      <c r="C88" s="244" t="s">
        <v>573</v>
      </c>
      <c r="D88" s="244"/>
      <c r="E88" s="244"/>
      <c r="F88" s="265" t="s">
        <v>558</v>
      </c>
      <c r="G88" s="266"/>
      <c r="H88" s="244" t="s">
        <v>574</v>
      </c>
      <c r="I88" s="244" t="s">
        <v>554</v>
      </c>
      <c r="J88" s="244">
        <v>20</v>
      </c>
      <c r="K88" s="256"/>
    </row>
    <row r="89" spans="2:11" s="1" customFormat="1" ht="15" customHeight="1">
      <c r="B89" s="267"/>
      <c r="C89" s="244" t="s">
        <v>575</v>
      </c>
      <c r="D89" s="244"/>
      <c r="E89" s="244"/>
      <c r="F89" s="265" t="s">
        <v>558</v>
      </c>
      <c r="G89" s="266"/>
      <c r="H89" s="244" t="s">
        <v>576</v>
      </c>
      <c r="I89" s="244" t="s">
        <v>554</v>
      </c>
      <c r="J89" s="244">
        <v>20</v>
      </c>
      <c r="K89" s="256"/>
    </row>
    <row r="90" spans="2:11" s="1" customFormat="1" ht="15" customHeight="1">
      <c r="B90" s="267"/>
      <c r="C90" s="244" t="s">
        <v>577</v>
      </c>
      <c r="D90" s="244"/>
      <c r="E90" s="244"/>
      <c r="F90" s="265" t="s">
        <v>558</v>
      </c>
      <c r="G90" s="266"/>
      <c r="H90" s="244" t="s">
        <v>578</v>
      </c>
      <c r="I90" s="244" t="s">
        <v>554</v>
      </c>
      <c r="J90" s="244">
        <v>50</v>
      </c>
      <c r="K90" s="256"/>
    </row>
    <row r="91" spans="2:11" s="1" customFormat="1" ht="15" customHeight="1">
      <c r="B91" s="267"/>
      <c r="C91" s="244" t="s">
        <v>579</v>
      </c>
      <c r="D91" s="244"/>
      <c r="E91" s="244"/>
      <c r="F91" s="265" t="s">
        <v>558</v>
      </c>
      <c r="G91" s="266"/>
      <c r="H91" s="244" t="s">
        <v>579</v>
      </c>
      <c r="I91" s="244" t="s">
        <v>554</v>
      </c>
      <c r="J91" s="244">
        <v>50</v>
      </c>
      <c r="K91" s="256"/>
    </row>
    <row r="92" spans="2:11" s="1" customFormat="1" ht="15" customHeight="1">
      <c r="B92" s="267"/>
      <c r="C92" s="244" t="s">
        <v>580</v>
      </c>
      <c r="D92" s="244"/>
      <c r="E92" s="244"/>
      <c r="F92" s="265" t="s">
        <v>558</v>
      </c>
      <c r="G92" s="266"/>
      <c r="H92" s="244" t="s">
        <v>581</v>
      </c>
      <c r="I92" s="244" t="s">
        <v>554</v>
      </c>
      <c r="J92" s="244">
        <v>255</v>
      </c>
      <c r="K92" s="256"/>
    </row>
    <row r="93" spans="2:11" s="1" customFormat="1" ht="15" customHeight="1">
      <c r="B93" s="267"/>
      <c r="C93" s="244" t="s">
        <v>582</v>
      </c>
      <c r="D93" s="244"/>
      <c r="E93" s="244"/>
      <c r="F93" s="265" t="s">
        <v>552</v>
      </c>
      <c r="G93" s="266"/>
      <c r="H93" s="244" t="s">
        <v>583</v>
      </c>
      <c r="I93" s="244" t="s">
        <v>584</v>
      </c>
      <c r="J93" s="244"/>
      <c r="K93" s="256"/>
    </row>
    <row r="94" spans="2:11" s="1" customFormat="1" ht="15" customHeight="1">
      <c r="B94" s="267"/>
      <c r="C94" s="244" t="s">
        <v>585</v>
      </c>
      <c r="D94" s="244"/>
      <c r="E94" s="244"/>
      <c r="F94" s="265" t="s">
        <v>552</v>
      </c>
      <c r="G94" s="266"/>
      <c r="H94" s="244" t="s">
        <v>586</v>
      </c>
      <c r="I94" s="244" t="s">
        <v>587</v>
      </c>
      <c r="J94" s="244"/>
      <c r="K94" s="256"/>
    </row>
    <row r="95" spans="2:11" s="1" customFormat="1" ht="15" customHeight="1">
      <c r="B95" s="267"/>
      <c r="C95" s="244" t="s">
        <v>588</v>
      </c>
      <c r="D95" s="244"/>
      <c r="E95" s="244"/>
      <c r="F95" s="265" t="s">
        <v>552</v>
      </c>
      <c r="G95" s="266"/>
      <c r="H95" s="244" t="s">
        <v>588</v>
      </c>
      <c r="I95" s="244" t="s">
        <v>587</v>
      </c>
      <c r="J95" s="244"/>
      <c r="K95" s="256"/>
    </row>
    <row r="96" spans="2:11" s="1" customFormat="1" ht="15" customHeight="1">
      <c r="B96" s="267"/>
      <c r="C96" s="244" t="s">
        <v>42</v>
      </c>
      <c r="D96" s="244"/>
      <c r="E96" s="244"/>
      <c r="F96" s="265" t="s">
        <v>552</v>
      </c>
      <c r="G96" s="266"/>
      <c r="H96" s="244" t="s">
        <v>589</v>
      </c>
      <c r="I96" s="244" t="s">
        <v>587</v>
      </c>
      <c r="J96" s="244"/>
      <c r="K96" s="256"/>
    </row>
    <row r="97" spans="2:11" s="1" customFormat="1" ht="15" customHeight="1">
      <c r="B97" s="267"/>
      <c r="C97" s="244" t="s">
        <v>52</v>
      </c>
      <c r="D97" s="244"/>
      <c r="E97" s="244"/>
      <c r="F97" s="265" t="s">
        <v>552</v>
      </c>
      <c r="G97" s="266"/>
      <c r="H97" s="244" t="s">
        <v>590</v>
      </c>
      <c r="I97" s="244" t="s">
        <v>587</v>
      </c>
      <c r="J97" s="244"/>
      <c r="K97" s="256"/>
    </row>
    <row r="98" spans="2:11" s="1" customFormat="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pans="2:11" s="1" customFormat="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pans="2:11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pans="2:1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pans="2:11" s="1" customFormat="1" ht="45" customHeight="1">
      <c r="B102" s="255"/>
      <c r="C102" s="367" t="s">
        <v>591</v>
      </c>
      <c r="D102" s="367"/>
      <c r="E102" s="367"/>
      <c r="F102" s="367"/>
      <c r="G102" s="367"/>
      <c r="H102" s="367"/>
      <c r="I102" s="367"/>
      <c r="J102" s="367"/>
      <c r="K102" s="256"/>
    </row>
    <row r="103" spans="2:11" s="1" customFormat="1" ht="17.25" customHeight="1">
      <c r="B103" s="255"/>
      <c r="C103" s="257" t="s">
        <v>546</v>
      </c>
      <c r="D103" s="257"/>
      <c r="E103" s="257"/>
      <c r="F103" s="257" t="s">
        <v>547</v>
      </c>
      <c r="G103" s="258"/>
      <c r="H103" s="257" t="s">
        <v>58</v>
      </c>
      <c r="I103" s="257" t="s">
        <v>61</v>
      </c>
      <c r="J103" s="257" t="s">
        <v>548</v>
      </c>
      <c r="K103" s="256"/>
    </row>
    <row r="104" spans="2:11" s="1" customFormat="1" ht="17.25" customHeight="1">
      <c r="B104" s="255"/>
      <c r="C104" s="259" t="s">
        <v>549</v>
      </c>
      <c r="D104" s="259"/>
      <c r="E104" s="259"/>
      <c r="F104" s="260" t="s">
        <v>550</v>
      </c>
      <c r="G104" s="261"/>
      <c r="H104" s="259"/>
      <c r="I104" s="259"/>
      <c r="J104" s="259" t="s">
        <v>551</v>
      </c>
      <c r="K104" s="256"/>
    </row>
    <row r="105" spans="2:11" s="1" customFormat="1" ht="5.25" customHeight="1">
      <c r="B105" s="255"/>
      <c r="C105" s="257"/>
      <c r="D105" s="257"/>
      <c r="E105" s="257"/>
      <c r="F105" s="257"/>
      <c r="G105" s="275"/>
      <c r="H105" s="257"/>
      <c r="I105" s="257"/>
      <c r="J105" s="257"/>
      <c r="K105" s="256"/>
    </row>
    <row r="106" spans="2:11" s="1" customFormat="1" ht="15" customHeight="1">
      <c r="B106" s="255"/>
      <c r="C106" s="244" t="s">
        <v>57</v>
      </c>
      <c r="D106" s="264"/>
      <c r="E106" s="264"/>
      <c r="F106" s="265" t="s">
        <v>552</v>
      </c>
      <c r="G106" s="244"/>
      <c r="H106" s="244" t="s">
        <v>592</v>
      </c>
      <c r="I106" s="244" t="s">
        <v>554</v>
      </c>
      <c r="J106" s="244">
        <v>20</v>
      </c>
      <c r="K106" s="256"/>
    </row>
    <row r="107" spans="2:11" s="1" customFormat="1" ht="15" customHeight="1">
      <c r="B107" s="255"/>
      <c r="C107" s="244" t="s">
        <v>555</v>
      </c>
      <c r="D107" s="244"/>
      <c r="E107" s="244"/>
      <c r="F107" s="265" t="s">
        <v>552</v>
      </c>
      <c r="G107" s="244"/>
      <c r="H107" s="244" t="s">
        <v>592</v>
      </c>
      <c r="I107" s="244" t="s">
        <v>554</v>
      </c>
      <c r="J107" s="244">
        <v>120</v>
      </c>
      <c r="K107" s="256"/>
    </row>
    <row r="108" spans="2:11" s="1" customFormat="1" ht="15" customHeight="1">
      <c r="B108" s="267"/>
      <c r="C108" s="244" t="s">
        <v>557</v>
      </c>
      <c r="D108" s="244"/>
      <c r="E108" s="244"/>
      <c r="F108" s="265" t="s">
        <v>558</v>
      </c>
      <c r="G108" s="244"/>
      <c r="H108" s="244" t="s">
        <v>592</v>
      </c>
      <c r="I108" s="244" t="s">
        <v>554</v>
      </c>
      <c r="J108" s="244">
        <v>50</v>
      </c>
      <c r="K108" s="256"/>
    </row>
    <row r="109" spans="2:11" s="1" customFormat="1" ht="15" customHeight="1">
      <c r="B109" s="267"/>
      <c r="C109" s="244" t="s">
        <v>560</v>
      </c>
      <c r="D109" s="244"/>
      <c r="E109" s="244"/>
      <c r="F109" s="265" t="s">
        <v>552</v>
      </c>
      <c r="G109" s="244"/>
      <c r="H109" s="244" t="s">
        <v>592</v>
      </c>
      <c r="I109" s="244" t="s">
        <v>562</v>
      </c>
      <c r="J109" s="244"/>
      <c r="K109" s="256"/>
    </row>
    <row r="110" spans="2:11" s="1" customFormat="1" ht="15" customHeight="1">
      <c r="B110" s="267"/>
      <c r="C110" s="244" t="s">
        <v>571</v>
      </c>
      <c r="D110" s="244"/>
      <c r="E110" s="244"/>
      <c r="F110" s="265" t="s">
        <v>558</v>
      </c>
      <c r="G110" s="244"/>
      <c r="H110" s="244" t="s">
        <v>592</v>
      </c>
      <c r="I110" s="244" t="s">
        <v>554</v>
      </c>
      <c r="J110" s="244">
        <v>50</v>
      </c>
      <c r="K110" s="256"/>
    </row>
    <row r="111" spans="2:11" s="1" customFormat="1" ht="15" customHeight="1">
      <c r="B111" s="267"/>
      <c r="C111" s="244" t="s">
        <v>579</v>
      </c>
      <c r="D111" s="244"/>
      <c r="E111" s="244"/>
      <c r="F111" s="265" t="s">
        <v>558</v>
      </c>
      <c r="G111" s="244"/>
      <c r="H111" s="244" t="s">
        <v>592</v>
      </c>
      <c r="I111" s="244" t="s">
        <v>554</v>
      </c>
      <c r="J111" s="244">
        <v>50</v>
      </c>
      <c r="K111" s="256"/>
    </row>
    <row r="112" spans="2:11" s="1" customFormat="1" ht="15" customHeight="1">
      <c r="B112" s="267"/>
      <c r="C112" s="244" t="s">
        <v>577</v>
      </c>
      <c r="D112" s="244"/>
      <c r="E112" s="244"/>
      <c r="F112" s="265" t="s">
        <v>558</v>
      </c>
      <c r="G112" s="244"/>
      <c r="H112" s="244" t="s">
        <v>592</v>
      </c>
      <c r="I112" s="244" t="s">
        <v>554</v>
      </c>
      <c r="J112" s="244">
        <v>50</v>
      </c>
      <c r="K112" s="256"/>
    </row>
    <row r="113" spans="2:11" s="1" customFormat="1" ht="15" customHeight="1">
      <c r="B113" s="267"/>
      <c r="C113" s="244" t="s">
        <v>57</v>
      </c>
      <c r="D113" s="244"/>
      <c r="E113" s="244"/>
      <c r="F113" s="265" t="s">
        <v>552</v>
      </c>
      <c r="G113" s="244"/>
      <c r="H113" s="244" t="s">
        <v>593</v>
      </c>
      <c r="I113" s="244" t="s">
        <v>554</v>
      </c>
      <c r="J113" s="244">
        <v>20</v>
      </c>
      <c r="K113" s="256"/>
    </row>
    <row r="114" spans="2:11" s="1" customFormat="1" ht="15" customHeight="1">
      <c r="B114" s="267"/>
      <c r="C114" s="244" t="s">
        <v>594</v>
      </c>
      <c r="D114" s="244"/>
      <c r="E114" s="244"/>
      <c r="F114" s="265" t="s">
        <v>552</v>
      </c>
      <c r="G114" s="244"/>
      <c r="H114" s="244" t="s">
        <v>595</v>
      </c>
      <c r="I114" s="244" t="s">
        <v>554</v>
      </c>
      <c r="J114" s="244">
        <v>120</v>
      </c>
      <c r="K114" s="256"/>
    </row>
    <row r="115" spans="2:11" s="1" customFormat="1" ht="15" customHeight="1">
      <c r="B115" s="267"/>
      <c r="C115" s="244" t="s">
        <v>42</v>
      </c>
      <c r="D115" s="244"/>
      <c r="E115" s="244"/>
      <c r="F115" s="265" t="s">
        <v>552</v>
      </c>
      <c r="G115" s="244"/>
      <c r="H115" s="244" t="s">
        <v>596</v>
      </c>
      <c r="I115" s="244" t="s">
        <v>587</v>
      </c>
      <c r="J115" s="244"/>
      <c r="K115" s="256"/>
    </row>
    <row r="116" spans="2:11" s="1" customFormat="1" ht="15" customHeight="1">
      <c r="B116" s="267"/>
      <c r="C116" s="244" t="s">
        <v>52</v>
      </c>
      <c r="D116" s="244"/>
      <c r="E116" s="244"/>
      <c r="F116" s="265" t="s">
        <v>552</v>
      </c>
      <c r="G116" s="244"/>
      <c r="H116" s="244" t="s">
        <v>597</v>
      </c>
      <c r="I116" s="244" t="s">
        <v>587</v>
      </c>
      <c r="J116" s="244"/>
      <c r="K116" s="256"/>
    </row>
    <row r="117" spans="2:11" s="1" customFormat="1" ht="15" customHeight="1">
      <c r="B117" s="267"/>
      <c r="C117" s="244" t="s">
        <v>61</v>
      </c>
      <c r="D117" s="244"/>
      <c r="E117" s="244"/>
      <c r="F117" s="265" t="s">
        <v>552</v>
      </c>
      <c r="G117" s="244"/>
      <c r="H117" s="244" t="s">
        <v>598</v>
      </c>
      <c r="I117" s="244" t="s">
        <v>599</v>
      </c>
      <c r="J117" s="244"/>
      <c r="K117" s="256"/>
    </row>
    <row r="118" spans="2:11" s="1" customFormat="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pans="2:11" s="1" customFormat="1" ht="18.75" customHeight="1">
      <c r="B119" s="277"/>
      <c r="C119" s="278"/>
      <c r="D119" s="278"/>
      <c r="E119" s="278"/>
      <c r="F119" s="279"/>
      <c r="G119" s="278"/>
      <c r="H119" s="278"/>
      <c r="I119" s="278"/>
      <c r="J119" s="278"/>
      <c r="K119" s="277"/>
    </row>
    <row r="120" spans="2:11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pans="2:11" s="1" customFormat="1" ht="7.5" customHeight="1">
      <c r="B121" s="280"/>
      <c r="C121" s="281"/>
      <c r="D121" s="281"/>
      <c r="E121" s="281"/>
      <c r="F121" s="281"/>
      <c r="G121" s="281"/>
      <c r="H121" s="281"/>
      <c r="I121" s="281"/>
      <c r="J121" s="281"/>
      <c r="K121" s="282"/>
    </row>
    <row r="122" spans="2:11" s="1" customFormat="1" ht="45" customHeight="1">
      <c r="B122" s="283"/>
      <c r="C122" s="368" t="s">
        <v>600</v>
      </c>
      <c r="D122" s="368"/>
      <c r="E122" s="368"/>
      <c r="F122" s="368"/>
      <c r="G122" s="368"/>
      <c r="H122" s="368"/>
      <c r="I122" s="368"/>
      <c r="J122" s="368"/>
      <c r="K122" s="284"/>
    </row>
    <row r="123" spans="2:11" s="1" customFormat="1" ht="17.25" customHeight="1">
      <c r="B123" s="285"/>
      <c r="C123" s="257" t="s">
        <v>546</v>
      </c>
      <c r="D123" s="257"/>
      <c r="E123" s="257"/>
      <c r="F123" s="257" t="s">
        <v>547</v>
      </c>
      <c r="G123" s="258"/>
      <c r="H123" s="257" t="s">
        <v>58</v>
      </c>
      <c r="I123" s="257" t="s">
        <v>61</v>
      </c>
      <c r="J123" s="257" t="s">
        <v>548</v>
      </c>
      <c r="K123" s="286"/>
    </row>
    <row r="124" spans="2:11" s="1" customFormat="1" ht="17.25" customHeight="1">
      <c r="B124" s="285"/>
      <c r="C124" s="259" t="s">
        <v>549</v>
      </c>
      <c r="D124" s="259"/>
      <c r="E124" s="259"/>
      <c r="F124" s="260" t="s">
        <v>550</v>
      </c>
      <c r="G124" s="261"/>
      <c r="H124" s="259"/>
      <c r="I124" s="259"/>
      <c r="J124" s="259" t="s">
        <v>551</v>
      </c>
      <c r="K124" s="286"/>
    </row>
    <row r="125" spans="2:11" s="1" customFormat="1" ht="5.25" customHeight="1">
      <c r="B125" s="287"/>
      <c r="C125" s="262"/>
      <c r="D125" s="262"/>
      <c r="E125" s="262"/>
      <c r="F125" s="262"/>
      <c r="G125" s="288"/>
      <c r="H125" s="262"/>
      <c r="I125" s="262"/>
      <c r="J125" s="262"/>
      <c r="K125" s="289"/>
    </row>
    <row r="126" spans="2:11" s="1" customFormat="1" ht="15" customHeight="1">
      <c r="B126" s="287"/>
      <c r="C126" s="244" t="s">
        <v>555</v>
      </c>
      <c r="D126" s="264"/>
      <c r="E126" s="264"/>
      <c r="F126" s="265" t="s">
        <v>552</v>
      </c>
      <c r="G126" s="244"/>
      <c r="H126" s="244" t="s">
        <v>592</v>
      </c>
      <c r="I126" s="244" t="s">
        <v>554</v>
      </c>
      <c r="J126" s="244">
        <v>120</v>
      </c>
      <c r="K126" s="290"/>
    </row>
    <row r="127" spans="2:11" s="1" customFormat="1" ht="15" customHeight="1">
      <c r="B127" s="287"/>
      <c r="C127" s="244" t="s">
        <v>601</v>
      </c>
      <c r="D127" s="244"/>
      <c r="E127" s="244"/>
      <c r="F127" s="265" t="s">
        <v>552</v>
      </c>
      <c r="G127" s="244"/>
      <c r="H127" s="244" t="s">
        <v>602</v>
      </c>
      <c r="I127" s="244" t="s">
        <v>554</v>
      </c>
      <c r="J127" s="244" t="s">
        <v>603</v>
      </c>
      <c r="K127" s="290"/>
    </row>
    <row r="128" spans="2:11" s="1" customFormat="1" ht="15" customHeight="1">
      <c r="B128" s="287"/>
      <c r="C128" s="244" t="s">
        <v>89</v>
      </c>
      <c r="D128" s="244"/>
      <c r="E128" s="244"/>
      <c r="F128" s="265" t="s">
        <v>552</v>
      </c>
      <c r="G128" s="244"/>
      <c r="H128" s="244" t="s">
        <v>604</v>
      </c>
      <c r="I128" s="244" t="s">
        <v>554</v>
      </c>
      <c r="J128" s="244" t="s">
        <v>603</v>
      </c>
      <c r="K128" s="290"/>
    </row>
    <row r="129" spans="2:11" s="1" customFormat="1" ht="15" customHeight="1">
      <c r="B129" s="287"/>
      <c r="C129" s="244" t="s">
        <v>563</v>
      </c>
      <c r="D129" s="244"/>
      <c r="E129" s="244"/>
      <c r="F129" s="265" t="s">
        <v>558</v>
      </c>
      <c r="G129" s="244"/>
      <c r="H129" s="244" t="s">
        <v>564</v>
      </c>
      <c r="I129" s="244" t="s">
        <v>554</v>
      </c>
      <c r="J129" s="244">
        <v>15</v>
      </c>
      <c r="K129" s="290"/>
    </row>
    <row r="130" spans="2:11" s="1" customFormat="1" ht="15" customHeight="1">
      <c r="B130" s="287"/>
      <c r="C130" s="268" t="s">
        <v>565</v>
      </c>
      <c r="D130" s="268"/>
      <c r="E130" s="268"/>
      <c r="F130" s="269" t="s">
        <v>558</v>
      </c>
      <c r="G130" s="268"/>
      <c r="H130" s="268" t="s">
        <v>566</v>
      </c>
      <c r="I130" s="268" t="s">
        <v>554</v>
      </c>
      <c r="J130" s="268">
        <v>15</v>
      </c>
      <c r="K130" s="290"/>
    </row>
    <row r="131" spans="2:11" s="1" customFormat="1" ht="15" customHeight="1">
      <c r="B131" s="287"/>
      <c r="C131" s="268" t="s">
        <v>567</v>
      </c>
      <c r="D131" s="268"/>
      <c r="E131" s="268"/>
      <c r="F131" s="269" t="s">
        <v>558</v>
      </c>
      <c r="G131" s="268"/>
      <c r="H131" s="268" t="s">
        <v>568</v>
      </c>
      <c r="I131" s="268" t="s">
        <v>554</v>
      </c>
      <c r="J131" s="268">
        <v>20</v>
      </c>
      <c r="K131" s="290"/>
    </row>
    <row r="132" spans="2:11" s="1" customFormat="1" ht="15" customHeight="1">
      <c r="B132" s="287"/>
      <c r="C132" s="268" t="s">
        <v>569</v>
      </c>
      <c r="D132" s="268"/>
      <c r="E132" s="268"/>
      <c r="F132" s="269" t="s">
        <v>558</v>
      </c>
      <c r="G132" s="268"/>
      <c r="H132" s="268" t="s">
        <v>570</v>
      </c>
      <c r="I132" s="268" t="s">
        <v>554</v>
      </c>
      <c r="J132" s="268">
        <v>20</v>
      </c>
      <c r="K132" s="290"/>
    </row>
    <row r="133" spans="2:11" s="1" customFormat="1" ht="15" customHeight="1">
      <c r="B133" s="287"/>
      <c r="C133" s="244" t="s">
        <v>557</v>
      </c>
      <c r="D133" s="244"/>
      <c r="E133" s="244"/>
      <c r="F133" s="265" t="s">
        <v>558</v>
      </c>
      <c r="G133" s="244"/>
      <c r="H133" s="244" t="s">
        <v>592</v>
      </c>
      <c r="I133" s="244" t="s">
        <v>554</v>
      </c>
      <c r="J133" s="244">
        <v>50</v>
      </c>
      <c r="K133" s="290"/>
    </row>
    <row r="134" spans="2:11" s="1" customFormat="1" ht="15" customHeight="1">
      <c r="B134" s="287"/>
      <c r="C134" s="244" t="s">
        <v>571</v>
      </c>
      <c r="D134" s="244"/>
      <c r="E134" s="244"/>
      <c r="F134" s="265" t="s">
        <v>558</v>
      </c>
      <c r="G134" s="244"/>
      <c r="H134" s="244" t="s">
        <v>592</v>
      </c>
      <c r="I134" s="244" t="s">
        <v>554</v>
      </c>
      <c r="J134" s="244">
        <v>50</v>
      </c>
      <c r="K134" s="290"/>
    </row>
    <row r="135" spans="2:11" s="1" customFormat="1" ht="15" customHeight="1">
      <c r="B135" s="287"/>
      <c r="C135" s="244" t="s">
        <v>577</v>
      </c>
      <c r="D135" s="244"/>
      <c r="E135" s="244"/>
      <c r="F135" s="265" t="s">
        <v>558</v>
      </c>
      <c r="G135" s="244"/>
      <c r="H135" s="244" t="s">
        <v>592</v>
      </c>
      <c r="I135" s="244" t="s">
        <v>554</v>
      </c>
      <c r="J135" s="244">
        <v>50</v>
      </c>
      <c r="K135" s="290"/>
    </row>
    <row r="136" spans="2:11" s="1" customFormat="1" ht="15" customHeight="1">
      <c r="B136" s="287"/>
      <c r="C136" s="244" t="s">
        <v>579</v>
      </c>
      <c r="D136" s="244"/>
      <c r="E136" s="244"/>
      <c r="F136" s="265" t="s">
        <v>558</v>
      </c>
      <c r="G136" s="244"/>
      <c r="H136" s="244" t="s">
        <v>592</v>
      </c>
      <c r="I136" s="244" t="s">
        <v>554</v>
      </c>
      <c r="J136" s="244">
        <v>50</v>
      </c>
      <c r="K136" s="290"/>
    </row>
    <row r="137" spans="2:11" s="1" customFormat="1" ht="15" customHeight="1">
      <c r="B137" s="287"/>
      <c r="C137" s="244" t="s">
        <v>580</v>
      </c>
      <c r="D137" s="244"/>
      <c r="E137" s="244"/>
      <c r="F137" s="265" t="s">
        <v>558</v>
      </c>
      <c r="G137" s="244"/>
      <c r="H137" s="244" t="s">
        <v>605</v>
      </c>
      <c r="I137" s="244" t="s">
        <v>554</v>
      </c>
      <c r="J137" s="244">
        <v>255</v>
      </c>
      <c r="K137" s="290"/>
    </row>
    <row r="138" spans="2:11" s="1" customFormat="1" ht="15" customHeight="1">
      <c r="B138" s="287"/>
      <c r="C138" s="244" t="s">
        <v>582</v>
      </c>
      <c r="D138" s="244"/>
      <c r="E138" s="244"/>
      <c r="F138" s="265" t="s">
        <v>552</v>
      </c>
      <c r="G138" s="244"/>
      <c r="H138" s="244" t="s">
        <v>606</v>
      </c>
      <c r="I138" s="244" t="s">
        <v>584</v>
      </c>
      <c r="J138" s="244"/>
      <c r="K138" s="290"/>
    </row>
    <row r="139" spans="2:11" s="1" customFormat="1" ht="15" customHeight="1">
      <c r="B139" s="287"/>
      <c r="C139" s="244" t="s">
        <v>585</v>
      </c>
      <c r="D139" s="244"/>
      <c r="E139" s="244"/>
      <c r="F139" s="265" t="s">
        <v>552</v>
      </c>
      <c r="G139" s="244"/>
      <c r="H139" s="244" t="s">
        <v>607</v>
      </c>
      <c r="I139" s="244" t="s">
        <v>587</v>
      </c>
      <c r="J139" s="244"/>
      <c r="K139" s="290"/>
    </row>
    <row r="140" spans="2:11" s="1" customFormat="1" ht="15" customHeight="1">
      <c r="B140" s="287"/>
      <c r="C140" s="244" t="s">
        <v>588</v>
      </c>
      <c r="D140" s="244"/>
      <c r="E140" s="244"/>
      <c r="F140" s="265" t="s">
        <v>552</v>
      </c>
      <c r="G140" s="244"/>
      <c r="H140" s="244" t="s">
        <v>588</v>
      </c>
      <c r="I140" s="244" t="s">
        <v>587</v>
      </c>
      <c r="J140" s="244"/>
      <c r="K140" s="290"/>
    </row>
    <row r="141" spans="2:11" s="1" customFormat="1" ht="15" customHeight="1">
      <c r="B141" s="287"/>
      <c r="C141" s="244" t="s">
        <v>42</v>
      </c>
      <c r="D141" s="244"/>
      <c r="E141" s="244"/>
      <c r="F141" s="265" t="s">
        <v>552</v>
      </c>
      <c r="G141" s="244"/>
      <c r="H141" s="244" t="s">
        <v>608</v>
      </c>
      <c r="I141" s="244" t="s">
        <v>587</v>
      </c>
      <c r="J141" s="244"/>
      <c r="K141" s="290"/>
    </row>
    <row r="142" spans="2:11" s="1" customFormat="1" ht="15" customHeight="1">
      <c r="B142" s="287"/>
      <c r="C142" s="244" t="s">
        <v>609</v>
      </c>
      <c r="D142" s="244"/>
      <c r="E142" s="244"/>
      <c r="F142" s="265" t="s">
        <v>552</v>
      </c>
      <c r="G142" s="244"/>
      <c r="H142" s="244" t="s">
        <v>610</v>
      </c>
      <c r="I142" s="244" t="s">
        <v>587</v>
      </c>
      <c r="J142" s="244"/>
      <c r="K142" s="290"/>
    </row>
    <row r="143" spans="2:11" s="1" customFormat="1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spans="2:11" s="1" customFormat="1" ht="18.75" customHeight="1">
      <c r="B144" s="278"/>
      <c r="C144" s="278"/>
      <c r="D144" s="278"/>
      <c r="E144" s="278"/>
      <c r="F144" s="279"/>
      <c r="G144" s="278"/>
      <c r="H144" s="278"/>
      <c r="I144" s="278"/>
      <c r="J144" s="278"/>
      <c r="K144" s="278"/>
    </row>
    <row r="145" spans="2:11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pans="2:11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pans="2:11" s="1" customFormat="1" ht="45" customHeight="1">
      <c r="B147" s="255"/>
      <c r="C147" s="367" t="s">
        <v>611</v>
      </c>
      <c r="D147" s="367"/>
      <c r="E147" s="367"/>
      <c r="F147" s="367"/>
      <c r="G147" s="367"/>
      <c r="H147" s="367"/>
      <c r="I147" s="367"/>
      <c r="J147" s="367"/>
      <c r="K147" s="256"/>
    </row>
    <row r="148" spans="2:11" s="1" customFormat="1" ht="17.25" customHeight="1">
      <c r="B148" s="255"/>
      <c r="C148" s="257" t="s">
        <v>546</v>
      </c>
      <c r="D148" s="257"/>
      <c r="E148" s="257"/>
      <c r="F148" s="257" t="s">
        <v>547</v>
      </c>
      <c r="G148" s="258"/>
      <c r="H148" s="257" t="s">
        <v>58</v>
      </c>
      <c r="I148" s="257" t="s">
        <v>61</v>
      </c>
      <c r="J148" s="257" t="s">
        <v>548</v>
      </c>
      <c r="K148" s="256"/>
    </row>
    <row r="149" spans="2:11" s="1" customFormat="1" ht="17.25" customHeight="1">
      <c r="B149" s="255"/>
      <c r="C149" s="259" t="s">
        <v>549</v>
      </c>
      <c r="D149" s="259"/>
      <c r="E149" s="259"/>
      <c r="F149" s="260" t="s">
        <v>550</v>
      </c>
      <c r="G149" s="261"/>
      <c r="H149" s="259"/>
      <c r="I149" s="259"/>
      <c r="J149" s="259" t="s">
        <v>551</v>
      </c>
      <c r="K149" s="256"/>
    </row>
    <row r="150" spans="2:11" s="1" customFormat="1" ht="5.25" customHeight="1">
      <c r="B150" s="267"/>
      <c r="C150" s="262"/>
      <c r="D150" s="262"/>
      <c r="E150" s="262"/>
      <c r="F150" s="262"/>
      <c r="G150" s="263"/>
      <c r="H150" s="262"/>
      <c r="I150" s="262"/>
      <c r="J150" s="262"/>
      <c r="K150" s="290"/>
    </row>
    <row r="151" spans="2:11" s="1" customFormat="1" ht="15" customHeight="1">
      <c r="B151" s="267"/>
      <c r="C151" s="294" t="s">
        <v>555</v>
      </c>
      <c r="D151" s="244"/>
      <c r="E151" s="244"/>
      <c r="F151" s="295" t="s">
        <v>552</v>
      </c>
      <c r="G151" s="244"/>
      <c r="H151" s="294" t="s">
        <v>592</v>
      </c>
      <c r="I151" s="294" t="s">
        <v>554</v>
      </c>
      <c r="J151" s="294">
        <v>120</v>
      </c>
      <c r="K151" s="290"/>
    </row>
    <row r="152" spans="2:11" s="1" customFormat="1" ht="15" customHeight="1">
      <c r="B152" s="267"/>
      <c r="C152" s="294" t="s">
        <v>601</v>
      </c>
      <c r="D152" s="244"/>
      <c r="E152" s="244"/>
      <c r="F152" s="295" t="s">
        <v>552</v>
      </c>
      <c r="G152" s="244"/>
      <c r="H152" s="294" t="s">
        <v>612</v>
      </c>
      <c r="I152" s="294" t="s">
        <v>554</v>
      </c>
      <c r="J152" s="294" t="s">
        <v>603</v>
      </c>
      <c r="K152" s="290"/>
    </row>
    <row r="153" spans="2:11" s="1" customFormat="1" ht="15" customHeight="1">
      <c r="B153" s="267"/>
      <c r="C153" s="294" t="s">
        <v>89</v>
      </c>
      <c r="D153" s="244"/>
      <c r="E153" s="244"/>
      <c r="F153" s="295" t="s">
        <v>552</v>
      </c>
      <c r="G153" s="244"/>
      <c r="H153" s="294" t="s">
        <v>613</v>
      </c>
      <c r="I153" s="294" t="s">
        <v>554</v>
      </c>
      <c r="J153" s="294" t="s">
        <v>603</v>
      </c>
      <c r="K153" s="290"/>
    </row>
    <row r="154" spans="2:11" s="1" customFormat="1" ht="15" customHeight="1">
      <c r="B154" s="267"/>
      <c r="C154" s="294" t="s">
        <v>557</v>
      </c>
      <c r="D154" s="244"/>
      <c r="E154" s="244"/>
      <c r="F154" s="295" t="s">
        <v>558</v>
      </c>
      <c r="G154" s="244"/>
      <c r="H154" s="294" t="s">
        <v>592</v>
      </c>
      <c r="I154" s="294" t="s">
        <v>554</v>
      </c>
      <c r="J154" s="294">
        <v>50</v>
      </c>
      <c r="K154" s="290"/>
    </row>
    <row r="155" spans="2:11" s="1" customFormat="1" ht="15" customHeight="1">
      <c r="B155" s="267"/>
      <c r="C155" s="294" t="s">
        <v>560</v>
      </c>
      <c r="D155" s="244"/>
      <c r="E155" s="244"/>
      <c r="F155" s="295" t="s">
        <v>552</v>
      </c>
      <c r="G155" s="244"/>
      <c r="H155" s="294" t="s">
        <v>592</v>
      </c>
      <c r="I155" s="294" t="s">
        <v>562</v>
      </c>
      <c r="J155" s="294"/>
      <c r="K155" s="290"/>
    </row>
    <row r="156" spans="2:11" s="1" customFormat="1" ht="15" customHeight="1">
      <c r="B156" s="267"/>
      <c r="C156" s="294" t="s">
        <v>571</v>
      </c>
      <c r="D156" s="244"/>
      <c r="E156" s="244"/>
      <c r="F156" s="295" t="s">
        <v>558</v>
      </c>
      <c r="G156" s="244"/>
      <c r="H156" s="294" t="s">
        <v>592</v>
      </c>
      <c r="I156" s="294" t="s">
        <v>554</v>
      </c>
      <c r="J156" s="294">
        <v>50</v>
      </c>
      <c r="K156" s="290"/>
    </row>
    <row r="157" spans="2:11" s="1" customFormat="1" ht="15" customHeight="1">
      <c r="B157" s="267"/>
      <c r="C157" s="294" t="s">
        <v>579</v>
      </c>
      <c r="D157" s="244"/>
      <c r="E157" s="244"/>
      <c r="F157" s="295" t="s">
        <v>558</v>
      </c>
      <c r="G157" s="244"/>
      <c r="H157" s="294" t="s">
        <v>592</v>
      </c>
      <c r="I157" s="294" t="s">
        <v>554</v>
      </c>
      <c r="J157" s="294">
        <v>50</v>
      </c>
      <c r="K157" s="290"/>
    </row>
    <row r="158" spans="2:11" s="1" customFormat="1" ht="15" customHeight="1">
      <c r="B158" s="267"/>
      <c r="C158" s="294" t="s">
        <v>577</v>
      </c>
      <c r="D158" s="244"/>
      <c r="E158" s="244"/>
      <c r="F158" s="295" t="s">
        <v>558</v>
      </c>
      <c r="G158" s="244"/>
      <c r="H158" s="294" t="s">
        <v>592</v>
      </c>
      <c r="I158" s="294" t="s">
        <v>554</v>
      </c>
      <c r="J158" s="294">
        <v>50</v>
      </c>
      <c r="K158" s="290"/>
    </row>
    <row r="159" spans="2:11" s="1" customFormat="1" ht="15" customHeight="1">
      <c r="B159" s="267"/>
      <c r="C159" s="294" t="s">
        <v>106</v>
      </c>
      <c r="D159" s="244"/>
      <c r="E159" s="244"/>
      <c r="F159" s="295" t="s">
        <v>552</v>
      </c>
      <c r="G159" s="244"/>
      <c r="H159" s="294" t="s">
        <v>614</v>
      </c>
      <c r="I159" s="294" t="s">
        <v>554</v>
      </c>
      <c r="J159" s="294" t="s">
        <v>615</v>
      </c>
      <c r="K159" s="290"/>
    </row>
    <row r="160" spans="2:11" s="1" customFormat="1" ht="15" customHeight="1">
      <c r="B160" s="267"/>
      <c r="C160" s="294" t="s">
        <v>616</v>
      </c>
      <c r="D160" s="244"/>
      <c r="E160" s="244"/>
      <c r="F160" s="295" t="s">
        <v>552</v>
      </c>
      <c r="G160" s="244"/>
      <c r="H160" s="294" t="s">
        <v>617</v>
      </c>
      <c r="I160" s="294" t="s">
        <v>587</v>
      </c>
      <c r="J160" s="294"/>
      <c r="K160" s="290"/>
    </row>
    <row r="161" spans="2:11" s="1" customFormat="1" ht="15" customHeight="1">
      <c r="B161" s="296"/>
      <c r="C161" s="276"/>
      <c r="D161" s="276"/>
      <c r="E161" s="276"/>
      <c r="F161" s="276"/>
      <c r="G161" s="276"/>
      <c r="H161" s="276"/>
      <c r="I161" s="276"/>
      <c r="J161" s="276"/>
      <c r="K161" s="297"/>
    </row>
    <row r="162" spans="2:11" s="1" customFormat="1" ht="18.75" customHeight="1">
      <c r="B162" s="278"/>
      <c r="C162" s="288"/>
      <c r="D162" s="288"/>
      <c r="E162" s="288"/>
      <c r="F162" s="298"/>
      <c r="G162" s="288"/>
      <c r="H162" s="288"/>
      <c r="I162" s="288"/>
      <c r="J162" s="288"/>
      <c r="K162" s="278"/>
    </row>
    <row r="163" spans="2:11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pans="2:11" s="1" customFormat="1" ht="7.5" customHeight="1">
      <c r="B164" s="233"/>
      <c r="C164" s="234"/>
      <c r="D164" s="234"/>
      <c r="E164" s="234"/>
      <c r="F164" s="234"/>
      <c r="G164" s="234"/>
      <c r="H164" s="234"/>
      <c r="I164" s="234"/>
      <c r="J164" s="234"/>
      <c r="K164" s="235"/>
    </row>
    <row r="165" spans="2:11" s="1" customFormat="1" ht="45" customHeight="1">
      <c r="B165" s="236"/>
      <c r="C165" s="368" t="s">
        <v>618</v>
      </c>
      <c r="D165" s="368"/>
      <c r="E165" s="368"/>
      <c r="F165" s="368"/>
      <c r="G165" s="368"/>
      <c r="H165" s="368"/>
      <c r="I165" s="368"/>
      <c r="J165" s="368"/>
      <c r="K165" s="237"/>
    </row>
    <row r="166" spans="2:11" s="1" customFormat="1" ht="17.25" customHeight="1">
      <c r="B166" s="236"/>
      <c r="C166" s="257" t="s">
        <v>546</v>
      </c>
      <c r="D166" s="257"/>
      <c r="E166" s="257"/>
      <c r="F166" s="257" t="s">
        <v>547</v>
      </c>
      <c r="G166" s="299"/>
      <c r="H166" s="300" t="s">
        <v>58</v>
      </c>
      <c r="I166" s="300" t="s">
        <v>61</v>
      </c>
      <c r="J166" s="257" t="s">
        <v>548</v>
      </c>
      <c r="K166" s="237"/>
    </row>
    <row r="167" spans="2:11" s="1" customFormat="1" ht="17.25" customHeight="1">
      <c r="B167" s="238"/>
      <c r="C167" s="259" t="s">
        <v>549</v>
      </c>
      <c r="D167" s="259"/>
      <c r="E167" s="259"/>
      <c r="F167" s="260" t="s">
        <v>550</v>
      </c>
      <c r="G167" s="301"/>
      <c r="H167" s="302"/>
      <c r="I167" s="302"/>
      <c r="J167" s="259" t="s">
        <v>551</v>
      </c>
      <c r="K167" s="239"/>
    </row>
    <row r="168" spans="2:11" s="1" customFormat="1" ht="5.25" customHeight="1">
      <c r="B168" s="267"/>
      <c r="C168" s="262"/>
      <c r="D168" s="262"/>
      <c r="E168" s="262"/>
      <c r="F168" s="262"/>
      <c r="G168" s="263"/>
      <c r="H168" s="262"/>
      <c r="I168" s="262"/>
      <c r="J168" s="262"/>
      <c r="K168" s="290"/>
    </row>
    <row r="169" spans="2:11" s="1" customFormat="1" ht="15" customHeight="1">
      <c r="B169" s="267"/>
      <c r="C169" s="244" t="s">
        <v>555</v>
      </c>
      <c r="D169" s="244"/>
      <c r="E169" s="244"/>
      <c r="F169" s="265" t="s">
        <v>552</v>
      </c>
      <c r="G169" s="244"/>
      <c r="H169" s="244" t="s">
        <v>592</v>
      </c>
      <c r="I169" s="244" t="s">
        <v>554</v>
      </c>
      <c r="J169" s="244">
        <v>120</v>
      </c>
      <c r="K169" s="290"/>
    </row>
    <row r="170" spans="2:11" s="1" customFormat="1" ht="15" customHeight="1">
      <c r="B170" s="267"/>
      <c r="C170" s="244" t="s">
        <v>601</v>
      </c>
      <c r="D170" s="244"/>
      <c r="E170" s="244"/>
      <c r="F170" s="265" t="s">
        <v>552</v>
      </c>
      <c r="G170" s="244"/>
      <c r="H170" s="244" t="s">
        <v>602</v>
      </c>
      <c r="I170" s="244" t="s">
        <v>554</v>
      </c>
      <c r="J170" s="244" t="s">
        <v>603</v>
      </c>
      <c r="K170" s="290"/>
    </row>
    <row r="171" spans="2:11" s="1" customFormat="1" ht="15" customHeight="1">
      <c r="B171" s="267"/>
      <c r="C171" s="244" t="s">
        <v>89</v>
      </c>
      <c r="D171" s="244"/>
      <c r="E171" s="244"/>
      <c r="F171" s="265" t="s">
        <v>552</v>
      </c>
      <c r="G171" s="244"/>
      <c r="H171" s="244" t="s">
        <v>619</v>
      </c>
      <c r="I171" s="244" t="s">
        <v>554</v>
      </c>
      <c r="J171" s="244" t="s">
        <v>603</v>
      </c>
      <c r="K171" s="290"/>
    </row>
    <row r="172" spans="2:11" s="1" customFormat="1" ht="15" customHeight="1">
      <c r="B172" s="267"/>
      <c r="C172" s="244" t="s">
        <v>557</v>
      </c>
      <c r="D172" s="244"/>
      <c r="E172" s="244"/>
      <c r="F172" s="265" t="s">
        <v>558</v>
      </c>
      <c r="G172" s="244"/>
      <c r="H172" s="244" t="s">
        <v>619</v>
      </c>
      <c r="I172" s="244" t="s">
        <v>554</v>
      </c>
      <c r="J172" s="244">
        <v>50</v>
      </c>
      <c r="K172" s="290"/>
    </row>
    <row r="173" spans="2:11" s="1" customFormat="1" ht="15" customHeight="1">
      <c r="B173" s="267"/>
      <c r="C173" s="244" t="s">
        <v>560</v>
      </c>
      <c r="D173" s="244"/>
      <c r="E173" s="244"/>
      <c r="F173" s="265" t="s">
        <v>552</v>
      </c>
      <c r="G173" s="244"/>
      <c r="H173" s="244" t="s">
        <v>619</v>
      </c>
      <c r="I173" s="244" t="s">
        <v>562</v>
      </c>
      <c r="J173" s="244"/>
      <c r="K173" s="290"/>
    </row>
    <row r="174" spans="2:11" s="1" customFormat="1" ht="15" customHeight="1">
      <c r="B174" s="267"/>
      <c r="C174" s="244" t="s">
        <v>571</v>
      </c>
      <c r="D174" s="244"/>
      <c r="E174" s="244"/>
      <c r="F174" s="265" t="s">
        <v>558</v>
      </c>
      <c r="G174" s="244"/>
      <c r="H174" s="244" t="s">
        <v>619</v>
      </c>
      <c r="I174" s="244" t="s">
        <v>554</v>
      </c>
      <c r="J174" s="244">
        <v>50</v>
      </c>
      <c r="K174" s="290"/>
    </row>
    <row r="175" spans="2:11" s="1" customFormat="1" ht="15" customHeight="1">
      <c r="B175" s="267"/>
      <c r="C175" s="244" t="s">
        <v>579</v>
      </c>
      <c r="D175" s="244"/>
      <c r="E175" s="244"/>
      <c r="F175" s="265" t="s">
        <v>558</v>
      </c>
      <c r="G175" s="244"/>
      <c r="H175" s="244" t="s">
        <v>619</v>
      </c>
      <c r="I175" s="244" t="s">
        <v>554</v>
      </c>
      <c r="J175" s="244">
        <v>50</v>
      </c>
      <c r="K175" s="290"/>
    </row>
    <row r="176" spans="2:11" s="1" customFormat="1" ht="15" customHeight="1">
      <c r="B176" s="267"/>
      <c r="C176" s="244" t="s">
        <v>577</v>
      </c>
      <c r="D176" s="244"/>
      <c r="E176" s="244"/>
      <c r="F176" s="265" t="s">
        <v>558</v>
      </c>
      <c r="G176" s="244"/>
      <c r="H176" s="244" t="s">
        <v>619</v>
      </c>
      <c r="I176" s="244" t="s">
        <v>554</v>
      </c>
      <c r="J176" s="244">
        <v>50</v>
      </c>
      <c r="K176" s="290"/>
    </row>
    <row r="177" spans="2:11" s="1" customFormat="1" ht="15" customHeight="1">
      <c r="B177" s="267"/>
      <c r="C177" s="244" t="s">
        <v>113</v>
      </c>
      <c r="D177" s="244"/>
      <c r="E177" s="244"/>
      <c r="F177" s="265" t="s">
        <v>552</v>
      </c>
      <c r="G177" s="244"/>
      <c r="H177" s="244" t="s">
        <v>620</v>
      </c>
      <c r="I177" s="244" t="s">
        <v>621</v>
      </c>
      <c r="J177" s="244"/>
      <c r="K177" s="290"/>
    </row>
    <row r="178" spans="2:11" s="1" customFormat="1" ht="15" customHeight="1">
      <c r="B178" s="267"/>
      <c r="C178" s="244" t="s">
        <v>61</v>
      </c>
      <c r="D178" s="244"/>
      <c r="E178" s="244"/>
      <c r="F178" s="265" t="s">
        <v>552</v>
      </c>
      <c r="G178" s="244"/>
      <c r="H178" s="244" t="s">
        <v>622</v>
      </c>
      <c r="I178" s="244" t="s">
        <v>623</v>
      </c>
      <c r="J178" s="244">
        <v>1</v>
      </c>
      <c r="K178" s="290"/>
    </row>
    <row r="179" spans="2:11" s="1" customFormat="1" ht="15" customHeight="1">
      <c r="B179" s="267"/>
      <c r="C179" s="244" t="s">
        <v>57</v>
      </c>
      <c r="D179" s="244"/>
      <c r="E179" s="244"/>
      <c r="F179" s="265" t="s">
        <v>552</v>
      </c>
      <c r="G179" s="244"/>
      <c r="H179" s="244" t="s">
        <v>624</v>
      </c>
      <c r="I179" s="244" t="s">
        <v>554</v>
      </c>
      <c r="J179" s="244">
        <v>20</v>
      </c>
      <c r="K179" s="290"/>
    </row>
    <row r="180" spans="2:11" s="1" customFormat="1" ht="15" customHeight="1">
      <c r="B180" s="267"/>
      <c r="C180" s="244" t="s">
        <v>58</v>
      </c>
      <c r="D180" s="244"/>
      <c r="E180" s="244"/>
      <c r="F180" s="265" t="s">
        <v>552</v>
      </c>
      <c r="G180" s="244"/>
      <c r="H180" s="244" t="s">
        <v>625</v>
      </c>
      <c r="I180" s="244" t="s">
        <v>554</v>
      </c>
      <c r="J180" s="244">
        <v>255</v>
      </c>
      <c r="K180" s="290"/>
    </row>
    <row r="181" spans="2:11" s="1" customFormat="1" ht="15" customHeight="1">
      <c r="B181" s="267"/>
      <c r="C181" s="244" t="s">
        <v>114</v>
      </c>
      <c r="D181" s="244"/>
      <c r="E181" s="244"/>
      <c r="F181" s="265" t="s">
        <v>552</v>
      </c>
      <c r="G181" s="244"/>
      <c r="H181" s="244" t="s">
        <v>516</v>
      </c>
      <c r="I181" s="244" t="s">
        <v>554</v>
      </c>
      <c r="J181" s="244">
        <v>10</v>
      </c>
      <c r="K181" s="290"/>
    </row>
    <row r="182" spans="2:11" s="1" customFormat="1" ht="15" customHeight="1">
      <c r="B182" s="267"/>
      <c r="C182" s="244" t="s">
        <v>115</v>
      </c>
      <c r="D182" s="244"/>
      <c r="E182" s="244"/>
      <c r="F182" s="265" t="s">
        <v>552</v>
      </c>
      <c r="G182" s="244"/>
      <c r="H182" s="244" t="s">
        <v>626</v>
      </c>
      <c r="I182" s="244" t="s">
        <v>587</v>
      </c>
      <c r="J182" s="244"/>
      <c r="K182" s="290"/>
    </row>
    <row r="183" spans="2:11" s="1" customFormat="1" ht="15" customHeight="1">
      <c r="B183" s="267"/>
      <c r="C183" s="244" t="s">
        <v>627</v>
      </c>
      <c r="D183" s="244"/>
      <c r="E183" s="244"/>
      <c r="F183" s="265" t="s">
        <v>552</v>
      </c>
      <c r="G183" s="244"/>
      <c r="H183" s="244" t="s">
        <v>628</v>
      </c>
      <c r="I183" s="244" t="s">
        <v>587</v>
      </c>
      <c r="J183" s="244"/>
      <c r="K183" s="290"/>
    </row>
    <row r="184" spans="2:11" s="1" customFormat="1" ht="15" customHeight="1">
      <c r="B184" s="267"/>
      <c r="C184" s="244" t="s">
        <v>616</v>
      </c>
      <c r="D184" s="244"/>
      <c r="E184" s="244"/>
      <c r="F184" s="265" t="s">
        <v>552</v>
      </c>
      <c r="G184" s="244"/>
      <c r="H184" s="244" t="s">
        <v>629</v>
      </c>
      <c r="I184" s="244" t="s">
        <v>587</v>
      </c>
      <c r="J184" s="244"/>
      <c r="K184" s="290"/>
    </row>
    <row r="185" spans="2:11" s="1" customFormat="1" ht="15" customHeight="1">
      <c r="B185" s="267"/>
      <c r="C185" s="244" t="s">
        <v>117</v>
      </c>
      <c r="D185" s="244"/>
      <c r="E185" s="244"/>
      <c r="F185" s="265" t="s">
        <v>558</v>
      </c>
      <c r="G185" s="244"/>
      <c r="H185" s="244" t="s">
        <v>630</v>
      </c>
      <c r="I185" s="244" t="s">
        <v>554</v>
      </c>
      <c r="J185" s="244">
        <v>50</v>
      </c>
      <c r="K185" s="290"/>
    </row>
    <row r="186" spans="2:11" s="1" customFormat="1" ht="15" customHeight="1">
      <c r="B186" s="267"/>
      <c r="C186" s="244" t="s">
        <v>631</v>
      </c>
      <c r="D186" s="244"/>
      <c r="E186" s="244"/>
      <c r="F186" s="265" t="s">
        <v>558</v>
      </c>
      <c r="G186" s="244"/>
      <c r="H186" s="244" t="s">
        <v>632</v>
      </c>
      <c r="I186" s="244" t="s">
        <v>633</v>
      </c>
      <c r="J186" s="244"/>
      <c r="K186" s="290"/>
    </row>
    <row r="187" spans="2:11" s="1" customFormat="1" ht="15" customHeight="1">
      <c r="B187" s="267"/>
      <c r="C187" s="244" t="s">
        <v>634</v>
      </c>
      <c r="D187" s="244"/>
      <c r="E187" s="244"/>
      <c r="F187" s="265" t="s">
        <v>558</v>
      </c>
      <c r="G187" s="244"/>
      <c r="H187" s="244" t="s">
        <v>635</v>
      </c>
      <c r="I187" s="244" t="s">
        <v>633</v>
      </c>
      <c r="J187" s="244"/>
      <c r="K187" s="290"/>
    </row>
    <row r="188" spans="2:11" s="1" customFormat="1" ht="15" customHeight="1">
      <c r="B188" s="267"/>
      <c r="C188" s="244" t="s">
        <v>636</v>
      </c>
      <c r="D188" s="244"/>
      <c r="E188" s="244"/>
      <c r="F188" s="265" t="s">
        <v>558</v>
      </c>
      <c r="G188" s="244"/>
      <c r="H188" s="244" t="s">
        <v>637</v>
      </c>
      <c r="I188" s="244" t="s">
        <v>633</v>
      </c>
      <c r="J188" s="244"/>
      <c r="K188" s="290"/>
    </row>
    <row r="189" spans="2:11" s="1" customFormat="1" ht="15" customHeight="1">
      <c r="B189" s="267"/>
      <c r="C189" s="303" t="s">
        <v>638</v>
      </c>
      <c r="D189" s="244"/>
      <c r="E189" s="244"/>
      <c r="F189" s="265" t="s">
        <v>558</v>
      </c>
      <c r="G189" s="244"/>
      <c r="H189" s="244" t="s">
        <v>639</v>
      </c>
      <c r="I189" s="244" t="s">
        <v>640</v>
      </c>
      <c r="J189" s="304" t="s">
        <v>641</v>
      </c>
      <c r="K189" s="290"/>
    </row>
    <row r="190" spans="2:11" s="1" customFormat="1" ht="15" customHeight="1">
      <c r="B190" s="267"/>
      <c r="C190" s="303" t="s">
        <v>46</v>
      </c>
      <c r="D190" s="244"/>
      <c r="E190" s="244"/>
      <c r="F190" s="265" t="s">
        <v>552</v>
      </c>
      <c r="G190" s="244"/>
      <c r="H190" s="241" t="s">
        <v>642</v>
      </c>
      <c r="I190" s="244" t="s">
        <v>643</v>
      </c>
      <c r="J190" s="244"/>
      <c r="K190" s="290"/>
    </row>
    <row r="191" spans="2:11" s="1" customFormat="1" ht="15" customHeight="1">
      <c r="B191" s="267"/>
      <c r="C191" s="303" t="s">
        <v>644</v>
      </c>
      <c r="D191" s="244"/>
      <c r="E191" s="244"/>
      <c r="F191" s="265" t="s">
        <v>552</v>
      </c>
      <c r="G191" s="244"/>
      <c r="H191" s="244" t="s">
        <v>645</v>
      </c>
      <c r="I191" s="244" t="s">
        <v>587</v>
      </c>
      <c r="J191" s="244"/>
      <c r="K191" s="290"/>
    </row>
    <row r="192" spans="2:11" s="1" customFormat="1" ht="15" customHeight="1">
      <c r="B192" s="267"/>
      <c r="C192" s="303" t="s">
        <v>646</v>
      </c>
      <c r="D192" s="244"/>
      <c r="E192" s="244"/>
      <c r="F192" s="265" t="s">
        <v>552</v>
      </c>
      <c r="G192" s="244"/>
      <c r="H192" s="244" t="s">
        <v>647</v>
      </c>
      <c r="I192" s="244" t="s">
        <v>587</v>
      </c>
      <c r="J192" s="244"/>
      <c r="K192" s="290"/>
    </row>
    <row r="193" spans="2:11" s="1" customFormat="1" ht="15" customHeight="1">
      <c r="B193" s="267"/>
      <c r="C193" s="303" t="s">
        <v>648</v>
      </c>
      <c r="D193" s="244"/>
      <c r="E193" s="244"/>
      <c r="F193" s="265" t="s">
        <v>558</v>
      </c>
      <c r="G193" s="244"/>
      <c r="H193" s="244" t="s">
        <v>649</v>
      </c>
      <c r="I193" s="244" t="s">
        <v>587</v>
      </c>
      <c r="J193" s="244"/>
      <c r="K193" s="290"/>
    </row>
    <row r="194" spans="2:11" s="1" customFormat="1" ht="15" customHeight="1">
      <c r="B194" s="296"/>
      <c r="C194" s="305"/>
      <c r="D194" s="276"/>
      <c r="E194" s="276"/>
      <c r="F194" s="276"/>
      <c r="G194" s="276"/>
      <c r="H194" s="276"/>
      <c r="I194" s="276"/>
      <c r="J194" s="276"/>
      <c r="K194" s="297"/>
    </row>
    <row r="195" spans="2:11" s="1" customFormat="1" ht="18.75" customHeight="1">
      <c r="B195" s="278"/>
      <c r="C195" s="288"/>
      <c r="D195" s="288"/>
      <c r="E195" s="288"/>
      <c r="F195" s="298"/>
      <c r="G195" s="288"/>
      <c r="H195" s="288"/>
      <c r="I195" s="288"/>
      <c r="J195" s="288"/>
      <c r="K195" s="278"/>
    </row>
    <row r="196" spans="2:11" s="1" customFormat="1" ht="18.75" customHeight="1">
      <c r="B196" s="278"/>
      <c r="C196" s="288"/>
      <c r="D196" s="288"/>
      <c r="E196" s="288"/>
      <c r="F196" s="298"/>
      <c r="G196" s="288"/>
      <c r="H196" s="288"/>
      <c r="I196" s="288"/>
      <c r="J196" s="288"/>
      <c r="K196" s="278"/>
    </row>
    <row r="197" spans="2:11" s="1" customFormat="1" ht="18.75" customHeight="1"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</row>
    <row r="198" spans="2:11" s="1" customFormat="1" ht="13.5">
      <c r="B198" s="233"/>
      <c r="C198" s="234"/>
      <c r="D198" s="234"/>
      <c r="E198" s="234"/>
      <c r="F198" s="234"/>
      <c r="G198" s="234"/>
      <c r="H198" s="234"/>
      <c r="I198" s="234"/>
      <c r="J198" s="234"/>
      <c r="K198" s="235"/>
    </row>
    <row r="199" spans="2:11" s="1" customFormat="1" ht="21">
      <c r="B199" s="236"/>
      <c r="C199" s="368" t="s">
        <v>650</v>
      </c>
      <c r="D199" s="368"/>
      <c r="E199" s="368"/>
      <c r="F199" s="368"/>
      <c r="G199" s="368"/>
      <c r="H199" s="368"/>
      <c r="I199" s="368"/>
      <c r="J199" s="368"/>
      <c r="K199" s="237"/>
    </row>
    <row r="200" spans="2:11" s="1" customFormat="1" ht="25.5" customHeight="1">
      <c r="B200" s="236"/>
      <c r="C200" s="306" t="s">
        <v>651</v>
      </c>
      <c r="D200" s="306"/>
      <c r="E200" s="306"/>
      <c r="F200" s="306" t="s">
        <v>652</v>
      </c>
      <c r="G200" s="307"/>
      <c r="H200" s="369" t="s">
        <v>653</v>
      </c>
      <c r="I200" s="369"/>
      <c r="J200" s="369"/>
      <c r="K200" s="237"/>
    </row>
    <row r="201" spans="2:11" s="1" customFormat="1" ht="5.25" customHeight="1">
      <c r="B201" s="267"/>
      <c r="C201" s="262"/>
      <c r="D201" s="262"/>
      <c r="E201" s="262"/>
      <c r="F201" s="262"/>
      <c r="G201" s="288"/>
      <c r="H201" s="262"/>
      <c r="I201" s="262"/>
      <c r="J201" s="262"/>
      <c r="K201" s="290"/>
    </row>
    <row r="202" spans="2:11" s="1" customFormat="1" ht="15" customHeight="1">
      <c r="B202" s="267"/>
      <c r="C202" s="244" t="s">
        <v>643</v>
      </c>
      <c r="D202" s="244"/>
      <c r="E202" s="244"/>
      <c r="F202" s="265" t="s">
        <v>47</v>
      </c>
      <c r="G202" s="244"/>
      <c r="H202" s="370" t="s">
        <v>654</v>
      </c>
      <c r="I202" s="370"/>
      <c r="J202" s="370"/>
      <c r="K202" s="290"/>
    </row>
    <row r="203" spans="2:11" s="1" customFormat="1" ht="15" customHeight="1">
      <c r="B203" s="267"/>
      <c r="C203" s="244"/>
      <c r="D203" s="244"/>
      <c r="E203" s="244"/>
      <c r="F203" s="265" t="s">
        <v>48</v>
      </c>
      <c r="G203" s="244"/>
      <c r="H203" s="370" t="s">
        <v>655</v>
      </c>
      <c r="I203" s="370"/>
      <c r="J203" s="370"/>
      <c r="K203" s="290"/>
    </row>
    <row r="204" spans="2:11" s="1" customFormat="1" ht="15" customHeight="1">
      <c r="B204" s="267"/>
      <c r="C204" s="244"/>
      <c r="D204" s="244"/>
      <c r="E204" s="244"/>
      <c r="F204" s="265" t="s">
        <v>51</v>
      </c>
      <c r="G204" s="244"/>
      <c r="H204" s="370" t="s">
        <v>656</v>
      </c>
      <c r="I204" s="370"/>
      <c r="J204" s="370"/>
      <c r="K204" s="290"/>
    </row>
    <row r="205" spans="2:11" s="1" customFormat="1" ht="15" customHeight="1">
      <c r="B205" s="267"/>
      <c r="C205" s="244"/>
      <c r="D205" s="244"/>
      <c r="E205" s="244"/>
      <c r="F205" s="265" t="s">
        <v>49</v>
      </c>
      <c r="G205" s="244"/>
      <c r="H205" s="370" t="s">
        <v>657</v>
      </c>
      <c r="I205" s="370"/>
      <c r="J205" s="370"/>
      <c r="K205" s="290"/>
    </row>
    <row r="206" spans="2:11" s="1" customFormat="1" ht="15" customHeight="1">
      <c r="B206" s="267"/>
      <c r="C206" s="244"/>
      <c r="D206" s="244"/>
      <c r="E206" s="244"/>
      <c r="F206" s="265" t="s">
        <v>50</v>
      </c>
      <c r="G206" s="244"/>
      <c r="H206" s="370" t="s">
        <v>658</v>
      </c>
      <c r="I206" s="370"/>
      <c r="J206" s="370"/>
      <c r="K206" s="290"/>
    </row>
    <row r="207" spans="2:11" s="1" customFormat="1" ht="15" customHeight="1">
      <c r="B207" s="267"/>
      <c r="C207" s="244"/>
      <c r="D207" s="244"/>
      <c r="E207" s="244"/>
      <c r="F207" s="265"/>
      <c r="G207" s="244"/>
      <c r="H207" s="244"/>
      <c r="I207" s="244"/>
      <c r="J207" s="244"/>
      <c r="K207" s="290"/>
    </row>
    <row r="208" spans="2:11" s="1" customFormat="1" ht="15" customHeight="1">
      <c r="B208" s="267"/>
      <c r="C208" s="244" t="s">
        <v>599</v>
      </c>
      <c r="D208" s="244"/>
      <c r="E208" s="244"/>
      <c r="F208" s="265" t="s">
        <v>82</v>
      </c>
      <c r="G208" s="244"/>
      <c r="H208" s="370" t="s">
        <v>659</v>
      </c>
      <c r="I208" s="370"/>
      <c r="J208" s="370"/>
      <c r="K208" s="290"/>
    </row>
    <row r="209" spans="2:11" s="1" customFormat="1" ht="15" customHeight="1">
      <c r="B209" s="267"/>
      <c r="C209" s="244"/>
      <c r="D209" s="244"/>
      <c r="E209" s="244"/>
      <c r="F209" s="265" t="s">
        <v>499</v>
      </c>
      <c r="G209" s="244"/>
      <c r="H209" s="370" t="s">
        <v>500</v>
      </c>
      <c r="I209" s="370"/>
      <c r="J209" s="370"/>
      <c r="K209" s="290"/>
    </row>
    <row r="210" spans="2:11" s="1" customFormat="1" ht="15" customHeight="1">
      <c r="B210" s="267"/>
      <c r="C210" s="244"/>
      <c r="D210" s="244"/>
      <c r="E210" s="244"/>
      <c r="F210" s="265" t="s">
        <v>497</v>
      </c>
      <c r="G210" s="244"/>
      <c r="H210" s="370" t="s">
        <v>660</v>
      </c>
      <c r="I210" s="370"/>
      <c r="J210" s="370"/>
      <c r="K210" s="290"/>
    </row>
    <row r="211" spans="2:11" s="1" customFormat="1" ht="15" customHeight="1">
      <c r="B211" s="308"/>
      <c r="C211" s="244"/>
      <c r="D211" s="244"/>
      <c r="E211" s="244"/>
      <c r="F211" s="265" t="s">
        <v>97</v>
      </c>
      <c r="G211" s="303"/>
      <c r="H211" s="371" t="s">
        <v>98</v>
      </c>
      <c r="I211" s="371"/>
      <c r="J211" s="371"/>
      <c r="K211" s="309"/>
    </row>
    <row r="212" spans="2:11" s="1" customFormat="1" ht="15" customHeight="1">
      <c r="B212" s="308"/>
      <c r="C212" s="244"/>
      <c r="D212" s="244"/>
      <c r="E212" s="244"/>
      <c r="F212" s="265" t="s">
        <v>331</v>
      </c>
      <c r="G212" s="303"/>
      <c r="H212" s="371" t="s">
        <v>661</v>
      </c>
      <c r="I212" s="371"/>
      <c r="J212" s="371"/>
      <c r="K212" s="309"/>
    </row>
    <row r="213" spans="2:11" s="1" customFormat="1" ht="15" customHeight="1">
      <c r="B213" s="308"/>
      <c r="C213" s="244"/>
      <c r="D213" s="244"/>
      <c r="E213" s="244"/>
      <c r="F213" s="265"/>
      <c r="G213" s="303"/>
      <c r="H213" s="294"/>
      <c r="I213" s="294"/>
      <c r="J213" s="294"/>
      <c r="K213" s="309"/>
    </row>
    <row r="214" spans="2:11" s="1" customFormat="1" ht="15" customHeight="1">
      <c r="B214" s="308"/>
      <c r="C214" s="244" t="s">
        <v>623</v>
      </c>
      <c r="D214" s="244"/>
      <c r="E214" s="244"/>
      <c r="F214" s="265">
        <v>1</v>
      </c>
      <c r="G214" s="303"/>
      <c r="H214" s="371" t="s">
        <v>662</v>
      </c>
      <c r="I214" s="371"/>
      <c r="J214" s="371"/>
      <c r="K214" s="309"/>
    </row>
    <row r="215" spans="2:11" s="1" customFormat="1" ht="15" customHeight="1">
      <c r="B215" s="308"/>
      <c r="C215" s="244"/>
      <c r="D215" s="244"/>
      <c r="E215" s="244"/>
      <c r="F215" s="265">
        <v>2</v>
      </c>
      <c r="G215" s="303"/>
      <c r="H215" s="371" t="s">
        <v>663</v>
      </c>
      <c r="I215" s="371"/>
      <c r="J215" s="371"/>
      <c r="K215" s="309"/>
    </row>
    <row r="216" spans="2:11" s="1" customFormat="1" ht="15" customHeight="1">
      <c r="B216" s="308"/>
      <c r="C216" s="244"/>
      <c r="D216" s="244"/>
      <c r="E216" s="244"/>
      <c r="F216" s="265">
        <v>3</v>
      </c>
      <c r="G216" s="303"/>
      <c r="H216" s="371" t="s">
        <v>664</v>
      </c>
      <c r="I216" s="371"/>
      <c r="J216" s="371"/>
      <c r="K216" s="309"/>
    </row>
    <row r="217" spans="2:11" s="1" customFormat="1" ht="15" customHeight="1">
      <c r="B217" s="308"/>
      <c r="C217" s="244"/>
      <c r="D217" s="244"/>
      <c r="E217" s="244"/>
      <c r="F217" s="265">
        <v>4</v>
      </c>
      <c r="G217" s="303"/>
      <c r="H217" s="371" t="s">
        <v>665</v>
      </c>
      <c r="I217" s="371"/>
      <c r="J217" s="371"/>
      <c r="K217" s="309"/>
    </row>
    <row r="218" spans="2:11" s="1" customFormat="1" ht="12.75" customHeight="1">
      <c r="B218" s="310"/>
      <c r="C218" s="311"/>
      <c r="D218" s="311"/>
      <c r="E218" s="311"/>
      <c r="F218" s="311"/>
      <c r="G218" s="311"/>
      <c r="H218" s="311"/>
      <c r="I218" s="311"/>
      <c r="J218" s="311"/>
      <c r="K218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SO 1.1 - Železniční svršek</vt:lpstr>
      <vt:lpstr>SO 1.2 - Železniční svrše...</vt:lpstr>
      <vt:lpstr>SO 1.3 - Materiál a práce...</vt:lpstr>
      <vt:lpstr>VON - Vedlejší a ostatní ...</vt:lpstr>
      <vt:lpstr>Pokyny pro vyplnění</vt:lpstr>
      <vt:lpstr>'Rekapitulace stavby'!Názvy_tisku</vt:lpstr>
      <vt:lpstr>'SO 1.1 - Železniční svršek'!Názvy_tisku</vt:lpstr>
      <vt:lpstr>'SO 1.2 - Železniční svrše...'!Názvy_tisku</vt:lpstr>
      <vt:lpstr>'SO 1.3 - Materiál a práce...'!Názvy_tisku</vt:lpstr>
      <vt:lpstr>'VON - Vedlejší a ostatní ...'!Názvy_tisku</vt:lpstr>
      <vt:lpstr>'Pokyny pro vyplnění'!Oblast_tisku</vt:lpstr>
      <vt:lpstr>'Rekapitulace stavby'!Oblast_tisku</vt:lpstr>
      <vt:lpstr>'SO 1.1 - Železniční svršek'!Oblast_tisku</vt:lpstr>
      <vt:lpstr>'SO 1.2 - Železniční svrše...'!Oblast_tisku</vt:lpstr>
      <vt:lpstr>'SO 1.3 - Materiál a práce...'!Oblast_tisku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2020-09-17T11:58:54Z</dcterms:created>
  <dcterms:modified xsi:type="dcterms:W3CDTF">2020-09-18T04:32:46Z</dcterms:modified>
</cp:coreProperties>
</file>