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750" yWindow="585" windowWidth="21945" windowHeight="10680"/>
  </bookViews>
  <sheets>
    <sheet name="Rekapitulace zakázky" sheetId="1" r:id="rId1"/>
    <sheet name="SO 01.M - Stavební část " sheetId="2" r:id="rId2"/>
    <sheet name="SO 01.K - Železniční svršek" sheetId="3" r:id="rId3"/>
    <sheet name="SO 01.V - Vedlejší rozpoč..." sheetId="4" r:id="rId4"/>
    <sheet name="SO 02.S - Stavební část " sheetId="5" r:id="rId5"/>
    <sheet name="SO 02.K - Železniční svršek" sheetId="6" r:id="rId6"/>
    <sheet name="SO 02.V - Vedlejší rozpoč..." sheetId="7" r:id="rId7"/>
    <sheet name="List1" sheetId="8" r:id="rId8"/>
  </sheets>
  <definedNames>
    <definedName name="_xlnm._FilterDatabase" localSheetId="2" hidden="1">'SO 01.K - Železniční svršek'!$C$126:$K$207</definedName>
    <definedName name="_xlnm._FilterDatabase" localSheetId="1" hidden="1">'SO 01.M - Stavební část '!$C$133:$K$458</definedName>
    <definedName name="_xlnm._FilterDatabase" localSheetId="3" hidden="1">'SO 01.V - Vedlejší rozpoč...'!$C$126:$K$156</definedName>
    <definedName name="_xlnm._FilterDatabase" localSheetId="5" hidden="1">'SO 02.K - Železniční svršek'!$C$125:$K$186</definedName>
    <definedName name="_xlnm._FilterDatabase" localSheetId="4" hidden="1">'SO 02.S - Stavební část '!$C$132:$K$407</definedName>
    <definedName name="_xlnm._FilterDatabase" localSheetId="6" hidden="1">'SO 02.V - Vedlejší rozpoč...'!$C$126:$K$157</definedName>
    <definedName name="_xlnm.Print_Titles" localSheetId="0">'Rekapitulace zakázky'!$92:$92</definedName>
    <definedName name="_xlnm.Print_Titles" localSheetId="2">'SO 01.K - Železniční svršek'!$126:$126</definedName>
    <definedName name="_xlnm.Print_Titles" localSheetId="1">'SO 01.M - Stavební část '!$133:$133</definedName>
    <definedName name="_xlnm.Print_Titles" localSheetId="3">'SO 01.V - Vedlejší rozpoč...'!$126:$126</definedName>
    <definedName name="_xlnm.Print_Titles" localSheetId="5">'SO 02.K - Železniční svršek'!$125:$125</definedName>
    <definedName name="_xlnm.Print_Titles" localSheetId="4">'SO 02.S - Stavební část '!$132:$132</definedName>
    <definedName name="_xlnm.Print_Titles" localSheetId="6">'SO 02.V - Vedlejší rozpoč...'!$126:$126</definedName>
    <definedName name="_xlnm.Print_Area" localSheetId="0">'Rekapitulace zakázky'!$D$4:$AO$76,'Rekapitulace zakázky'!$C$82:$AQ$103</definedName>
    <definedName name="_xlnm.Print_Area" localSheetId="2">'SO 01.K - Železniční svršek'!$C$4:$J$76,'SO 01.K - Železniční svršek'!$C$82:$J$106,'SO 01.K - Železniční svršek'!$C$112:$K$207</definedName>
    <definedName name="_xlnm.Print_Area" localSheetId="1">'SO 01.M - Stavební část '!$C$4:$J$76,'SO 01.M - Stavební část '!$C$82:$J$113,'SO 01.M - Stavební část '!$C$119:$K$458</definedName>
    <definedName name="_xlnm.Print_Area" localSheetId="3">'SO 01.V - Vedlejší rozpoč...'!$C$4:$J$76,'SO 01.V - Vedlejší rozpoč...'!$C$82:$J$106,'SO 01.V - Vedlejší rozpoč...'!$C$112:$K$156</definedName>
    <definedName name="_xlnm.Print_Area" localSheetId="5">'SO 02.K - Železniční svršek'!$C$4:$J$76,'SO 02.K - Železniční svršek'!$C$82:$J$105,'SO 02.K - Železniční svršek'!$C$111:$K$186</definedName>
    <definedName name="_xlnm.Print_Area" localSheetId="4">'SO 02.S - Stavební část '!$C$4:$J$76,'SO 02.S - Stavební část '!$C$82:$J$112,'SO 02.S - Stavební část '!$C$118:$K$407</definedName>
    <definedName name="_xlnm.Print_Area" localSheetId="6">'SO 02.V - Vedlejší rozpoč...'!$C$4:$J$76,'SO 02.V - Vedlejší rozpoč...'!$C$82:$J$106,'SO 02.V - Vedlejší rozpoč...'!$C$112:$K$157</definedName>
  </definedNames>
  <calcPr calcId="144525" iterateCount="1"/>
</workbook>
</file>

<file path=xl/calcChain.xml><?xml version="1.0" encoding="utf-8"?>
<calcChain xmlns="http://schemas.openxmlformats.org/spreadsheetml/2006/main">
  <c r="J39" i="7" l="1"/>
  <c r="J38" i="7"/>
  <c r="AY102" i="1" s="1"/>
  <c r="J37" i="7"/>
  <c r="AX102" i="1" s="1"/>
  <c r="BI157" i="7"/>
  <c r="BH157" i="7"/>
  <c r="BG157" i="7"/>
  <c r="BF157" i="7"/>
  <c r="T157" i="7"/>
  <c r="T156" i="7" s="1"/>
  <c r="R157" i="7"/>
  <c r="R156" i="7"/>
  <c r="P157" i="7"/>
  <c r="P156" i="7" s="1"/>
  <c r="BI155" i="7"/>
  <c r="BH155" i="7"/>
  <c r="BG155" i="7"/>
  <c r="BF155" i="7"/>
  <c r="T155" i="7"/>
  <c r="T154" i="7"/>
  <c r="R155" i="7"/>
  <c r="R154" i="7" s="1"/>
  <c r="P155" i="7"/>
  <c r="P154" i="7"/>
  <c r="BI152" i="7"/>
  <c r="BH152" i="7"/>
  <c r="BG152" i="7"/>
  <c r="BF152" i="7"/>
  <c r="T152" i="7"/>
  <c r="R152" i="7"/>
  <c r="P152" i="7"/>
  <c r="BI151" i="7"/>
  <c r="BH151" i="7"/>
  <c r="BG151" i="7"/>
  <c r="BF151" i="7"/>
  <c r="T151" i="7"/>
  <c r="R151" i="7"/>
  <c r="P151" i="7"/>
  <c r="BI148" i="7"/>
  <c r="BH148" i="7"/>
  <c r="BG148" i="7"/>
  <c r="BF148" i="7"/>
  <c r="T148" i="7"/>
  <c r="R148" i="7"/>
  <c r="P148" i="7"/>
  <c r="BI146" i="7"/>
  <c r="BH146" i="7"/>
  <c r="BG146" i="7"/>
  <c r="BF146" i="7"/>
  <c r="T146" i="7"/>
  <c r="R146" i="7"/>
  <c r="P146" i="7"/>
  <c r="BI145" i="7"/>
  <c r="BH145" i="7"/>
  <c r="BG145" i="7"/>
  <c r="BF145" i="7"/>
  <c r="T145" i="7"/>
  <c r="R145" i="7"/>
  <c r="P145" i="7"/>
  <c r="BI142" i="7"/>
  <c r="BH142" i="7"/>
  <c r="BG142" i="7"/>
  <c r="BF142" i="7"/>
  <c r="T142" i="7"/>
  <c r="R142" i="7"/>
  <c r="P142" i="7"/>
  <c r="BI141" i="7"/>
  <c r="BH141" i="7"/>
  <c r="BG141" i="7"/>
  <c r="BF141" i="7"/>
  <c r="T141" i="7"/>
  <c r="R141" i="7"/>
  <c r="P141" i="7"/>
  <c r="BI139" i="7"/>
  <c r="BH139" i="7"/>
  <c r="BG139" i="7"/>
  <c r="BF139" i="7"/>
  <c r="T139" i="7"/>
  <c r="R139" i="7"/>
  <c r="P139" i="7"/>
  <c r="BI137" i="7"/>
  <c r="BH137" i="7"/>
  <c r="BG137" i="7"/>
  <c r="BF137" i="7"/>
  <c r="T137" i="7"/>
  <c r="R137" i="7"/>
  <c r="P137" i="7"/>
  <c r="BI134" i="7"/>
  <c r="BH134" i="7"/>
  <c r="BG134" i="7"/>
  <c r="BF134" i="7"/>
  <c r="T134" i="7"/>
  <c r="R134" i="7"/>
  <c r="P134" i="7"/>
  <c r="BI133" i="7"/>
  <c r="BH133" i="7"/>
  <c r="BG133" i="7"/>
  <c r="BF133" i="7"/>
  <c r="T133" i="7"/>
  <c r="R133" i="7"/>
  <c r="P133" i="7"/>
  <c r="BI131" i="7"/>
  <c r="BH131" i="7"/>
  <c r="BG131" i="7"/>
  <c r="BF131" i="7"/>
  <c r="T131" i="7"/>
  <c r="R131" i="7"/>
  <c r="P131" i="7"/>
  <c r="BI130" i="7"/>
  <c r="BH130" i="7"/>
  <c r="BG130" i="7"/>
  <c r="BF130" i="7"/>
  <c r="T130" i="7"/>
  <c r="R130" i="7"/>
  <c r="P130" i="7"/>
  <c r="J124" i="7"/>
  <c r="F121" i="7"/>
  <c r="E119" i="7"/>
  <c r="J94" i="7"/>
  <c r="F91" i="7"/>
  <c r="E89" i="7"/>
  <c r="J23" i="7"/>
  <c r="E23" i="7"/>
  <c r="J123" i="7" s="1"/>
  <c r="J22" i="7"/>
  <c r="J20" i="7"/>
  <c r="E20" i="7"/>
  <c r="F124" i="7" s="1"/>
  <c r="J19" i="7"/>
  <c r="J17" i="7"/>
  <c r="E17" i="7"/>
  <c r="F123" i="7" s="1"/>
  <c r="J16" i="7"/>
  <c r="J14" i="7"/>
  <c r="J121" i="7"/>
  <c r="E7" i="7"/>
  <c r="E115" i="7" s="1"/>
  <c r="J39" i="6"/>
  <c r="J38" i="6"/>
  <c r="AY101" i="1" s="1"/>
  <c r="J37" i="6"/>
  <c r="AX101" i="1"/>
  <c r="BI186" i="6"/>
  <c r="BH186" i="6"/>
  <c r="BG186" i="6"/>
  <c r="BF186" i="6"/>
  <c r="T186" i="6"/>
  <c r="R186" i="6"/>
  <c r="P186" i="6"/>
  <c r="BI185" i="6"/>
  <c r="BH185" i="6"/>
  <c r="BG185" i="6"/>
  <c r="BF185" i="6"/>
  <c r="T185" i="6"/>
  <c r="R185" i="6"/>
  <c r="P185" i="6"/>
  <c r="BI184" i="6"/>
  <c r="BH184" i="6"/>
  <c r="BG184" i="6"/>
  <c r="BF184" i="6"/>
  <c r="T184" i="6"/>
  <c r="R184" i="6"/>
  <c r="P184" i="6"/>
  <c r="BI183" i="6"/>
  <c r="BH183" i="6"/>
  <c r="BG183" i="6"/>
  <c r="BF183" i="6"/>
  <c r="T183" i="6"/>
  <c r="R183" i="6"/>
  <c r="P183" i="6"/>
  <c r="BI181" i="6"/>
  <c r="BH181" i="6"/>
  <c r="BG181" i="6"/>
  <c r="BF181" i="6"/>
  <c r="T181" i="6"/>
  <c r="R181" i="6"/>
  <c r="P181" i="6"/>
  <c r="BI179" i="6"/>
  <c r="BH179" i="6"/>
  <c r="BG179" i="6"/>
  <c r="BF179" i="6"/>
  <c r="T179" i="6"/>
  <c r="R179" i="6"/>
  <c r="P179" i="6"/>
  <c r="BI177" i="6"/>
  <c r="BH177" i="6"/>
  <c r="BG177" i="6"/>
  <c r="BF177" i="6"/>
  <c r="T177" i="6"/>
  <c r="T176" i="6"/>
  <c r="R177" i="6"/>
  <c r="R176" i="6" s="1"/>
  <c r="P177" i="6"/>
  <c r="P176" i="6" s="1"/>
  <c r="BI175" i="6"/>
  <c r="BH175" i="6"/>
  <c r="BG175" i="6"/>
  <c r="BF175" i="6"/>
  <c r="T175" i="6"/>
  <c r="R175" i="6"/>
  <c r="P175" i="6"/>
  <c r="BI173" i="6"/>
  <c r="BH173" i="6"/>
  <c r="BG173" i="6"/>
  <c r="BF173" i="6"/>
  <c r="T173" i="6"/>
  <c r="R173" i="6"/>
  <c r="P173" i="6"/>
  <c r="BI171" i="6"/>
  <c r="BH171" i="6"/>
  <c r="BG171" i="6"/>
  <c r="BF171" i="6"/>
  <c r="T171" i="6"/>
  <c r="R171" i="6"/>
  <c r="P171" i="6"/>
  <c r="BI169" i="6"/>
  <c r="BH169" i="6"/>
  <c r="BG169" i="6"/>
  <c r="BF169" i="6"/>
  <c r="T169" i="6"/>
  <c r="R169" i="6"/>
  <c r="P169" i="6"/>
  <c r="BI165" i="6"/>
  <c r="BH165" i="6"/>
  <c r="BG165" i="6"/>
  <c r="BF165" i="6"/>
  <c r="T165" i="6"/>
  <c r="R165" i="6"/>
  <c r="P165" i="6"/>
  <c r="BI162" i="6"/>
  <c r="BH162" i="6"/>
  <c r="BG162" i="6"/>
  <c r="BF162" i="6"/>
  <c r="T162" i="6"/>
  <c r="R162" i="6"/>
  <c r="P162" i="6"/>
  <c r="BI159" i="6"/>
  <c r="BH159" i="6"/>
  <c r="BG159" i="6"/>
  <c r="BF159" i="6"/>
  <c r="T159" i="6"/>
  <c r="R159" i="6"/>
  <c r="P159" i="6"/>
  <c r="BI156" i="6"/>
  <c r="BH156" i="6"/>
  <c r="BG156" i="6"/>
  <c r="BF156" i="6"/>
  <c r="T156" i="6"/>
  <c r="R156" i="6"/>
  <c r="P156" i="6"/>
  <c r="BI154" i="6"/>
  <c r="BH154" i="6"/>
  <c r="BG154" i="6"/>
  <c r="BF154" i="6"/>
  <c r="T154" i="6"/>
  <c r="R154" i="6"/>
  <c r="P154" i="6"/>
  <c r="BI151" i="6"/>
  <c r="BH151" i="6"/>
  <c r="BG151" i="6"/>
  <c r="BF151" i="6"/>
  <c r="T151" i="6"/>
  <c r="R151" i="6"/>
  <c r="P151" i="6"/>
  <c r="BI149" i="6"/>
  <c r="BH149" i="6"/>
  <c r="BG149" i="6"/>
  <c r="BF149" i="6"/>
  <c r="T149" i="6"/>
  <c r="R149" i="6"/>
  <c r="P149" i="6"/>
  <c r="BI147" i="6"/>
  <c r="BH147" i="6"/>
  <c r="BG147" i="6"/>
  <c r="BF147" i="6"/>
  <c r="T147" i="6"/>
  <c r="R147" i="6"/>
  <c r="P147" i="6"/>
  <c r="BI145" i="6"/>
  <c r="BH145" i="6"/>
  <c r="BG145" i="6"/>
  <c r="BF145" i="6"/>
  <c r="T145" i="6"/>
  <c r="R145" i="6"/>
  <c r="P145" i="6"/>
  <c r="BI143" i="6"/>
  <c r="BH143" i="6"/>
  <c r="BG143" i="6"/>
  <c r="BF143" i="6"/>
  <c r="T143" i="6"/>
  <c r="R143" i="6"/>
  <c r="P143" i="6"/>
  <c r="BI141" i="6"/>
  <c r="BH141" i="6"/>
  <c r="BG141" i="6"/>
  <c r="BF141" i="6"/>
  <c r="T141" i="6"/>
  <c r="R141" i="6"/>
  <c r="P141" i="6"/>
  <c r="BI139" i="6"/>
  <c r="BH139" i="6"/>
  <c r="BG139" i="6"/>
  <c r="BF139" i="6"/>
  <c r="T139" i="6"/>
  <c r="R139" i="6"/>
  <c r="P139" i="6"/>
  <c r="BI137" i="6"/>
  <c r="BH137" i="6"/>
  <c r="BG137" i="6"/>
  <c r="BF137" i="6"/>
  <c r="T137" i="6"/>
  <c r="R137" i="6"/>
  <c r="P137" i="6"/>
  <c r="BI135" i="6"/>
  <c r="BH135" i="6"/>
  <c r="BG135" i="6"/>
  <c r="BF135" i="6"/>
  <c r="T135" i="6"/>
  <c r="R135" i="6"/>
  <c r="P135" i="6"/>
  <c r="BI133" i="6"/>
  <c r="BH133" i="6"/>
  <c r="BG133" i="6"/>
  <c r="BF133" i="6"/>
  <c r="T133" i="6"/>
  <c r="R133" i="6"/>
  <c r="P133" i="6"/>
  <c r="BI131" i="6"/>
  <c r="BH131" i="6"/>
  <c r="BG131" i="6"/>
  <c r="BF131" i="6"/>
  <c r="T131" i="6"/>
  <c r="R131" i="6"/>
  <c r="P131" i="6"/>
  <c r="BI129" i="6"/>
  <c r="BH129" i="6"/>
  <c r="BG129" i="6"/>
  <c r="BF129" i="6"/>
  <c r="T129" i="6"/>
  <c r="T128" i="6" s="1"/>
  <c r="R129" i="6"/>
  <c r="R128" i="6" s="1"/>
  <c r="P129" i="6"/>
  <c r="P128" i="6" s="1"/>
  <c r="J123" i="6"/>
  <c r="F120" i="6"/>
  <c r="E118" i="6"/>
  <c r="J94" i="6"/>
  <c r="F91" i="6"/>
  <c r="E89" i="6"/>
  <c r="J23" i="6"/>
  <c r="E23" i="6"/>
  <c r="J122" i="6" s="1"/>
  <c r="J22" i="6"/>
  <c r="J20" i="6"/>
  <c r="E20" i="6"/>
  <c r="F123" i="6" s="1"/>
  <c r="J19" i="6"/>
  <c r="J17" i="6"/>
  <c r="E17" i="6"/>
  <c r="F122" i="6" s="1"/>
  <c r="J16" i="6"/>
  <c r="J14" i="6"/>
  <c r="J120" i="6" s="1"/>
  <c r="E7" i="6"/>
  <c r="E114" i="6" s="1"/>
  <c r="J39" i="5"/>
  <c r="J38" i="5"/>
  <c r="AY100" i="1" s="1"/>
  <c r="J37" i="5"/>
  <c r="AX100" i="1"/>
  <c r="BI407" i="5"/>
  <c r="BH407" i="5"/>
  <c r="BG407" i="5"/>
  <c r="BF407" i="5"/>
  <c r="T407" i="5"/>
  <c r="R407" i="5"/>
  <c r="P407" i="5"/>
  <c r="BI406" i="5"/>
  <c r="BH406" i="5"/>
  <c r="BG406" i="5"/>
  <c r="BF406" i="5"/>
  <c r="T406" i="5"/>
  <c r="R406" i="5"/>
  <c r="P406" i="5"/>
  <c r="BI404" i="5"/>
  <c r="BH404" i="5"/>
  <c r="BG404" i="5"/>
  <c r="BF404" i="5"/>
  <c r="T404" i="5"/>
  <c r="R404" i="5"/>
  <c r="P404" i="5"/>
  <c r="BI399" i="5"/>
  <c r="BH399" i="5"/>
  <c r="BG399" i="5"/>
  <c r="BF399" i="5"/>
  <c r="T399" i="5"/>
  <c r="R399" i="5"/>
  <c r="P399" i="5"/>
  <c r="BI398" i="5"/>
  <c r="BH398" i="5"/>
  <c r="BG398" i="5"/>
  <c r="BF398" i="5"/>
  <c r="T398" i="5"/>
  <c r="R398" i="5"/>
  <c r="P398" i="5"/>
  <c r="BI396" i="5"/>
  <c r="BH396" i="5"/>
  <c r="BG396" i="5"/>
  <c r="BF396" i="5"/>
  <c r="T396" i="5"/>
  <c r="R396" i="5"/>
  <c r="P396" i="5"/>
  <c r="BI395" i="5"/>
  <c r="BH395" i="5"/>
  <c r="BG395" i="5"/>
  <c r="BF395" i="5"/>
  <c r="T395" i="5"/>
  <c r="R395" i="5"/>
  <c r="P395" i="5"/>
  <c r="BI394" i="5"/>
  <c r="BH394" i="5"/>
  <c r="BG394" i="5"/>
  <c r="BF394" i="5"/>
  <c r="T394" i="5"/>
  <c r="R394" i="5"/>
  <c r="P394" i="5"/>
  <c r="BI392" i="5"/>
  <c r="BH392" i="5"/>
  <c r="BG392" i="5"/>
  <c r="BF392" i="5"/>
  <c r="T392" i="5"/>
  <c r="R392" i="5"/>
  <c r="P392" i="5"/>
  <c r="BI391" i="5"/>
  <c r="BH391" i="5"/>
  <c r="BG391" i="5"/>
  <c r="BF391" i="5"/>
  <c r="T391" i="5"/>
  <c r="R391" i="5"/>
  <c r="P391" i="5"/>
  <c r="BI388" i="5"/>
  <c r="BH388" i="5"/>
  <c r="BG388" i="5"/>
  <c r="BF388" i="5"/>
  <c r="T388" i="5"/>
  <c r="R388" i="5"/>
  <c r="P388" i="5"/>
  <c r="BI386" i="5"/>
  <c r="BH386" i="5"/>
  <c r="BG386" i="5"/>
  <c r="BF386" i="5"/>
  <c r="T386" i="5"/>
  <c r="R386" i="5"/>
  <c r="P386" i="5"/>
  <c r="BI384" i="5"/>
  <c r="BH384" i="5"/>
  <c r="BG384" i="5"/>
  <c r="BF384" i="5"/>
  <c r="T384" i="5"/>
  <c r="R384" i="5"/>
  <c r="P384" i="5"/>
  <c r="BI382" i="5"/>
  <c r="BH382" i="5"/>
  <c r="BG382" i="5"/>
  <c r="BF382" i="5"/>
  <c r="T382" i="5"/>
  <c r="R382" i="5"/>
  <c r="P382" i="5"/>
  <c r="BI379" i="5"/>
  <c r="BH379" i="5"/>
  <c r="BG379" i="5"/>
  <c r="BF379" i="5"/>
  <c r="T379" i="5"/>
  <c r="R379" i="5"/>
  <c r="P379" i="5"/>
  <c r="BI377" i="5"/>
  <c r="BH377" i="5"/>
  <c r="BG377" i="5"/>
  <c r="BF377" i="5"/>
  <c r="T377" i="5"/>
  <c r="R377" i="5"/>
  <c r="P377" i="5"/>
  <c r="BI374" i="5"/>
  <c r="BH374" i="5"/>
  <c r="BG374" i="5"/>
  <c r="BF374" i="5"/>
  <c r="T374" i="5"/>
  <c r="T373" i="5" s="1"/>
  <c r="R374" i="5"/>
  <c r="R373" i="5"/>
  <c r="P374" i="5"/>
  <c r="P373" i="5" s="1"/>
  <c r="BI372" i="5"/>
  <c r="BH372" i="5"/>
  <c r="BG372" i="5"/>
  <c r="BF372" i="5"/>
  <c r="T372" i="5"/>
  <c r="R372" i="5"/>
  <c r="P372" i="5"/>
  <c r="BI371" i="5"/>
  <c r="BH371" i="5"/>
  <c r="BG371" i="5"/>
  <c r="BF371" i="5"/>
  <c r="T371" i="5"/>
  <c r="R371" i="5"/>
  <c r="P371" i="5"/>
  <c r="BI369" i="5"/>
  <c r="BH369" i="5"/>
  <c r="BG369" i="5"/>
  <c r="BF369" i="5"/>
  <c r="T369" i="5"/>
  <c r="R369" i="5"/>
  <c r="P369" i="5"/>
  <c r="BI367" i="5"/>
  <c r="BH367" i="5"/>
  <c r="BG367" i="5"/>
  <c r="BF367" i="5"/>
  <c r="T367" i="5"/>
  <c r="R367" i="5"/>
  <c r="P367" i="5"/>
  <c r="BI365" i="5"/>
  <c r="BH365" i="5"/>
  <c r="BG365" i="5"/>
  <c r="BF365" i="5"/>
  <c r="T365" i="5"/>
  <c r="R365" i="5"/>
  <c r="P365" i="5"/>
  <c r="BI363" i="5"/>
  <c r="BH363" i="5"/>
  <c r="BG363" i="5"/>
  <c r="BF363" i="5"/>
  <c r="T363" i="5"/>
  <c r="R363" i="5"/>
  <c r="P363" i="5"/>
  <c r="BI361" i="5"/>
  <c r="BH361" i="5"/>
  <c r="BG361" i="5"/>
  <c r="BF361" i="5"/>
  <c r="T361" i="5"/>
  <c r="R361" i="5"/>
  <c r="P361" i="5"/>
  <c r="BI357" i="5"/>
  <c r="BH357" i="5"/>
  <c r="BG357" i="5"/>
  <c r="BF357" i="5"/>
  <c r="T357" i="5"/>
  <c r="R357" i="5"/>
  <c r="P357" i="5"/>
  <c r="BI355" i="5"/>
  <c r="BH355" i="5"/>
  <c r="BG355" i="5"/>
  <c r="BF355" i="5"/>
  <c r="T355" i="5"/>
  <c r="R355" i="5"/>
  <c r="P355" i="5"/>
  <c r="BI353" i="5"/>
  <c r="BH353" i="5"/>
  <c r="BG353" i="5"/>
  <c r="BF353" i="5"/>
  <c r="T353" i="5"/>
  <c r="R353" i="5"/>
  <c r="P353" i="5"/>
  <c r="BI351" i="5"/>
  <c r="BH351" i="5"/>
  <c r="BG351" i="5"/>
  <c r="BF351" i="5"/>
  <c r="T351" i="5"/>
  <c r="R351" i="5"/>
  <c r="P351" i="5"/>
  <c r="BI347" i="5"/>
  <c r="BH347" i="5"/>
  <c r="BG347" i="5"/>
  <c r="BF347" i="5"/>
  <c r="T347" i="5"/>
  <c r="R347" i="5"/>
  <c r="P347" i="5"/>
  <c r="BI343" i="5"/>
  <c r="BH343" i="5"/>
  <c r="BG343" i="5"/>
  <c r="BF343" i="5"/>
  <c r="T343" i="5"/>
  <c r="R343" i="5"/>
  <c r="P343" i="5"/>
  <c r="BI341" i="5"/>
  <c r="BH341" i="5"/>
  <c r="BG341" i="5"/>
  <c r="BF341" i="5"/>
  <c r="T341" i="5"/>
  <c r="R341" i="5"/>
  <c r="P341" i="5"/>
  <c r="BI335" i="5"/>
  <c r="BH335" i="5"/>
  <c r="BG335" i="5"/>
  <c r="BF335" i="5"/>
  <c r="T335" i="5"/>
  <c r="R335" i="5"/>
  <c r="P335" i="5"/>
  <c r="BI329" i="5"/>
  <c r="BH329" i="5"/>
  <c r="BG329" i="5"/>
  <c r="BF329" i="5"/>
  <c r="T329" i="5"/>
  <c r="R329" i="5"/>
  <c r="P329" i="5"/>
  <c r="BI327" i="5"/>
  <c r="BH327" i="5"/>
  <c r="BG327" i="5"/>
  <c r="BF327" i="5"/>
  <c r="T327" i="5"/>
  <c r="R327" i="5"/>
  <c r="P327" i="5"/>
  <c r="BI322" i="5"/>
  <c r="BH322" i="5"/>
  <c r="BG322" i="5"/>
  <c r="BF322" i="5"/>
  <c r="T322" i="5"/>
  <c r="R322" i="5"/>
  <c r="P322" i="5"/>
  <c r="BI316" i="5"/>
  <c r="BH316" i="5"/>
  <c r="BG316" i="5"/>
  <c r="BF316" i="5"/>
  <c r="T316" i="5"/>
  <c r="R316" i="5"/>
  <c r="P316" i="5"/>
  <c r="BI314" i="5"/>
  <c r="BH314" i="5"/>
  <c r="BG314" i="5"/>
  <c r="BF314" i="5"/>
  <c r="T314" i="5"/>
  <c r="R314" i="5"/>
  <c r="P314" i="5"/>
  <c r="BI312" i="5"/>
  <c r="BH312" i="5"/>
  <c r="BG312" i="5"/>
  <c r="BF312" i="5"/>
  <c r="T312" i="5"/>
  <c r="R312" i="5"/>
  <c r="P312" i="5"/>
  <c r="BI307" i="5"/>
  <c r="BH307" i="5"/>
  <c r="BG307" i="5"/>
  <c r="BF307" i="5"/>
  <c r="T307" i="5"/>
  <c r="R307" i="5"/>
  <c r="P307" i="5"/>
  <c r="BI302" i="5"/>
  <c r="BH302" i="5"/>
  <c r="BG302" i="5"/>
  <c r="BF302" i="5"/>
  <c r="T302" i="5"/>
  <c r="R302" i="5"/>
  <c r="P302" i="5"/>
  <c r="BI300" i="5"/>
  <c r="BH300" i="5"/>
  <c r="BG300" i="5"/>
  <c r="BF300" i="5"/>
  <c r="T300" i="5"/>
  <c r="R300" i="5"/>
  <c r="P300" i="5"/>
  <c r="BI296" i="5"/>
  <c r="BH296" i="5"/>
  <c r="BG296" i="5"/>
  <c r="BF296" i="5"/>
  <c r="T296" i="5"/>
  <c r="R296" i="5"/>
  <c r="P296" i="5"/>
  <c r="BI294" i="5"/>
  <c r="BH294" i="5"/>
  <c r="BG294" i="5"/>
  <c r="BF294" i="5"/>
  <c r="T294" i="5"/>
  <c r="R294" i="5"/>
  <c r="P294" i="5"/>
  <c r="BI290" i="5"/>
  <c r="BH290" i="5"/>
  <c r="BG290" i="5"/>
  <c r="BF290" i="5"/>
  <c r="T290" i="5"/>
  <c r="R290" i="5"/>
  <c r="P290" i="5"/>
  <c r="BI286" i="5"/>
  <c r="BH286" i="5"/>
  <c r="BG286" i="5"/>
  <c r="BF286" i="5"/>
  <c r="T286" i="5"/>
  <c r="R286" i="5"/>
  <c r="P286" i="5"/>
  <c r="BI284" i="5"/>
  <c r="BH284" i="5"/>
  <c r="BG284" i="5"/>
  <c r="BF284" i="5"/>
  <c r="T284" i="5"/>
  <c r="R284" i="5"/>
  <c r="P284" i="5"/>
  <c r="BI282" i="5"/>
  <c r="BH282" i="5"/>
  <c r="BG282" i="5"/>
  <c r="BF282" i="5"/>
  <c r="T282" i="5"/>
  <c r="R282" i="5"/>
  <c r="P282" i="5"/>
  <c r="BI279" i="5"/>
  <c r="BH279" i="5"/>
  <c r="BG279" i="5"/>
  <c r="BF279" i="5"/>
  <c r="T279" i="5"/>
  <c r="R279" i="5"/>
  <c r="P279" i="5"/>
  <c r="BI276" i="5"/>
  <c r="BH276" i="5"/>
  <c r="BG276" i="5"/>
  <c r="BF276" i="5"/>
  <c r="T276" i="5"/>
  <c r="R276" i="5"/>
  <c r="P276" i="5"/>
  <c r="BI271" i="5"/>
  <c r="BH271" i="5"/>
  <c r="BG271" i="5"/>
  <c r="BF271" i="5"/>
  <c r="T271" i="5"/>
  <c r="R271" i="5"/>
  <c r="P271" i="5"/>
  <c r="BI269" i="5"/>
  <c r="BH269" i="5"/>
  <c r="BG269" i="5"/>
  <c r="BF269" i="5"/>
  <c r="T269" i="5"/>
  <c r="R269" i="5"/>
  <c r="P269" i="5"/>
  <c r="BI267" i="5"/>
  <c r="BH267" i="5"/>
  <c r="BG267" i="5"/>
  <c r="BF267" i="5"/>
  <c r="T267" i="5"/>
  <c r="R267" i="5"/>
  <c r="P267" i="5"/>
  <c r="BI260" i="5"/>
  <c r="BH260" i="5"/>
  <c r="BG260" i="5"/>
  <c r="BF260" i="5"/>
  <c r="T260" i="5"/>
  <c r="T259" i="5" s="1"/>
  <c r="R260" i="5"/>
  <c r="R259" i="5"/>
  <c r="P260" i="5"/>
  <c r="P259" i="5" s="1"/>
  <c r="BI257" i="5"/>
  <c r="BH257" i="5"/>
  <c r="BG257" i="5"/>
  <c r="BF257" i="5"/>
  <c r="T257" i="5"/>
  <c r="R257" i="5"/>
  <c r="P257" i="5"/>
  <c r="BI255" i="5"/>
  <c r="BH255" i="5"/>
  <c r="BG255" i="5"/>
  <c r="BF255" i="5"/>
  <c r="T255" i="5"/>
  <c r="R255" i="5"/>
  <c r="P255" i="5"/>
  <c r="BI251" i="5"/>
  <c r="BH251" i="5"/>
  <c r="BG251" i="5"/>
  <c r="BF251" i="5"/>
  <c r="T251" i="5"/>
  <c r="R251" i="5"/>
  <c r="P251" i="5"/>
  <c r="BI249" i="5"/>
  <c r="BH249" i="5"/>
  <c r="BG249" i="5"/>
  <c r="BF249" i="5"/>
  <c r="T249" i="5"/>
  <c r="R249" i="5"/>
  <c r="P249" i="5"/>
  <c r="BI246" i="5"/>
  <c r="BH246" i="5"/>
  <c r="BG246" i="5"/>
  <c r="BF246" i="5"/>
  <c r="T246" i="5"/>
  <c r="R246" i="5"/>
  <c r="P246" i="5"/>
  <c r="BI243" i="5"/>
  <c r="BH243" i="5"/>
  <c r="BG243" i="5"/>
  <c r="BF243" i="5"/>
  <c r="T243" i="5"/>
  <c r="R243" i="5"/>
  <c r="P243" i="5"/>
  <c r="BI241" i="5"/>
  <c r="BH241" i="5"/>
  <c r="BG241" i="5"/>
  <c r="BF241" i="5"/>
  <c r="T241" i="5"/>
  <c r="R241" i="5"/>
  <c r="P241" i="5"/>
  <c r="BI240" i="5"/>
  <c r="BH240" i="5"/>
  <c r="BG240" i="5"/>
  <c r="BF240" i="5"/>
  <c r="T240" i="5"/>
  <c r="R240" i="5"/>
  <c r="P240" i="5"/>
  <c r="BI238" i="5"/>
  <c r="BH238" i="5"/>
  <c r="BG238" i="5"/>
  <c r="BF238" i="5"/>
  <c r="T238" i="5"/>
  <c r="R238" i="5"/>
  <c r="P238" i="5"/>
  <c r="BI235" i="5"/>
  <c r="BH235" i="5"/>
  <c r="BG235" i="5"/>
  <c r="BF235" i="5"/>
  <c r="T235" i="5"/>
  <c r="R235" i="5"/>
  <c r="P235" i="5"/>
  <c r="BI232" i="5"/>
  <c r="BH232" i="5"/>
  <c r="BG232" i="5"/>
  <c r="BF232" i="5"/>
  <c r="T232" i="5"/>
  <c r="R232" i="5"/>
  <c r="P232" i="5"/>
  <c r="BI228" i="5"/>
  <c r="BH228" i="5"/>
  <c r="BG228" i="5"/>
  <c r="BF228" i="5"/>
  <c r="T228" i="5"/>
  <c r="R228" i="5"/>
  <c r="P228" i="5"/>
  <c r="BI224" i="5"/>
  <c r="BH224" i="5"/>
  <c r="BG224" i="5"/>
  <c r="BF224" i="5"/>
  <c r="T224" i="5"/>
  <c r="R224" i="5"/>
  <c r="P224" i="5"/>
  <c r="BI220" i="5"/>
  <c r="BH220" i="5"/>
  <c r="BG220" i="5"/>
  <c r="BF220" i="5"/>
  <c r="T220" i="5"/>
  <c r="R220" i="5"/>
  <c r="P220" i="5"/>
  <c r="BI218" i="5"/>
  <c r="BH218" i="5"/>
  <c r="BG218" i="5"/>
  <c r="BF218" i="5"/>
  <c r="T218" i="5"/>
  <c r="R218" i="5"/>
  <c r="P218" i="5"/>
  <c r="BI215" i="5"/>
  <c r="BH215" i="5"/>
  <c r="BG215" i="5"/>
  <c r="BF215" i="5"/>
  <c r="T215" i="5"/>
  <c r="R215" i="5"/>
  <c r="P215" i="5"/>
  <c r="BI214" i="5"/>
  <c r="BH214" i="5"/>
  <c r="BG214" i="5"/>
  <c r="BF214" i="5"/>
  <c r="T214" i="5"/>
  <c r="R214" i="5"/>
  <c r="P214" i="5"/>
  <c r="BI213" i="5"/>
  <c r="BH213" i="5"/>
  <c r="BG213" i="5"/>
  <c r="BF213" i="5"/>
  <c r="T213" i="5"/>
  <c r="R213" i="5"/>
  <c r="P213" i="5"/>
  <c r="BI211" i="5"/>
  <c r="BH211" i="5"/>
  <c r="BG211" i="5"/>
  <c r="BF211" i="5"/>
  <c r="T211" i="5"/>
  <c r="R211" i="5"/>
  <c r="P211" i="5"/>
  <c r="BI209" i="5"/>
  <c r="BH209" i="5"/>
  <c r="BG209" i="5"/>
  <c r="BF209" i="5"/>
  <c r="T209" i="5"/>
  <c r="R209" i="5"/>
  <c r="P209" i="5"/>
  <c r="BI203" i="5"/>
  <c r="BH203" i="5"/>
  <c r="BG203" i="5"/>
  <c r="BF203" i="5"/>
  <c r="T203" i="5"/>
  <c r="R203" i="5"/>
  <c r="P203" i="5"/>
  <c r="BI201" i="5"/>
  <c r="BH201" i="5"/>
  <c r="BG201" i="5"/>
  <c r="BF201" i="5"/>
  <c r="T201" i="5"/>
  <c r="R201" i="5"/>
  <c r="P201" i="5"/>
  <c r="BI199" i="5"/>
  <c r="BH199" i="5"/>
  <c r="BG199" i="5"/>
  <c r="BF199" i="5"/>
  <c r="T199" i="5"/>
  <c r="R199" i="5"/>
  <c r="P199" i="5"/>
  <c r="BI196" i="5"/>
  <c r="BH196" i="5"/>
  <c r="BG196" i="5"/>
  <c r="BF196" i="5"/>
  <c r="T196" i="5"/>
  <c r="R196" i="5"/>
  <c r="P196" i="5"/>
  <c r="BI194" i="5"/>
  <c r="BH194" i="5"/>
  <c r="BG194" i="5"/>
  <c r="BF194" i="5"/>
  <c r="T194" i="5"/>
  <c r="R194" i="5"/>
  <c r="P194" i="5"/>
  <c r="BI190" i="5"/>
  <c r="BH190" i="5"/>
  <c r="BG190" i="5"/>
  <c r="BF190" i="5"/>
  <c r="T190" i="5"/>
  <c r="R190" i="5"/>
  <c r="P190" i="5"/>
  <c r="BI186" i="5"/>
  <c r="BH186" i="5"/>
  <c r="BG186" i="5"/>
  <c r="BF186" i="5"/>
  <c r="T186" i="5"/>
  <c r="R186" i="5"/>
  <c r="P186" i="5"/>
  <c r="BI184" i="5"/>
  <c r="BH184" i="5"/>
  <c r="BG184" i="5"/>
  <c r="BF184" i="5"/>
  <c r="T184" i="5"/>
  <c r="R184" i="5"/>
  <c r="P184" i="5"/>
  <c r="BI182" i="5"/>
  <c r="BH182" i="5"/>
  <c r="BG182" i="5"/>
  <c r="BF182" i="5"/>
  <c r="T182" i="5"/>
  <c r="R182" i="5"/>
  <c r="P182" i="5"/>
  <c r="BI178" i="5"/>
  <c r="BH178" i="5"/>
  <c r="BG178" i="5"/>
  <c r="BF178" i="5"/>
  <c r="T178" i="5"/>
  <c r="R178" i="5"/>
  <c r="P178" i="5"/>
  <c r="BI176" i="5"/>
  <c r="BH176" i="5"/>
  <c r="BG176" i="5"/>
  <c r="BF176" i="5"/>
  <c r="T176" i="5"/>
  <c r="R176" i="5"/>
  <c r="P176" i="5"/>
  <c r="BI174" i="5"/>
  <c r="BH174" i="5"/>
  <c r="BG174" i="5"/>
  <c r="BF174" i="5"/>
  <c r="T174" i="5"/>
  <c r="R174" i="5"/>
  <c r="P174" i="5"/>
  <c r="BI172" i="5"/>
  <c r="BH172" i="5"/>
  <c r="BG172" i="5"/>
  <c r="BF172" i="5"/>
  <c r="T172" i="5"/>
  <c r="R172" i="5"/>
  <c r="P172" i="5"/>
  <c r="BI167" i="5"/>
  <c r="BH167" i="5"/>
  <c r="BG167" i="5"/>
  <c r="BF167" i="5"/>
  <c r="T167" i="5"/>
  <c r="R167" i="5"/>
  <c r="P167" i="5"/>
  <c r="BI165" i="5"/>
  <c r="BH165" i="5"/>
  <c r="BG165" i="5"/>
  <c r="BF165" i="5"/>
  <c r="T165" i="5"/>
  <c r="R165" i="5"/>
  <c r="P165" i="5"/>
  <c r="BI163" i="5"/>
  <c r="BH163" i="5"/>
  <c r="BG163" i="5"/>
  <c r="BF163" i="5"/>
  <c r="T163" i="5"/>
  <c r="R163" i="5"/>
  <c r="P163" i="5"/>
  <c r="BI161" i="5"/>
  <c r="BH161" i="5"/>
  <c r="BG161" i="5"/>
  <c r="BF161" i="5"/>
  <c r="T161" i="5"/>
  <c r="R161" i="5"/>
  <c r="P161" i="5"/>
  <c r="BI159" i="5"/>
  <c r="BH159" i="5"/>
  <c r="BG159" i="5"/>
  <c r="BF159" i="5"/>
  <c r="T159" i="5"/>
  <c r="R159" i="5"/>
  <c r="P159" i="5"/>
  <c r="BI158" i="5"/>
  <c r="BH158" i="5"/>
  <c r="BG158" i="5"/>
  <c r="BF158" i="5"/>
  <c r="T158" i="5"/>
  <c r="R158" i="5"/>
  <c r="P158" i="5"/>
  <c r="BI156" i="5"/>
  <c r="BH156" i="5"/>
  <c r="BG156" i="5"/>
  <c r="BF156" i="5"/>
  <c r="T156" i="5"/>
  <c r="R156" i="5"/>
  <c r="P156" i="5"/>
  <c r="BI151" i="5"/>
  <c r="BH151" i="5"/>
  <c r="BG151" i="5"/>
  <c r="BF151" i="5"/>
  <c r="T151" i="5"/>
  <c r="R151" i="5"/>
  <c r="P151" i="5"/>
  <c r="BI149" i="5"/>
  <c r="BH149" i="5"/>
  <c r="BG149" i="5"/>
  <c r="BF149" i="5"/>
  <c r="T149" i="5"/>
  <c r="R149" i="5"/>
  <c r="P149" i="5"/>
  <c r="BI146" i="5"/>
  <c r="BH146" i="5"/>
  <c r="BG146" i="5"/>
  <c r="BF146" i="5"/>
  <c r="T146" i="5"/>
  <c r="R146" i="5"/>
  <c r="P146" i="5"/>
  <c r="BI144" i="5"/>
  <c r="BH144" i="5"/>
  <c r="BG144" i="5"/>
  <c r="BF144" i="5"/>
  <c r="T144" i="5"/>
  <c r="R144" i="5"/>
  <c r="P144" i="5"/>
  <c r="BI142" i="5"/>
  <c r="BH142" i="5"/>
  <c r="BG142" i="5"/>
  <c r="BF142" i="5"/>
  <c r="T142" i="5"/>
  <c r="R142" i="5"/>
  <c r="P142" i="5"/>
  <c r="BI141" i="5"/>
  <c r="BH141" i="5"/>
  <c r="BG141" i="5"/>
  <c r="BF141" i="5"/>
  <c r="T141" i="5"/>
  <c r="R141" i="5"/>
  <c r="P141" i="5"/>
  <c r="BI140" i="5"/>
  <c r="BH140" i="5"/>
  <c r="BG140" i="5"/>
  <c r="BF140" i="5"/>
  <c r="T140" i="5"/>
  <c r="R140" i="5"/>
  <c r="P140" i="5"/>
  <c r="BI138" i="5"/>
  <c r="BH138" i="5"/>
  <c r="BG138" i="5"/>
  <c r="BF138" i="5"/>
  <c r="T138" i="5"/>
  <c r="R138" i="5"/>
  <c r="P138" i="5"/>
  <c r="BI137" i="5"/>
  <c r="BH137" i="5"/>
  <c r="BG137" i="5"/>
  <c r="BF137" i="5"/>
  <c r="T137" i="5"/>
  <c r="R137" i="5"/>
  <c r="P137" i="5"/>
  <c r="BI136" i="5"/>
  <c r="BH136" i="5"/>
  <c r="BG136" i="5"/>
  <c r="BF136" i="5"/>
  <c r="T136" i="5"/>
  <c r="R136" i="5"/>
  <c r="P136" i="5"/>
  <c r="J130" i="5"/>
  <c r="F127" i="5"/>
  <c r="E125" i="5"/>
  <c r="J94" i="5"/>
  <c r="F91" i="5"/>
  <c r="E89" i="5"/>
  <c r="J23" i="5"/>
  <c r="E23" i="5"/>
  <c r="J93" i="5"/>
  <c r="J22" i="5"/>
  <c r="J20" i="5"/>
  <c r="E20" i="5"/>
  <c r="F130" i="5"/>
  <c r="J19" i="5"/>
  <c r="J17" i="5"/>
  <c r="E17" i="5"/>
  <c r="F129" i="5"/>
  <c r="J16" i="5"/>
  <c r="J14" i="5"/>
  <c r="J91" i="5"/>
  <c r="E7" i="5"/>
  <c r="E85" i="5" s="1"/>
  <c r="J39" i="4"/>
  <c r="J38" i="4"/>
  <c r="AY98" i="1"/>
  <c r="J37" i="4"/>
  <c r="AX98" i="1" s="1"/>
  <c r="BI156" i="4"/>
  <c r="BH156" i="4"/>
  <c r="BG156" i="4"/>
  <c r="BF156" i="4"/>
  <c r="T156" i="4"/>
  <c r="T155" i="4"/>
  <c r="R156" i="4"/>
  <c r="R155" i="4" s="1"/>
  <c r="P156" i="4"/>
  <c r="P155" i="4"/>
  <c r="BI154" i="4"/>
  <c r="BH154" i="4"/>
  <c r="BG154" i="4"/>
  <c r="BF154" i="4"/>
  <c r="T154" i="4"/>
  <c r="T153" i="4" s="1"/>
  <c r="R154" i="4"/>
  <c r="R153" i="4"/>
  <c r="P154" i="4"/>
  <c r="P153" i="4" s="1"/>
  <c r="BI151" i="4"/>
  <c r="BH151" i="4"/>
  <c r="BG151" i="4"/>
  <c r="BF151" i="4"/>
  <c r="T151" i="4"/>
  <c r="R151" i="4"/>
  <c r="P151" i="4"/>
  <c r="BI150" i="4"/>
  <c r="BH150" i="4"/>
  <c r="BG150" i="4"/>
  <c r="BF150" i="4"/>
  <c r="T150" i="4"/>
  <c r="R150" i="4"/>
  <c r="P150" i="4"/>
  <c r="BI147" i="4"/>
  <c r="BH147" i="4"/>
  <c r="BG147" i="4"/>
  <c r="BF147" i="4"/>
  <c r="T147" i="4"/>
  <c r="R147" i="4"/>
  <c r="P147" i="4"/>
  <c r="BI145" i="4"/>
  <c r="BH145" i="4"/>
  <c r="BG145" i="4"/>
  <c r="BF145" i="4"/>
  <c r="T145" i="4"/>
  <c r="R145" i="4"/>
  <c r="P145" i="4"/>
  <c r="BI144" i="4"/>
  <c r="BH144" i="4"/>
  <c r="BG144" i="4"/>
  <c r="BF144" i="4"/>
  <c r="T144" i="4"/>
  <c r="R144" i="4"/>
  <c r="P144" i="4"/>
  <c r="BI141" i="4"/>
  <c r="BH141" i="4"/>
  <c r="BG141" i="4"/>
  <c r="BF141" i="4"/>
  <c r="T141" i="4"/>
  <c r="R141" i="4"/>
  <c r="P141" i="4"/>
  <c r="BI139" i="4"/>
  <c r="BH139" i="4"/>
  <c r="BG139" i="4"/>
  <c r="BF139" i="4"/>
  <c r="T139" i="4"/>
  <c r="R139" i="4"/>
  <c r="P139" i="4"/>
  <c r="BI137" i="4"/>
  <c r="BH137" i="4"/>
  <c r="BG137" i="4"/>
  <c r="BF137" i="4"/>
  <c r="T137" i="4"/>
  <c r="R137" i="4"/>
  <c r="P137" i="4"/>
  <c r="BI134" i="4"/>
  <c r="BH134" i="4"/>
  <c r="BG134" i="4"/>
  <c r="BF134" i="4"/>
  <c r="T134" i="4"/>
  <c r="R134" i="4"/>
  <c r="P134" i="4"/>
  <c r="BI133" i="4"/>
  <c r="BH133" i="4"/>
  <c r="BG133" i="4"/>
  <c r="BF133" i="4"/>
  <c r="T133" i="4"/>
  <c r="R133" i="4"/>
  <c r="P133" i="4"/>
  <c r="BI131" i="4"/>
  <c r="BH131" i="4"/>
  <c r="BG131" i="4"/>
  <c r="BF131" i="4"/>
  <c r="T131" i="4"/>
  <c r="R131" i="4"/>
  <c r="P131" i="4"/>
  <c r="BI130" i="4"/>
  <c r="BH130" i="4"/>
  <c r="BG130" i="4"/>
  <c r="BF130" i="4"/>
  <c r="T130" i="4"/>
  <c r="R130" i="4"/>
  <c r="P130" i="4"/>
  <c r="F121" i="4"/>
  <c r="E119" i="4"/>
  <c r="F91" i="4"/>
  <c r="E89" i="4"/>
  <c r="J26" i="4"/>
  <c r="E26" i="4"/>
  <c r="J124" i="4" s="1"/>
  <c r="J25" i="4"/>
  <c r="J23" i="4"/>
  <c r="E23" i="4"/>
  <c r="J123" i="4" s="1"/>
  <c r="J22" i="4"/>
  <c r="J20" i="4"/>
  <c r="E20" i="4"/>
  <c r="F94" i="4" s="1"/>
  <c r="J19" i="4"/>
  <c r="J17" i="4"/>
  <c r="E17" i="4"/>
  <c r="F123" i="4" s="1"/>
  <c r="J16" i="4"/>
  <c r="J14" i="4"/>
  <c r="J91" i="4"/>
  <c r="E7" i="4"/>
  <c r="E85" i="4" s="1"/>
  <c r="J39" i="3"/>
  <c r="J38" i="3"/>
  <c r="AY97" i="1" s="1"/>
  <c r="J37" i="3"/>
  <c r="AX97" i="1" s="1"/>
  <c r="BI207" i="3"/>
  <c r="BH207" i="3"/>
  <c r="BG207" i="3"/>
  <c r="BF207" i="3"/>
  <c r="T207" i="3"/>
  <c r="R207" i="3"/>
  <c r="P207" i="3"/>
  <c r="BI206" i="3"/>
  <c r="BH206" i="3"/>
  <c r="BG206" i="3"/>
  <c r="BF206" i="3"/>
  <c r="T206" i="3"/>
  <c r="R206" i="3"/>
  <c r="P206" i="3"/>
  <c r="BI205" i="3"/>
  <c r="BH205" i="3"/>
  <c r="BG205" i="3"/>
  <c r="BF205" i="3"/>
  <c r="T205" i="3"/>
  <c r="R205" i="3"/>
  <c r="P205" i="3"/>
  <c r="BI204" i="3"/>
  <c r="BH204" i="3"/>
  <c r="BG204" i="3"/>
  <c r="BF204" i="3"/>
  <c r="T204" i="3"/>
  <c r="R204" i="3"/>
  <c r="P204" i="3"/>
  <c r="BI202" i="3"/>
  <c r="BH202" i="3"/>
  <c r="BG202" i="3"/>
  <c r="BF202" i="3"/>
  <c r="T202" i="3"/>
  <c r="R202" i="3"/>
  <c r="P202" i="3"/>
  <c r="BI200" i="3"/>
  <c r="BH200" i="3"/>
  <c r="BG200" i="3"/>
  <c r="BF200" i="3"/>
  <c r="T200" i="3"/>
  <c r="R200" i="3"/>
  <c r="P200" i="3"/>
  <c r="BI198" i="3"/>
  <c r="BH198" i="3"/>
  <c r="BG198" i="3"/>
  <c r="BF198" i="3"/>
  <c r="T198" i="3"/>
  <c r="T197" i="3" s="1"/>
  <c r="R198" i="3"/>
  <c r="R197" i="3" s="1"/>
  <c r="P198" i="3"/>
  <c r="P197" i="3" s="1"/>
  <c r="BI196" i="3"/>
  <c r="BH196" i="3"/>
  <c r="BG196" i="3"/>
  <c r="BF196" i="3"/>
  <c r="T196" i="3"/>
  <c r="R196" i="3"/>
  <c r="P196" i="3"/>
  <c r="BI195" i="3"/>
  <c r="BH195" i="3"/>
  <c r="BG195" i="3"/>
  <c r="BF195" i="3"/>
  <c r="T195" i="3"/>
  <c r="R195" i="3"/>
  <c r="P195" i="3"/>
  <c r="BI193" i="3"/>
  <c r="BH193" i="3"/>
  <c r="BG193" i="3"/>
  <c r="BF193" i="3"/>
  <c r="T193" i="3"/>
  <c r="R193" i="3"/>
  <c r="P193" i="3"/>
  <c r="BI191" i="3"/>
  <c r="BH191" i="3"/>
  <c r="BG191" i="3"/>
  <c r="BF191" i="3"/>
  <c r="T191" i="3"/>
  <c r="R191" i="3"/>
  <c r="P191" i="3"/>
  <c r="BI190" i="3"/>
  <c r="BH190" i="3"/>
  <c r="BG190" i="3"/>
  <c r="BF190" i="3"/>
  <c r="T190" i="3"/>
  <c r="R190" i="3"/>
  <c r="P190" i="3"/>
  <c r="BI186" i="3"/>
  <c r="BH186" i="3"/>
  <c r="BG186" i="3"/>
  <c r="BF186" i="3"/>
  <c r="T186" i="3"/>
  <c r="R186" i="3"/>
  <c r="P186" i="3"/>
  <c r="BI183" i="3"/>
  <c r="BH183" i="3"/>
  <c r="BG183" i="3"/>
  <c r="BF183" i="3"/>
  <c r="T183" i="3"/>
  <c r="R183" i="3"/>
  <c r="P183" i="3"/>
  <c r="BI180" i="3"/>
  <c r="BH180" i="3"/>
  <c r="BG180" i="3"/>
  <c r="BF180" i="3"/>
  <c r="T180" i="3"/>
  <c r="R180" i="3"/>
  <c r="P180" i="3"/>
  <c r="BI178" i="3"/>
  <c r="BH178" i="3"/>
  <c r="BG178" i="3"/>
  <c r="BF178" i="3"/>
  <c r="T178" i="3"/>
  <c r="R178" i="3"/>
  <c r="P178" i="3"/>
  <c r="BI175" i="3"/>
  <c r="BH175" i="3"/>
  <c r="BG175" i="3"/>
  <c r="BF175" i="3"/>
  <c r="T175" i="3"/>
  <c r="R175" i="3"/>
  <c r="P175" i="3"/>
  <c r="BI173" i="3"/>
  <c r="BH173" i="3"/>
  <c r="BG173" i="3"/>
  <c r="BF173" i="3"/>
  <c r="T173" i="3"/>
  <c r="R173" i="3"/>
  <c r="P173" i="3"/>
  <c r="BI171" i="3"/>
  <c r="BH171" i="3"/>
  <c r="BG171" i="3"/>
  <c r="BF171" i="3"/>
  <c r="T171" i="3"/>
  <c r="R171" i="3"/>
  <c r="P171" i="3"/>
  <c r="BI168" i="3"/>
  <c r="BH168" i="3"/>
  <c r="BG168" i="3"/>
  <c r="BF168" i="3"/>
  <c r="T168" i="3"/>
  <c r="R168" i="3"/>
  <c r="P168" i="3"/>
  <c r="BI165" i="3"/>
  <c r="BH165" i="3"/>
  <c r="BG165" i="3"/>
  <c r="BF165" i="3"/>
  <c r="T165" i="3"/>
  <c r="R165" i="3"/>
  <c r="P165" i="3"/>
  <c r="BI163" i="3"/>
  <c r="BH163" i="3"/>
  <c r="BG163" i="3"/>
  <c r="BF163" i="3"/>
  <c r="T163" i="3"/>
  <c r="R163" i="3"/>
  <c r="P163" i="3"/>
  <c r="BI161" i="3"/>
  <c r="BH161" i="3"/>
  <c r="BG161" i="3"/>
  <c r="BF161" i="3"/>
  <c r="T161" i="3"/>
  <c r="R161" i="3"/>
  <c r="P161" i="3"/>
  <c r="BI160" i="3"/>
  <c r="BH160" i="3"/>
  <c r="BG160" i="3"/>
  <c r="BF160" i="3"/>
  <c r="T160" i="3"/>
  <c r="R160" i="3"/>
  <c r="P160" i="3"/>
  <c r="BI159" i="3"/>
  <c r="BH159" i="3"/>
  <c r="BG159" i="3"/>
  <c r="BF159" i="3"/>
  <c r="T159" i="3"/>
  <c r="R159" i="3"/>
  <c r="P159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39" i="3"/>
  <c r="BH139" i="3"/>
  <c r="BG139" i="3"/>
  <c r="BF139" i="3"/>
  <c r="T139" i="3"/>
  <c r="R139" i="3"/>
  <c r="P139" i="3"/>
  <c r="BI135" i="3"/>
  <c r="BH135" i="3"/>
  <c r="BG135" i="3"/>
  <c r="BF135" i="3"/>
  <c r="T135" i="3"/>
  <c r="R135" i="3"/>
  <c r="P135" i="3"/>
  <c r="BI132" i="3"/>
  <c r="BH132" i="3"/>
  <c r="BG132" i="3"/>
  <c r="BF132" i="3"/>
  <c r="T132" i="3"/>
  <c r="R132" i="3"/>
  <c r="P132" i="3"/>
  <c r="BI130" i="3"/>
  <c r="BH130" i="3"/>
  <c r="BG130" i="3"/>
  <c r="BF130" i="3"/>
  <c r="T130" i="3"/>
  <c r="T129" i="3" s="1"/>
  <c r="R130" i="3"/>
  <c r="R129" i="3"/>
  <c r="P130" i="3"/>
  <c r="P129" i="3" s="1"/>
  <c r="F121" i="3"/>
  <c r="E119" i="3"/>
  <c r="F91" i="3"/>
  <c r="E89" i="3"/>
  <c r="J26" i="3"/>
  <c r="E26" i="3"/>
  <c r="J124" i="3" s="1"/>
  <c r="J25" i="3"/>
  <c r="J23" i="3"/>
  <c r="E23" i="3"/>
  <c r="J123" i="3" s="1"/>
  <c r="J22" i="3"/>
  <c r="J20" i="3"/>
  <c r="E20" i="3"/>
  <c r="F94" i="3" s="1"/>
  <c r="J19" i="3"/>
  <c r="J17" i="3"/>
  <c r="E17" i="3"/>
  <c r="F93" i="3" s="1"/>
  <c r="J16" i="3"/>
  <c r="J14" i="3"/>
  <c r="J91" i="3"/>
  <c r="E7" i="3"/>
  <c r="E85" i="3" s="1"/>
  <c r="J39" i="2"/>
  <c r="J38" i="2"/>
  <c r="AY96" i="1" s="1"/>
  <c r="J37" i="2"/>
  <c r="AX96" i="1" s="1"/>
  <c r="BI458" i="2"/>
  <c r="BH458" i="2"/>
  <c r="BG458" i="2"/>
  <c r="BF458" i="2"/>
  <c r="T458" i="2"/>
  <c r="R458" i="2"/>
  <c r="P458" i="2"/>
  <c r="BI457" i="2"/>
  <c r="BH457" i="2"/>
  <c r="BG457" i="2"/>
  <c r="BF457" i="2"/>
  <c r="T457" i="2"/>
  <c r="R457" i="2"/>
  <c r="P457" i="2"/>
  <c r="BI456" i="2"/>
  <c r="BH456" i="2"/>
  <c r="BG456" i="2"/>
  <c r="BF456" i="2"/>
  <c r="T456" i="2"/>
  <c r="R456" i="2"/>
  <c r="P456" i="2"/>
  <c r="BI452" i="2"/>
  <c r="BH452" i="2"/>
  <c r="BG452" i="2"/>
  <c r="BF452" i="2"/>
  <c r="T452" i="2"/>
  <c r="R452" i="2"/>
  <c r="P452" i="2"/>
  <c r="BI448" i="2"/>
  <c r="BH448" i="2"/>
  <c r="BG448" i="2"/>
  <c r="BF448" i="2"/>
  <c r="T448" i="2"/>
  <c r="R448" i="2"/>
  <c r="P448" i="2"/>
  <c r="BI445" i="2"/>
  <c r="BH445" i="2"/>
  <c r="BG445" i="2"/>
  <c r="BF445" i="2"/>
  <c r="T445" i="2"/>
  <c r="R445" i="2"/>
  <c r="P445" i="2"/>
  <c r="BI443" i="2"/>
  <c r="BH443" i="2"/>
  <c r="BG443" i="2"/>
  <c r="BF443" i="2"/>
  <c r="T443" i="2"/>
  <c r="R443" i="2"/>
  <c r="P443" i="2"/>
  <c r="BI439" i="2"/>
  <c r="BH439" i="2"/>
  <c r="BG439" i="2"/>
  <c r="BF439" i="2"/>
  <c r="T439" i="2"/>
  <c r="R439" i="2"/>
  <c r="P439" i="2"/>
  <c r="BI435" i="2"/>
  <c r="BH435" i="2"/>
  <c r="BG435" i="2"/>
  <c r="BF435" i="2"/>
  <c r="T435" i="2"/>
  <c r="R435" i="2"/>
  <c r="P435" i="2"/>
  <c r="BI433" i="2"/>
  <c r="BH433" i="2"/>
  <c r="BG433" i="2"/>
  <c r="BF433" i="2"/>
  <c r="T433" i="2"/>
  <c r="R433" i="2"/>
  <c r="P433" i="2"/>
  <c r="BI432" i="2"/>
  <c r="BH432" i="2"/>
  <c r="BG432" i="2"/>
  <c r="BF432" i="2"/>
  <c r="T432" i="2"/>
  <c r="R432" i="2"/>
  <c r="P432" i="2"/>
  <c r="BI431" i="2"/>
  <c r="BH431" i="2"/>
  <c r="BG431" i="2"/>
  <c r="BF431" i="2"/>
  <c r="T431" i="2"/>
  <c r="R431" i="2"/>
  <c r="P431" i="2"/>
  <c r="BI429" i="2"/>
  <c r="BH429" i="2"/>
  <c r="BG429" i="2"/>
  <c r="BF429" i="2"/>
  <c r="T429" i="2"/>
  <c r="R429" i="2"/>
  <c r="P429" i="2"/>
  <c r="BI427" i="2"/>
  <c r="BH427" i="2"/>
  <c r="BG427" i="2"/>
  <c r="BF427" i="2"/>
  <c r="T427" i="2"/>
  <c r="R427" i="2"/>
  <c r="P427" i="2"/>
  <c r="BI425" i="2"/>
  <c r="BH425" i="2"/>
  <c r="BG425" i="2"/>
  <c r="BF425" i="2"/>
  <c r="T425" i="2"/>
  <c r="R425" i="2"/>
  <c r="P425" i="2"/>
  <c r="BI423" i="2"/>
  <c r="BH423" i="2"/>
  <c r="BG423" i="2"/>
  <c r="BF423" i="2"/>
  <c r="T423" i="2"/>
  <c r="R423" i="2"/>
  <c r="P423" i="2"/>
  <c r="BI421" i="2"/>
  <c r="BH421" i="2"/>
  <c r="BG421" i="2"/>
  <c r="BF421" i="2"/>
  <c r="T421" i="2"/>
  <c r="R421" i="2"/>
  <c r="P421" i="2"/>
  <c r="BI419" i="2"/>
  <c r="BH419" i="2"/>
  <c r="BG419" i="2"/>
  <c r="BF419" i="2"/>
  <c r="T419" i="2"/>
  <c r="R419" i="2"/>
  <c r="P419" i="2"/>
  <c r="BI417" i="2"/>
  <c r="BH417" i="2"/>
  <c r="BG417" i="2"/>
  <c r="BF417" i="2"/>
  <c r="T417" i="2"/>
  <c r="R417" i="2"/>
  <c r="P417" i="2"/>
  <c r="BI415" i="2"/>
  <c r="BH415" i="2"/>
  <c r="BG415" i="2"/>
  <c r="BF415" i="2"/>
  <c r="T415" i="2"/>
  <c r="R415" i="2"/>
  <c r="P415" i="2"/>
  <c r="BI412" i="2"/>
  <c r="BH412" i="2"/>
  <c r="BG412" i="2"/>
  <c r="BF412" i="2"/>
  <c r="T412" i="2"/>
  <c r="R412" i="2"/>
  <c r="P412" i="2"/>
  <c r="BI410" i="2"/>
  <c r="BH410" i="2"/>
  <c r="BG410" i="2"/>
  <c r="BF410" i="2"/>
  <c r="T410" i="2"/>
  <c r="R410" i="2"/>
  <c r="P410" i="2"/>
  <c r="BI407" i="2"/>
  <c r="BH407" i="2"/>
  <c r="BG407" i="2"/>
  <c r="BF407" i="2"/>
  <c r="T407" i="2"/>
  <c r="R407" i="2"/>
  <c r="P407" i="2"/>
  <c r="BI406" i="2"/>
  <c r="BH406" i="2"/>
  <c r="BG406" i="2"/>
  <c r="BF406" i="2"/>
  <c r="T406" i="2"/>
  <c r="R406" i="2"/>
  <c r="P406" i="2"/>
  <c r="BI403" i="2"/>
  <c r="BH403" i="2"/>
  <c r="BG403" i="2"/>
  <c r="BF403" i="2"/>
  <c r="T403" i="2"/>
  <c r="R403" i="2"/>
  <c r="P403" i="2"/>
  <c r="BI402" i="2"/>
  <c r="BH402" i="2"/>
  <c r="BG402" i="2"/>
  <c r="BF402" i="2"/>
  <c r="T402" i="2"/>
  <c r="R402" i="2"/>
  <c r="P402" i="2"/>
  <c r="BI400" i="2"/>
  <c r="BH400" i="2"/>
  <c r="BG400" i="2"/>
  <c r="BF400" i="2"/>
  <c r="T400" i="2"/>
  <c r="R400" i="2"/>
  <c r="P400" i="2"/>
  <c r="BI398" i="2"/>
  <c r="BH398" i="2"/>
  <c r="BG398" i="2"/>
  <c r="BF398" i="2"/>
  <c r="T398" i="2"/>
  <c r="R398" i="2"/>
  <c r="P398" i="2"/>
  <c r="BI396" i="2"/>
  <c r="BH396" i="2"/>
  <c r="BG396" i="2"/>
  <c r="BF396" i="2"/>
  <c r="T396" i="2"/>
  <c r="R396" i="2"/>
  <c r="P396" i="2"/>
  <c r="BI394" i="2"/>
  <c r="BH394" i="2"/>
  <c r="BG394" i="2"/>
  <c r="BF394" i="2"/>
  <c r="T394" i="2"/>
  <c r="R394" i="2"/>
  <c r="P394" i="2"/>
  <c r="BI392" i="2"/>
  <c r="BH392" i="2"/>
  <c r="BG392" i="2"/>
  <c r="BF392" i="2"/>
  <c r="T392" i="2"/>
  <c r="R392" i="2"/>
  <c r="P392" i="2"/>
  <c r="BI390" i="2"/>
  <c r="BH390" i="2"/>
  <c r="BG390" i="2"/>
  <c r="BF390" i="2"/>
  <c r="T390" i="2"/>
  <c r="R390" i="2"/>
  <c r="P390" i="2"/>
  <c r="BI388" i="2"/>
  <c r="BH388" i="2"/>
  <c r="BG388" i="2"/>
  <c r="BF388" i="2"/>
  <c r="T388" i="2"/>
  <c r="R388" i="2"/>
  <c r="P388" i="2"/>
  <c r="BI386" i="2"/>
  <c r="BH386" i="2"/>
  <c r="BG386" i="2"/>
  <c r="BF386" i="2"/>
  <c r="T386" i="2"/>
  <c r="R386" i="2"/>
  <c r="P386" i="2"/>
  <c r="BI384" i="2"/>
  <c r="BH384" i="2"/>
  <c r="BG384" i="2"/>
  <c r="BF384" i="2"/>
  <c r="T384" i="2"/>
  <c r="R384" i="2"/>
  <c r="P384" i="2"/>
  <c r="BI377" i="2"/>
  <c r="BH377" i="2"/>
  <c r="BG377" i="2"/>
  <c r="BF377" i="2"/>
  <c r="T377" i="2"/>
  <c r="R377" i="2"/>
  <c r="P377" i="2"/>
  <c r="BI371" i="2"/>
  <c r="BH371" i="2"/>
  <c r="BG371" i="2"/>
  <c r="BF371" i="2"/>
  <c r="T371" i="2"/>
  <c r="R371" i="2"/>
  <c r="P371" i="2"/>
  <c r="BI365" i="2"/>
  <c r="BH365" i="2"/>
  <c r="BG365" i="2"/>
  <c r="BF365" i="2"/>
  <c r="T365" i="2"/>
  <c r="R365" i="2"/>
  <c r="P365" i="2"/>
  <c r="BI359" i="2"/>
  <c r="BH359" i="2"/>
  <c r="BG359" i="2"/>
  <c r="BF359" i="2"/>
  <c r="T359" i="2"/>
  <c r="R359" i="2"/>
  <c r="P359" i="2"/>
  <c r="BI352" i="2"/>
  <c r="BH352" i="2"/>
  <c r="BG352" i="2"/>
  <c r="BF352" i="2"/>
  <c r="T352" i="2"/>
  <c r="R352" i="2"/>
  <c r="P352" i="2"/>
  <c r="BI345" i="2"/>
  <c r="BH345" i="2"/>
  <c r="BG345" i="2"/>
  <c r="BF345" i="2"/>
  <c r="T345" i="2"/>
  <c r="R345" i="2"/>
  <c r="P345" i="2"/>
  <c r="BI341" i="2"/>
  <c r="BH341" i="2"/>
  <c r="BG341" i="2"/>
  <c r="BF341" i="2"/>
  <c r="T341" i="2"/>
  <c r="R341" i="2"/>
  <c r="P341" i="2"/>
  <c r="BI337" i="2"/>
  <c r="BH337" i="2"/>
  <c r="BG337" i="2"/>
  <c r="BF337" i="2"/>
  <c r="T337" i="2"/>
  <c r="R337" i="2"/>
  <c r="P337" i="2"/>
  <c r="BI333" i="2"/>
  <c r="BH333" i="2"/>
  <c r="BG333" i="2"/>
  <c r="BF333" i="2"/>
  <c r="T333" i="2"/>
  <c r="R333" i="2"/>
  <c r="P333" i="2"/>
  <c r="BI325" i="2"/>
  <c r="BH325" i="2"/>
  <c r="BG325" i="2"/>
  <c r="BF325" i="2"/>
  <c r="T325" i="2"/>
  <c r="R325" i="2"/>
  <c r="P325" i="2"/>
  <c r="BI317" i="2"/>
  <c r="BH317" i="2"/>
  <c r="BG317" i="2"/>
  <c r="BF317" i="2"/>
  <c r="T317" i="2"/>
  <c r="R317" i="2"/>
  <c r="P317" i="2"/>
  <c r="BI312" i="2"/>
  <c r="BH312" i="2"/>
  <c r="BG312" i="2"/>
  <c r="BF312" i="2"/>
  <c r="T312" i="2"/>
  <c r="R312" i="2"/>
  <c r="P312" i="2"/>
  <c r="BI310" i="2"/>
  <c r="BH310" i="2"/>
  <c r="BG310" i="2"/>
  <c r="BF310" i="2"/>
  <c r="T310" i="2"/>
  <c r="R310" i="2"/>
  <c r="P310" i="2"/>
  <c r="BI309" i="2"/>
  <c r="BH309" i="2"/>
  <c r="BG309" i="2"/>
  <c r="BF309" i="2"/>
  <c r="T309" i="2"/>
  <c r="R309" i="2"/>
  <c r="P309" i="2"/>
  <c r="BI305" i="2"/>
  <c r="BH305" i="2"/>
  <c r="BG305" i="2"/>
  <c r="BF305" i="2"/>
  <c r="T305" i="2"/>
  <c r="R305" i="2"/>
  <c r="P305" i="2"/>
  <c r="BI303" i="2"/>
  <c r="BH303" i="2"/>
  <c r="BG303" i="2"/>
  <c r="BF303" i="2"/>
  <c r="T303" i="2"/>
  <c r="R303" i="2"/>
  <c r="P303" i="2"/>
  <c r="BI301" i="2"/>
  <c r="BH301" i="2"/>
  <c r="BG301" i="2"/>
  <c r="BF301" i="2"/>
  <c r="T301" i="2"/>
  <c r="R301" i="2"/>
  <c r="P301" i="2"/>
  <c r="BI299" i="2"/>
  <c r="BH299" i="2"/>
  <c r="BG299" i="2"/>
  <c r="BF299" i="2"/>
  <c r="T299" i="2"/>
  <c r="R299" i="2"/>
  <c r="P299" i="2"/>
  <c r="BI298" i="2"/>
  <c r="BH298" i="2"/>
  <c r="BG298" i="2"/>
  <c r="BF298" i="2"/>
  <c r="T298" i="2"/>
  <c r="R298" i="2"/>
  <c r="P298" i="2"/>
  <c r="BI296" i="2"/>
  <c r="BH296" i="2"/>
  <c r="BG296" i="2"/>
  <c r="BF296" i="2"/>
  <c r="T296" i="2"/>
  <c r="R296" i="2"/>
  <c r="P296" i="2"/>
  <c r="BI294" i="2"/>
  <c r="BH294" i="2"/>
  <c r="BG294" i="2"/>
  <c r="BF294" i="2"/>
  <c r="T294" i="2"/>
  <c r="R294" i="2"/>
  <c r="P294" i="2"/>
  <c r="BI293" i="2"/>
  <c r="BH293" i="2"/>
  <c r="BG293" i="2"/>
  <c r="BF293" i="2"/>
  <c r="T293" i="2"/>
  <c r="R293" i="2"/>
  <c r="P293" i="2"/>
  <c r="BI291" i="2"/>
  <c r="BH291" i="2"/>
  <c r="BG291" i="2"/>
  <c r="BF291" i="2"/>
  <c r="T291" i="2"/>
  <c r="R291" i="2"/>
  <c r="P291" i="2"/>
  <c r="BI289" i="2"/>
  <c r="BH289" i="2"/>
  <c r="BG289" i="2"/>
  <c r="BF289" i="2"/>
  <c r="T289" i="2"/>
  <c r="R289" i="2"/>
  <c r="P289" i="2"/>
  <c r="BI287" i="2"/>
  <c r="BH287" i="2"/>
  <c r="BG287" i="2"/>
  <c r="BF287" i="2"/>
  <c r="T287" i="2"/>
  <c r="R287" i="2"/>
  <c r="P287" i="2"/>
  <c r="BI285" i="2"/>
  <c r="BH285" i="2"/>
  <c r="BG285" i="2"/>
  <c r="BF285" i="2"/>
  <c r="T285" i="2"/>
  <c r="R285" i="2"/>
  <c r="P285" i="2"/>
  <c r="BI283" i="2"/>
  <c r="BH283" i="2"/>
  <c r="BG283" i="2"/>
  <c r="BF283" i="2"/>
  <c r="T283" i="2"/>
  <c r="R283" i="2"/>
  <c r="P283" i="2"/>
  <c r="BI282" i="2"/>
  <c r="BH282" i="2"/>
  <c r="BG282" i="2"/>
  <c r="BF282" i="2"/>
  <c r="T282" i="2"/>
  <c r="R282" i="2"/>
  <c r="P282" i="2"/>
  <c r="BI281" i="2"/>
  <c r="BH281" i="2"/>
  <c r="BG281" i="2"/>
  <c r="BF281" i="2"/>
  <c r="T281" i="2"/>
  <c r="R281" i="2"/>
  <c r="P281" i="2"/>
  <c r="BI277" i="2"/>
  <c r="BH277" i="2"/>
  <c r="BG277" i="2"/>
  <c r="BF277" i="2"/>
  <c r="T277" i="2"/>
  <c r="R277" i="2"/>
  <c r="P277" i="2"/>
  <c r="BI276" i="2"/>
  <c r="BH276" i="2"/>
  <c r="BG276" i="2"/>
  <c r="BF276" i="2"/>
  <c r="T276" i="2"/>
  <c r="R276" i="2"/>
  <c r="P276" i="2"/>
  <c r="BI274" i="2"/>
  <c r="BH274" i="2"/>
  <c r="BG274" i="2"/>
  <c r="BF274" i="2"/>
  <c r="T274" i="2"/>
  <c r="R274" i="2"/>
  <c r="P274" i="2"/>
  <c r="BI273" i="2"/>
  <c r="BH273" i="2"/>
  <c r="BG273" i="2"/>
  <c r="BF273" i="2"/>
  <c r="T273" i="2"/>
  <c r="R273" i="2"/>
  <c r="P273" i="2"/>
  <c r="BI272" i="2"/>
  <c r="BH272" i="2"/>
  <c r="BG272" i="2"/>
  <c r="BF272" i="2"/>
  <c r="T272" i="2"/>
  <c r="R272" i="2"/>
  <c r="P272" i="2"/>
  <c r="BI269" i="2"/>
  <c r="BH269" i="2"/>
  <c r="BG269" i="2"/>
  <c r="BF269" i="2"/>
  <c r="T269" i="2"/>
  <c r="R269" i="2"/>
  <c r="P269" i="2"/>
  <c r="BI265" i="2"/>
  <c r="BH265" i="2"/>
  <c r="BG265" i="2"/>
  <c r="BF265" i="2"/>
  <c r="T265" i="2"/>
  <c r="R265" i="2"/>
  <c r="P265" i="2"/>
  <c r="BI260" i="2"/>
  <c r="BH260" i="2"/>
  <c r="BG260" i="2"/>
  <c r="BF260" i="2"/>
  <c r="T260" i="2"/>
  <c r="R260" i="2"/>
  <c r="P260" i="2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53" i="2"/>
  <c r="BH253" i="2"/>
  <c r="BG253" i="2"/>
  <c r="BF253" i="2"/>
  <c r="T253" i="2"/>
  <c r="R253" i="2"/>
  <c r="P253" i="2"/>
  <c r="BI250" i="2"/>
  <c r="BH250" i="2"/>
  <c r="BG250" i="2"/>
  <c r="BF250" i="2"/>
  <c r="T250" i="2"/>
  <c r="R250" i="2"/>
  <c r="P250" i="2"/>
  <c r="BI249" i="2"/>
  <c r="BH249" i="2"/>
  <c r="BG249" i="2"/>
  <c r="BF249" i="2"/>
  <c r="T249" i="2"/>
  <c r="R249" i="2"/>
  <c r="P249" i="2"/>
  <c r="BI247" i="2"/>
  <c r="BH247" i="2"/>
  <c r="BG247" i="2"/>
  <c r="BF247" i="2"/>
  <c r="T247" i="2"/>
  <c r="R247" i="2"/>
  <c r="P247" i="2"/>
  <c r="BI245" i="2"/>
  <c r="BH245" i="2"/>
  <c r="BG245" i="2"/>
  <c r="BF245" i="2"/>
  <c r="T245" i="2"/>
  <c r="R245" i="2"/>
  <c r="P245" i="2"/>
  <c r="BI243" i="2"/>
  <c r="BH243" i="2"/>
  <c r="BG243" i="2"/>
  <c r="BF243" i="2"/>
  <c r="T243" i="2"/>
  <c r="R243" i="2"/>
  <c r="P243" i="2"/>
  <c r="BI232" i="2"/>
  <c r="BH232" i="2"/>
  <c r="BG232" i="2"/>
  <c r="BF232" i="2"/>
  <c r="T232" i="2"/>
  <c r="R232" i="2"/>
  <c r="P232" i="2"/>
  <c r="BI229" i="2"/>
  <c r="BH229" i="2"/>
  <c r="BG229" i="2"/>
  <c r="BF229" i="2"/>
  <c r="T229" i="2"/>
  <c r="R229" i="2"/>
  <c r="P229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18" i="2"/>
  <c r="BH218" i="2"/>
  <c r="BG218" i="2"/>
  <c r="BF218" i="2"/>
  <c r="T218" i="2"/>
  <c r="R218" i="2"/>
  <c r="P218" i="2"/>
  <c r="BI214" i="2"/>
  <c r="BH214" i="2"/>
  <c r="BG214" i="2"/>
  <c r="BF214" i="2"/>
  <c r="T214" i="2"/>
  <c r="R214" i="2"/>
  <c r="P214" i="2"/>
  <c r="BI211" i="2"/>
  <c r="BH211" i="2"/>
  <c r="BG211" i="2"/>
  <c r="BF211" i="2"/>
  <c r="T211" i="2"/>
  <c r="R211" i="2"/>
  <c r="P211" i="2"/>
  <c r="BI206" i="2"/>
  <c r="BH206" i="2"/>
  <c r="BG206" i="2"/>
  <c r="BF206" i="2"/>
  <c r="T206" i="2"/>
  <c r="R206" i="2"/>
  <c r="P206" i="2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198" i="2"/>
  <c r="BH198" i="2"/>
  <c r="BG198" i="2"/>
  <c r="BF198" i="2"/>
  <c r="T198" i="2"/>
  <c r="R198" i="2"/>
  <c r="P198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1" i="2"/>
  <c r="BH181" i="2"/>
  <c r="BG181" i="2"/>
  <c r="BF181" i="2"/>
  <c r="T181" i="2"/>
  <c r="R181" i="2"/>
  <c r="P181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F128" i="2"/>
  <c r="E126" i="2"/>
  <c r="F91" i="2"/>
  <c r="E89" i="2"/>
  <c r="J26" i="2"/>
  <c r="E26" i="2"/>
  <c r="J94" i="2" s="1"/>
  <c r="J25" i="2"/>
  <c r="J23" i="2"/>
  <c r="E23" i="2"/>
  <c r="J130" i="2" s="1"/>
  <c r="J22" i="2"/>
  <c r="J20" i="2"/>
  <c r="E20" i="2"/>
  <c r="F131" i="2" s="1"/>
  <c r="J19" i="2"/>
  <c r="J17" i="2"/>
  <c r="E17" i="2"/>
  <c r="F93" i="2" s="1"/>
  <c r="J16" i="2"/>
  <c r="J14" i="2"/>
  <c r="J128" i="2" s="1"/>
  <c r="E7" i="2"/>
  <c r="E85" i="2"/>
  <c r="L90" i="1"/>
  <c r="AM90" i="1"/>
  <c r="AM89" i="1"/>
  <c r="L89" i="1"/>
  <c r="AM87" i="1"/>
  <c r="L87" i="1"/>
  <c r="L85" i="1"/>
  <c r="L84" i="1"/>
  <c r="BK404" i="5"/>
  <c r="BK396" i="5"/>
  <c r="BK392" i="5"/>
  <c r="J388" i="5"/>
  <c r="BK386" i="5"/>
  <c r="BK382" i="5"/>
  <c r="J379" i="5"/>
  <c r="BK377" i="5"/>
  <c r="J374" i="5"/>
  <c r="J372" i="5"/>
  <c r="J371" i="5"/>
  <c r="J367" i="5"/>
  <c r="J341" i="5"/>
  <c r="J335" i="5"/>
  <c r="BK322" i="5"/>
  <c r="J302" i="5"/>
  <c r="J286" i="5"/>
  <c r="J284" i="5"/>
  <c r="BK276" i="5"/>
  <c r="J271" i="5"/>
  <c r="BK267" i="5"/>
  <c r="BK257" i="5"/>
  <c r="J255" i="5"/>
  <c r="BK243" i="5"/>
  <c r="J240" i="5"/>
  <c r="BK238" i="5"/>
  <c r="J235" i="5"/>
  <c r="BK232" i="5"/>
  <c r="BK218" i="5"/>
  <c r="J214" i="5"/>
  <c r="BK213" i="5"/>
  <c r="BK209" i="5"/>
  <c r="J196" i="5"/>
  <c r="J194" i="5"/>
  <c r="J184" i="5"/>
  <c r="BK178" i="5"/>
  <c r="J176" i="5"/>
  <c r="J174" i="5"/>
  <c r="BK172" i="5"/>
  <c r="BK167" i="5"/>
  <c r="J159" i="5"/>
  <c r="J158" i="5"/>
  <c r="BK144" i="5"/>
  <c r="J142" i="5"/>
  <c r="BK140" i="5"/>
  <c r="BK138" i="5"/>
  <c r="J137" i="5"/>
  <c r="J154" i="4"/>
  <c r="J151" i="4"/>
  <c r="J150" i="4"/>
  <c r="BK144" i="4"/>
  <c r="BK141" i="4"/>
  <c r="BK137" i="4"/>
  <c r="BK134" i="4"/>
  <c r="J133" i="4"/>
  <c r="J131" i="4"/>
  <c r="BK207" i="3"/>
  <c r="J206" i="3"/>
  <c r="J204" i="3"/>
  <c r="J202" i="3"/>
  <c r="J200" i="3"/>
  <c r="BK198" i="3"/>
  <c r="J196" i="3"/>
  <c r="BK195" i="3"/>
  <c r="BK190" i="3"/>
  <c r="J186" i="3"/>
  <c r="J180" i="3"/>
  <c r="J171" i="3"/>
  <c r="BK155" i="3"/>
  <c r="BK154" i="3"/>
  <c r="J152" i="3"/>
  <c r="J150" i="3"/>
  <c r="BK149" i="3"/>
  <c r="J142" i="3"/>
  <c r="J132" i="3"/>
  <c r="J130" i="3"/>
  <c r="J445" i="2"/>
  <c r="J439" i="2"/>
  <c r="J433" i="2"/>
  <c r="BK432" i="2"/>
  <c r="J427" i="2"/>
  <c r="J421" i="2"/>
  <c r="BK419" i="2"/>
  <c r="BK412" i="2"/>
  <c r="BK410" i="2"/>
  <c r="BK398" i="2"/>
  <c r="J394" i="2"/>
  <c r="BK390" i="2"/>
  <c r="J377" i="2"/>
  <c r="BK371" i="2"/>
  <c r="BK365" i="2"/>
  <c r="BK359" i="2"/>
  <c r="J352" i="2"/>
  <c r="BK337" i="2"/>
  <c r="J325" i="2"/>
  <c r="J310" i="2"/>
  <c r="BK303" i="2"/>
  <c r="BK301" i="2"/>
  <c r="J299" i="2"/>
  <c r="BK298" i="2"/>
  <c r="BK294" i="2"/>
  <c r="J293" i="2"/>
  <c r="J289" i="2"/>
  <c r="J285" i="2"/>
  <c r="J282" i="2"/>
  <c r="BK281" i="2"/>
  <c r="J277" i="2"/>
  <c r="J276" i="2"/>
  <c r="BK273" i="2"/>
  <c r="BK272" i="2"/>
  <c r="J269" i="2"/>
  <c r="J253" i="2"/>
  <c r="J250" i="2"/>
  <c r="J249" i="2"/>
  <c r="J232" i="2"/>
  <c r="J229" i="2"/>
  <c r="BK224" i="2"/>
  <c r="BK222" i="2"/>
  <c r="J214" i="2"/>
  <c r="BK211" i="2"/>
  <c r="J203" i="2"/>
  <c r="BK201" i="2"/>
  <c r="BK194" i="2"/>
  <c r="BK177" i="2"/>
  <c r="BK173" i="2"/>
  <c r="BK169" i="2"/>
  <c r="BK167" i="2"/>
  <c r="J163" i="2"/>
  <c r="BK160" i="2"/>
  <c r="J150" i="2"/>
  <c r="BK148" i="2"/>
  <c r="J147" i="2"/>
  <c r="J139" i="2"/>
  <c r="BK138" i="2"/>
  <c r="AS99" i="1"/>
  <c r="BK407" i="5"/>
  <c r="J407" i="5"/>
  <c r="BK406" i="5"/>
  <c r="J406" i="5"/>
  <c r="BK398" i="5"/>
  <c r="J396" i="5"/>
  <c r="BK395" i="5"/>
  <c r="J394" i="5"/>
  <c r="J384" i="5"/>
  <c r="J382" i="5"/>
  <c r="BK379" i="5"/>
  <c r="J369" i="5"/>
  <c r="J363" i="5"/>
  <c r="BK361" i="5"/>
  <c r="BK357" i="5"/>
  <c r="BK355" i="5"/>
  <c r="J353" i="5"/>
  <c r="J351" i="5"/>
  <c r="J347" i="5"/>
  <c r="BK343" i="5"/>
  <c r="J343" i="5"/>
  <c r="BK341" i="5"/>
  <c r="BK329" i="5"/>
  <c r="J327" i="5"/>
  <c r="BK316" i="5"/>
  <c r="BK307" i="5"/>
  <c r="BK300" i="5"/>
  <c r="J296" i="5"/>
  <c r="BK286" i="5"/>
  <c r="BK279" i="5"/>
  <c r="J276" i="5"/>
  <c r="J269" i="5"/>
  <c r="J260" i="5"/>
  <c r="J257" i="5"/>
  <c r="BK255" i="5"/>
  <c r="J251" i="5"/>
  <c r="J249" i="5"/>
  <c r="J246" i="5"/>
  <c r="J232" i="5"/>
  <c r="J224" i="5"/>
  <c r="BK220" i="5"/>
  <c r="BK215" i="5"/>
  <c r="J213" i="5"/>
  <c r="J203" i="5"/>
  <c r="J190" i="5"/>
  <c r="J186" i="5"/>
  <c r="BK182" i="5"/>
  <c r="J178" i="5"/>
  <c r="J167" i="5"/>
  <c r="BK165" i="5"/>
  <c r="BK163" i="5"/>
  <c r="J161" i="5"/>
  <c r="BK158" i="5"/>
  <c r="J156" i="5"/>
  <c r="J151" i="5"/>
  <c r="BK145" i="4"/>
  <c r="J137" i="4"/>
  <c r="BK130" i="4"/>
  <c r="J207" i="3"/>
  <c r="BK205" i="3"/>
  <c r="BK202" i="3"/>
  <c r="BK196" i="3"/>
  <c r="BK193" i="3"/>
  <c r="BK191" i="3"/>
  <c r="J190" i="3"/>
  <c r="BK183" i="3"/>
  <c r="J168" i="3"/>
  <c r="BK161" i="3"/>
  <c r="J160" i="3"/>
  <c r="J159" i="3"/>
  <c r="BK158" i="3"/>
  <c r="J157" i="3"/>
  <c r="J153" i="3"/>
  <c r="BK150" i="3"/>
  <c r="J148" i="3"/>
  <c r="J147" i="3"/>
  <c r="BK145" i="3"/>
  <c r="J452" i="2"/>
  <c r="BK439" i="2"/>
  <c r="J431" i="2"/>
  <c r="BK425" i="2"/>
  <c r="BK423" i="2"/>
  <c r="J419" i="2"/>
  <c r="BK417" i="2"/>
  <c r="BK415" i="2"/>
  <c r="J403" i="2"/>
  <c r="J400" i="2"/>
  <c r="BK396" i="2"/>
  <c r="J390" i="2"/>
  <c r="BK384" i="2"/>
  <c r="J365" i="2"/>
  <c r="J345" i="2"/>
  <c r="J341" i="2"/>
  <c r="J333" i="2"/>
  <c r="BK325" i="2"/>
  <c r="BK317" i="2"/>
  <c r="BK310" i="2"/>
  <c r="BK309" i="2"/>
  <c r="J305" i="2"/>
  <c r="J303" i="2"/>
  <c r="BK299" i="2"/>
  <c r="BK287" i="2"/>
  <c r="J281" i="2"/>
  <c r="BK277" i="2"/>
  <c r="J272" i="2"/>
  <c r="BK269" i="2"/>
  <c r="J255" i="2"/>
  <c r="BK249" i="2"/>
  <c r="BK245" i="2"/>
  <c r="J243" i="2"/>
  <c r="BK229" i="2"/>
  <c r="J222" i="2"/>
  <c r="BK203" i="2"/>
  <c r="J196" i="2"/>
  <c r="BK192" i="2"/>
  <c r="BK190" i="2"/>
  <c r="J188" i="2"/>
  <c r="J186" i="2"/>
  <c r="BK184" i="2"/>
  <c r="BK181" i="2"/>
  <c r="J171" i="2"/>
  <c r="J167" i="2"/>
  <c r="BK163" i="2"/>
  <c r="BK154" i="2"/>
  <c r="BK152" i="2"/>
  <c r="BK150" i="2"/>
  <c r="BK143" i="2"/>
  <c r="BK139" i="2"/>
  <c r="J137" i="2"/>
  <c r="BK157" i="7"/>
  <c r="J186" i="6"/>
  <c r="J185" i="6"/>
  <c r="BK147" i="6"/>
  <c r="BK145" i="6"/>
  <c r="J145" i="6"/>
  <c r="BK143" i="6"/>
  <c r="J143" i="6"/>
  <c r="BK141" i="6"/>
  <c r="J141" i="6"/>
  <c r="BK139" i="6"/>
  <c r="J139" i="6"/>
  <c r="BK137" i="6"/>
  <c r="J137" i="6"/>
  <c r="BK135" i="6"/>
  <c r="J135" i="6"/>
  <c r="BK133" i="6"/>
  <c r="J133" i="6"/>
  <c r="BK131" i="6"/>
  <c r="J131" i="6"/>
  <c r="BK129" i="6"/>
  <c r="J129" i="6"/>
  <c r="BK399" i="5"/>
  <c r="J398" i="5"/>
  <c r="BK394" i="5"/>
  <c r="J392" i="5"/>
  <c r="BK391" i="5"/>
  <c r="J386" i="5"/>
  <c r="BK384" i="5"/>
  <c r="BK374" i="5"/>
  <c r="J365" i="5"/>
  <c r="BK363" i="5"/>
  <c r="J361" i="5"/>
  <c r="BK353" i="5"/>
  <c r="BK335" i="5"/>
  <c r="BK327" i="5"/>
  <c r="J322" i="5"/>
  <c r="J316" i="5"/>
  <c r="BK314" i="5"/>
  <c r="J312" i="5"/>
  <c r="J294" i="5"/>
  <c r="J290" i="5"/>
  <c r="BK284" i="5"/>
  <c r="BK282" i="5"/>
  <c r="J279" i="5"/>
  <c r="BK260" i="5"/>
  <c r="BK251" i="5"/>
  <c r="BK249" i="5"/>
  <c r="BK246" i="5"/>
  <c r="J243" i="5"/>
  <c r="J241" i="5"/>
  <c r="BK240" i="5"/>
  <c r="J238" i="5"/>
  <c r="BK235" i="5"/>
  <c r="J228" i="5"/>
  <c r="J220" i="5"/>
  <c r="BK211" i="5"/>
  <c r="J209" i="5"/>
  <c r="BK203" i="5"/>
  <c r="BK201" i="5"/>
  <c r="J199" i="5"/>
  <c r="BK186" i="5"/>
  <c r="BK184" i="5"/>
  <c r="BK176" i="5"/>
  <c r="BK174" i="5"/>
  <c r="J165" i="5"/>
  <c r="J163" i="5"/>
  <c r="BK159" i="5"/>
  <c r="J149" i="5"/>
  <c r="BK146" i="5"/>
  <c r="J141" i="5"/>
  <c r="J138" i="5"/>
  <c r="BK137" i="5"/>
  <c r="J136" i="5"/>
  <c r="BK156" i="4"/>
  <c r="BK154" i="4"/>
  <c r="BK150" i="4"/>
  <c r="BK147" i="4"/>
  <c r="J145" i="4"/>
  <c r="J141" i="4"/>
  <c r="J139" i="4"/>
  <c r="BK133" i="4"/>
  <c r="BK131" i="4"/>
  <c r="BK206" i="3"/>
  <c r="J205" i="3"/>
  <c r="J195" i="3"/>
  <c r="J191" i="3"/>
  <c r="BK180" i="3"/>
  <c r="BK178" i="3"/>
  <c r="BK175" i="3"/>
  <c r="J173" i="3"/>
  <c r="J165" i="3"/>
  <c r="BK163" i="3"/>
  <c r="BK160" i="3"/>
  <c r="BK159" i="3"/>
  <c r="BK153" i="3"/>
  <c r="J144" i="3"/>
  <c r="BK141" i="3"/>
  <c r="J139" i="3"/>
  <c r="J135" i="3"/>
  <c r="BK458" i="2"/>
  <c r="J458" i="2"/>
  <c r="BK457" i="2"/>
  <c r="J457" i="2"/>
  <c r="BK456" i="2"/>
  <c r="J456" i="2"/>
  <c r="BK452" i="2"/>
  <c r="BK448" i="2"/>
  <c r="BK445" i="2"/>
  <c r="BK443" i="2"/>
  <c r="BK435" i="2"/>
  <c r="BK433" i="2"/>
  <c r="J432" i="2"/>
  <c r="J429" i="2"/>
  <c r="BK421" i="2"/>
  <c r="J417" i="2"/>
  <c r="J415" i="2"/>
  <c r="J412" i="2"/>
  <c r="J407" i="2"/>
  <c r="BK406" i="2"/>
  <c r="BK403" i="2"/>
  <c r="J402" i="2"/>
  <c r="BK394" i="2"/>
  <c r="J392" i="2"/>
  <c r="J388" i="2"/>
  <c r="J386" i="2"/>
  <c r="BK352" i="2"/>
  <c r="BK341" i="2"/>
  <c r="J317" i="2"/>
  <c r="BK312" i="2"/>
  <c r="J309" i="2"/>
  <c r="J296" i="2"/>
  <c r="J294" i="2"/>
  <c r="BK293" i="2"/>
  <c r="BK291" i="2"/>
  <c r="BK289" i="2"/>
  <c r="J283" i="2"/>
  <c r="BK276" i="2"/>
  <c r="J274" i="2"/>
  <c r="BK265" i="2"/>
  <c r="BK260" i="2"/>
  <c r="J257" i="2"/>
  <c r="BK247" i="2"/>
  <c r="J245" i="2"/>
  <c r="BK232" i="2"/>
  <c r="J224" i="2"/>
  <c r="J218" i="2"/>
  <c r="J211" i="2"/>
  <c r="BK206" i="2"/>
  <c r="BK198" i="2"/>
  <c r="BK196" i="2"/>
  <c r="J190" i="2"/>
  <c r="BK186" i="2"/>
  <c r="J184" i="2"/>
  <c r="J181" i="2"/>
  <c r="J177" i="2"/>
  <c r="J175" i="2"/>
  <c r="J173" i="2"/>
  <c r="BK171" i="2"/>
  <c r="BK165" i="2"/>
  <c r="J161" i="2"/>
  <c r="J156" i="2"/>
  <c r="J148" i="2"/>
  <c r="BK147" i="2"/>
  <c r="BK145" i="2"/>
  <c r="J143" i="2"/>
  <c r="J157" i="7"/>
  <c r="BK155" i="7"/>
  <c r="J155" i="7"/>
  <c r="BK152" i="7"/>
  <c r="J152" i="7"/>
  <c r="BK151" i="7"/>
  <c r="J151" i="7"/>
  <c r="BK148" i="7"/>
  <c r="J148" i="7"/>
  <c r="BK146" i="7"/>
  <c r="J146" i="7"/>
  <c r="BK145" i="7"/>
  <c r="J145" i="7"/>
  <c r="BK142" i="7"/>
  <c r="J142" i="7"/>
  <c r="BK141" i="7"/>
  <c r="J141" i="7"/>
  <c r="BK139" i="7"/>
  <c r="J139" i="7"/>
  <c r="BK137" i="7"/>
  <c r="J137" i="7"/>
  <c r="BK134" i="7"/>
  <c r="J134" i="7"/>
  <c r="BK133" i="7"/>
  <c r="J133" i="7"/>
  <c r="BK131" i="7"/>
  <c r="J131" i="7"/>
  <c r="BK130" i="7"/>
  <c r="J130" i="7"/>
  <c r="BK186" i="6"/>
  <c r="BK185" i="6"/>
  <c r="BK184" i="6"/>
  <c r="J184" i="6"/>
  <c r="BK183" i="6"/>
  <c r="J183" i="6"/>
  <c r="BK181" i="6"/>
  <c r="J181" i="6"/>
  <c r="BK179" i="6"/>
  <c r="J179" i="6"/>
  <c r="BK177" i="6"/>
  <c r="J177" i="6"/>
  <c r="BK175" i="6"/>
  <c r="J175" i="6"/>
  <c r="BK173" i="6"/>
  <c r="J173" i="6"/>
  <c r="BK171" i="6"/>
  <c r="J171" i="6"/>
  <c r="BK169" i="6"/>
  <c r="J169" i="6"/>
  <c r="BK165" i="6"/>
  <c r="J165" i="6"/>
  <c r="BK162" i="6"/>
  <c r="J162" i="6"/>
  <c r="BK159" i="6"/>
  <c r="J159" i="6"/>
  <c r="BK156" i="6"/>
  <c r="J156" i="6"/>
  <c r="BK154" i="6"/>
  <c r="J154" i="6"/>
  <c r="BK151" i="6"/>
  <c r="J151" i="6"/>
  <c r="BK149" i="6"/>
  <c r="J149" i="6"/>
  <c r="J147" i="6"/>
  <c r="J404" i="5"/>
  <c r="J399" i="5"/>
  <c r="J395" i="5"/>
  <c r="J391" i="5"/>
  <c r="BK388" i="5"/>
  <c r="J377" i="5"/>
  <c r="BK372" i="5"/>
  <c r="BK371" i="5"/>
  <c r="BK369" i="5"/>
  <c r="BK367" i="5"/>
  <c r="BK365" i="5"/>
  <c r="J357" i="5"/>
  <c r="J355" i="5"/>
  <c r="BK351" i="5"/>
  <c r="BK347" i="5"/>
  <c r="J329" i="5"/>
  <c r="J314" i="5"/>
  <c r="BK312" i="5"/>
  <c r="J307" i="5"/>
  <c r="BK302" i="5"/>
  <c r="J300" i="5"/>
  <c r="BK296" i="5"/>
  <c r="BK294" i="5"/>
  <c r="BK290" i="5"/>
  <c r="J282" i="5"/>
  <c r="BK271" i="5"/>
  <c r="BK269" i="5"/>
  <c r="J267" i="5"/>
  <c r="BK241" i="5"/>
  <c r="BK228" i="5"/>
  <c r="BK224" i="5"/>
  <c r="J218" i="5"/>
  <c r="J215" i="5"/>
  <c r="BK214" i="5"/>
  <c r="J211" i="5"/>
  <c r="J201" i="5"/>
  <c r="BK199" i="5"/>
  <c r="BK196" i="5"/>
  <c r="BK194" i="5"/>
  <c r="BK190" i="5"/>
  <c r="J182" i="5"/>
  <c r="J172" i="5"/>
  <c r="BK161" i="5"/>
  <c r="BK156" i="5"/>
  <c r="BK151" i="5"/>
  <c r="BK149" i="5"/>
  <c r="J146" i="5"/>
  <c r="J144" i="5"/>
  <c r="BK142" i="5"/>
  <c r="BK141" i="5"/>
  <c r="J140" i="5"/>
  <c r="BK136" i="5"/>
  <c r="J156" i="4"/>
  <c r="BK151" i="4"/>
  <c r="J147" i="4"/>
  <c r="J144" i="4"/>
  <c r="BK139" i="4"/>
  <c r="J134" i="4"/>
  <c r="J130" i="4"/>
  <c r="BK204" i="3"/>
  <c r="BK200" i="3"/>
  <c r="J198" i="3"/>
  <c r="J193" i="3"/>
  <c r="BK186" i="3"/>
  <c r="J183" i="3"/>
  <c r="J178" i="3"/>
  <c r="J175" i="3"/>
  <c r="BK173" i="3"/>
  <c r="BK171" i="3"/>
  <c r="BK168" i="3"/>
  <c r="BK165" i="3"/>
  <c r="J163" i="3"/>
  <c r="J161" i="3"/>
  <c r="J158" i="3"/>
  <c r="BK157" i="3"/>
  <c r="J155" i="3"/>
  <c r="J154" i="3"/>
  <c r="BK152" i="3"/>
  <c r="J149" i="3"/>
  <c r="BK148" i="3"/>
  <c r="BK147" i="3"/>
  <c r="J145" i="3"/>
  <c r="BK144" i="3"/>
  <c r="BK142" i="3"/>
  <c r="J141" i="3"/>
  <c r="BK139" i="3"/>
  <c r="BK135" i="3"/>
  <c r="BK132" i="3"/>
  <c r="BK130" i="3"/>
  <c r="J448" i="2"/>
  <c r="J443" i="2"/>
  <c r="J435" i="2"/>
  <c r="BK431" i="2"/>
  <c r="BK429" i="2"/>
  <c r="BK427" i="2"/>
  <c r="J425" i="2"/>
  <c r="J423" i="2"/>
  <c r="J410" i="2"/>
  <c r="BK407" i="2"/>
  <c r="J406" i="2"/>
  <c r="BK402" i="2"/>
  <c r="BK400" i="2"/>
  <c r="J398" i="2"/>
  <c r="J396" i="2"/>
  <c r="BK392" i="2"/>
  <c r="BK388" i="2"/>
  <c r="BK386" i="2"/>
  <c r="J384" i="2"/>
  <c r="BK377" i="2"/>
  <c r="J371" i="2"/>
  <c r="J359" i="2"/>
  <c r="BK345" i="2"/>
  <c r="J337" i="2"/>
  <c r="BK333" i="2"/>
  <c r="J312" i="2"/>
  <c r="BK305" i="2"/>
  <c r="J301" i="2"/>
  <c r="J298" i="2"/>
  <c r="BK296" i="2"/>
  <c r="J291" i="2"/>
  <c r="J287" i="2"/>
  <c r="BK285" i="2"/>
  <c r="BK283" i="2"/>
  <c r="BK282" i="2"/>
  <c r="BK274" i="2"/>
  <c r="J273" i="2"/>
  <c r="J265" i="2"/>
  <c r="J260" i="2"/>
  <c r="BK257" i="2"/>
  <c r="BK255" i="2"/>
  <c r="BK253" i="2"/>
  <c r="BK250" i="2"/>
  <c r="J247" i="2"/>
  <c r="BK243" i="2"/>
  <c r="BK218" i="2"/>
  <c r="BK214" i="2"/>
  <c r="J206" i="2"/>
  <c r="J201" i="2"/>
  <c r="J198" i="2"/>
  <c r="J194" i="2"/>
  <c r="J192" i="2"/>
  <c r="BK188" i="2"/>
  <c r="BK175" i="2"/>
  <c r="J169" i="2"/>
  <c r="J165" i="2"/>
  <c r="BK161" i="2"/>
  <c r="J160" i="2"/>
  <c r="BK156" i="2"/>
  <c r="J154" i="2"/>
  <c r="J152" i="2"/>
  <c r="J145" i="2"/>
  <c r="J138" i="2"/>
  <c r="BK137" i="2"/>
  <c r="AS95" i="1"/>
  <c r="R136" i="2" l="1"/>
  <c r="T200" i="2"/>
  <c r="T217" i="2"/>
  <c r="T264" i="2"/>
  <c r="P271" i="2"/>
  <c r="P383" i="2"/>
  <c r="T405" i="2"/>
  <c r="BK409" i="2"/>
  <c r="BK434" i="2"/>
  <c r="J434" i="2"/>
  <c r="J109" i="2"/>
  <c r="BK447" i="2"/>
  <c r="J447" i="2"/>
  <c r="J110" i="2"/>
  <c r="T455" i="2"/>
  <c r="T454" i="2" s="1"/>
  <c r="T131" i="3"/>
  <c r="T128" i="3"/>
  <c r="T138" i="3"/>
  <c r="T189" i="3"/>
  <c r="P199" i="3"/>
  <c r="T129" i="4"/>
  <c r="P136" i="4"/>
  <c r="P143" i="4"/>
  <c r="P149" i="4"/>
  <c r="P130" i="6"/>
  <c r="P127" i="6" s="1"/>
  <c r="P126" i="6" s="1"/>
  <c r="AU101" i="1" s="1"/>
  <c r="T130" i="6"/>
  <c r="T127" i="6" s="1"/>
  <c r="T126" i="6" s="1"/>
  <c r="P168" i="6"/>
  <c r="T168" i="6"/>
  <c r="P178" i="6"/>
  <c r="P150" i="7"/>
  <c r="P136" i="2"/>
  <c r="P200" i="2"/>
  <c r="R217" i="2"/>
  <c r="P264" i="2"/>
  <c r="T271" i="2"/>
  <c r="R383" i="2"/>
  <c r="P405" i="2"/>
  <c r="R409" i="2"/>
  <c r="P434" i="2"/>
  <c r="R447" i="2"/>
  <c r="BK455" i="2"/>
  <c r="J455" i="2" s="1"/>
  <c r="J112" i="2" s="1"/>
  <c r="R131" i="3"/>
  <c r="R128" i="3" s="1"/>
  <c r="R127" i="3" s="1"/>
  <c r="R138" i="3"/>
  <c r="R189" i="3"/>
  <c r="R199" i="3"/>
  <c r="R129" i="4"/>
  <c r="T136" i="4"/>
  <c r="R143" i="4"/>
  <c r="R149" i="4"/>
  <c r="BK135" i="5"/>
  <c r="J135" i="5"/>
  <c r="J100" i="5" s="1"/>
  <c r="P135" i="5"/>
  <c r="R135" i="5"/>
  <c r="T135" i="5"/>
  <c r="BK198" i="5"/>
  <c r="J198" i="5" s="1"/>
  <c r="J101" i="5" s="1"/>
  <c r="P198" i="5"/>
  <c r="R198" i="5"/>
  <c r="T198" i="5"/>
  <c r="BK217" i="5"/>
  <c r="J217" i="5"/>
  <c r="J102" i="5"/>
  <c r="P217" i="5"/>
  <c r="R217" i="5"/>
  <c r="T217" i="5"/>
  <c r="BK231" i="5"/>
  <c r="J231" i="5" s="1"/>
  <c r="J103" i="5" s="1"/>
  <c r="P231" i="5"/>
  <c r="R231" i="5"/>
  <c r="T231" i="5"/>
  <c r="BK266" i="5"/>
  <c r="J266" i="5"/>
  <c r="J105" i="5"/>
  <c r="P266" i="5"/>
  <c r="R266" i="5"/>
  <c r="T266" i="5"/>
  <c r="BK350" i="5"/>
  <c r="J350" i="5" s="1"/>
  <c r="J106" i="5" s="1"/>
  <c r="P350" i="5"/>
  <c r="R350" i="5"/>
  <c r="T350" i="5"/>
  <c r="BK376" i="5"/>
  <c r="J376" i="5"/>
  <c r="J109" i="5" s="1"/>
  <c r="P376" i="5"/>
  <c r="P375" i="5" s="1"/>
  <c r="R376" i="5"/>
  <c r="R375" i="5" s="1"/>
  <c r="T376" i="5"/>
  <c r="T375" i="5" s="1"/>
  <c r="BK403" i="5"/>
  <c r="J403" i="5" s="1"/>
  <c r="J111" i="5" s="1"/>
  <c r="P403" i="5"/>
  <c r="P402" i="5"/>
  <c r="R403" i="5"/>
  <c r="R402" i="5" s="1"/>
  <c r="T403" i="5"/>
  <c r="T402" i="5"/>
  <c r="BK130" i="6"/>
  <c r="J130" i="6" s="1"/>
  <c r="J101" i="6" s="1"/>
  <c r="R130" i="6"/>
  <c r="R127" i="6" s="1"/>
  <c r="R126" i="6" s="1"/>
  <c r="BK168" i="6"/>
  <c r="J168" i="6"/>
  <c r="J102" i="6" s="1"/>
  <c r="R168" i="6"/>
  <c r="T178" i="6"/>
  <c r="R150" i="7"/>
  <c r="BK136" i="2"/>
  <c r="J136" i="2" s="1"/>
  <c r="J100" i="2" s="1"/>
  <c r="BK200" i="2"/>
  <c r="J200" i="2" s="1"/>
  <c r="J101" i="2" s="1"/>
  <c r="BK217" i="2"/>
  <c r="J217" i="2"/>
  <c r="J102" i="2" s="1"/>
  <c r="BK264" i="2"/>
  <c r="J264" i="2"/>
  <c r="J103" i="2"/>
  <c r="BK271" i="2"/>
  <c r="J271" i="2" s="1"/>
  <c r="J104" i="2" s="1"/>
  <c r="BK383" i="2"/>
  <c r="J383" i="2"/>
  <c r="J105" i="2" s="1"/>
  <c r="BK405" i="2"/>
  <c r="J405" i="2"/>
  <c r="J106" i="2"/>
  <c r="T409" i="2"/>
  <c r="T434" i="2"/>
  <c r="P447" i="2"/>
  <c r="P408" i="2" s="1"/>
  <c r="P455" i="2"/>
  <c r="P454" i="2" s="1"/>
  <c r="BK138" i="3"/>
  <c r="J138" i="3" s="1"/>
  <c r="J102" i="3" s="1"/>
  <c r="BK189" i="3"/>
  <c r="J189" i="3"/>
  <c r="J103" i="3"/>
  <c r="BK199" i="3"/>
  <c r="J199" i="3" s="1"/>
  <c r="J105" i="3" s="1"/>
  <c r="BK129" i="4"/>
  <c r="J129" i="4"/>
  <c r="J100" i="4" s="1"/>
  <c r="BK136" i="4"/>
  <c r="J136" i="4"/>
  <c r="J101" i="4"/>
  <c r="BK143" i="4"/>
  <c r="J143" i="4"/>
  <c r="J102" i="4"/>
  <c r="T143" i="4"/>
  <c r="T149" i="4"/>
  <c r="BK178" i="6"/>
  <c r="J178" i="6"/>
  <c r="J104" i="6"/>
  <c r="BK129" i="7"/>
  <c r="J129" i="7"/>
  <c r="J100" i="7"/>
  <c r="P129" i="7"/>
  <c r="R129" i="7"/>
  <c r="T129" i="7"/>
  <c r="BK136" i="7"/>
  <c r="J136" i="7"/>
  <c r="J101" i="7" s="1"/>
  <c r="P136" i="7"/>
  <c r="R136" i="7"/>
  <c r="T136" i="7"/>
  <c r="BK144" i="7"/>
  <c r="J144" i="7"/>
  <c r="J102" i="7"/>
  <c r="P144" i="7"/>
  <c r="R144" i="7"/>
  <c r="T144" i="7"/>
  <c r="BK150" i="7"/>
  <c r="J150" i="7"/>
  <c r="J103" i="7" s="1"/>
  <c r="T136" i="2"/>
  <c r="R200" i="2"/>
  <c r="P217" i="2"/>
  <c r="R264" i="2"/>
  <c r="R271" i="2"/>
  <c r="T383" i="2"/>
  <c r="R405" i="2"/>
  <c r="P409" i="2"/>
  <c r="R434" i="2"/>
  <c r="T447" i="2"/>
  <c r="R455" i="2"/>
  <c r="R454" i="2"/>
  <c r="BK131" i="3"/>
  <c r="J131" i="3"/>
  <c r="J101" i="3" s="1"/>
  <c r="P131" i="3"/>
  <c r="P138" i="3"/>
  <c r="P189" i="3"/>
  <c r="P128" i="3" s="1"/>
  <c r="P127" i="3" s="1"/>
  <c r="AU97" i="1" s="1"/>
  <c r="T199" i="3"/>
  <c r="T127" i="3" s="1"/>
  <c r="P129" i="4"/>
  <c r="P128" i="4"/>
  <c r="P127" i="4"/>
  <c r="AU98" i="1"/>
  <c r="R136" i="4"/>
  <c r="BK149" i="4"/>
  <c r="J149" i="4"/>
  <c r="J103" i="4"/>
  <c r="R178" i="6"/>
  <c r="T150" i="7"/>
  <c r="J93" i="2"/>
  <c r="E122" i="2"/>
  <c r="J131" i="2"/>
  <c r="BE171" i="2"/>
  <c r="BE177" i="2"/>
  <c r="BE201" i="2"/>
  <c r="BE206" i="2"/>
  <c r="BE222" i="2"/>
  <c r="BE224" i="2"/>
  <c r="BE245" i="2"/>
  <c r="BE247" i="2"/>
  <c r="BE273" i="2"/>
  <c r="BE277" i="2"/>
  <c r="BE281" i="2"/>
  <c r="BE289" i="2"/>
  <c r="BE293" i="2"/>
  <c r="BE305" i="2"/>
  <c r="BE309" i="2"/>
  <c r="BE359" i="2"/>
  <c r="BE371" i="2"/>
  <c r="BE394" i="2"/>
  <c r="BE402" i="2"/>
  <c r="BE412" i="2"/>
  <c r="BE417" i="2"/>
  <c r="BE419" i="2"/>
  <c r="BE432" i="2"/>
  <c r="BE439" i="2"/>
  <c r="E115" i="3"/>
  <c r="F123" i="3"/>
  <c r="BE190" i="3"/>
  <c r="BE195" i="3"/>
  <c r="BE205" i="3"/>
  <c r="J93" i="4"/>
  <c r="E115" i="4"/>
  <c r="J121" i="4"/>
  <c r="F124" i="4"/>
  <c r="BE130" i="4"/>
  <c r="BE133" i="4"/>
  <c r="BE144" i="4"/>
  <c r="BE147" i="4"/>
  <c r="BE156" i="4"/>
  <c r="BK153" i="4"/>
  <c r="J153" i="4" s="1"/>
  <c r="J104" i="4" s="1"/>
  <c r="F93" i="5"/>
  <c r="F94" i="5"/>
  <c r="J127" i="5"/>
  <c r="BE138" i="5"/>
  <c r="BE158" i="5"/>
  <c r="BE159" i="5"/>
  <c r="BE176" i="5"/>
  <c r="BE184" i="5"/>
  <c r="BE203" i="5"/>
  <c r="BE213" i="5"/>
  <c r="BE232" i="5"/>
  <c r="BE235" i="5"/>
  <c r="BE238" i="5"/>
  <c r="BE260" i="5"/>
  <c r="BE276" i="5"/>
  <c r="BE279" i="5"/>
  <c r="BE284" i="5"/>
  <c r="BE335" i="5"/>
  <c r="BE341" i="5"/>
  <c r="BE357" i="5"/>
  <c r="BE374" i="5"/>
  <c r="BE379" i="5"/>
  <c r="BE382" i="5"/>
  <c r="BE384" i="5"/>
  <c r="BE386" i="5"/>
  <c r="BE392" i="5"/>
  <c r="BE145" i="6"/>
  <c r="BE147" i="6"/>
  <c r="BE149" i="6"/>
  <c r="BE151" i="6"/>
  <c r="BE154" i="6"/>
  <c r="BE156" i="6"/>
  <c r="BE159" i="6"/>
  <c r="BE162" i="6"/>
  <c r="BE165" i="6"/>
  <c r="BE169" i="6"/>
  <c r="BE171" i="6"/>
  <c r="BE173" i="6"/>
  <c r="BE175" i="6"/>
  <c r="BE177" i="6"/>
  <c r="BE179" i="6"/>
  <c r="BE181" i="6"/>
  <c r="BE183" i="6"/>
  <c r="BE184" i="6"/>
  <c r="BE185" i="6"/>
  <c r="BE186" i="6"/>
  <c r="BK128" i="6"/>
  <c r="J128" i="6"/>
  <c r="J100" i="6"/>
  <c r="E85" i="7"/>
  <c r="J91" i="7"/>
  <c r="F93" i="7"/>
  <c r="J93" i="7"/>
  <c r="F94" i="7"/>
  <c r="BE130" i="7"/>
  <c r="BE131" i="7"/>
  <c r="BE133" i="7"/>
  <c r="BE134" i="7"/>
  <c r="BE137" i="7"/>
  <c r="BE139" i="7"/>
  <c r="BE141" i="7"/>
  <c r="BE142" i="7"/>
  <c r="BE145" i="7"/>
  <c r="BE146" i="7"/>
  <c r="BE148" i="7"/>
  <c r="BE151" i="7"/>
  <c r="BE152" i="7"/>
  <c r="BE155" i="7"/>
  <c r="J91" i="2"/>
  <c r="F94" i="2"/>
  <c r="F130" i="2"/>
  <c r="BE137" i="2"/>
  <c r="BE138" i="2"/>
  <c r="BE139" i="2"/>
  <c r="BE150" i="2"/>
  <c r="BE154" i="2"/>
  <c r="BE160" i="2"/>
  <c r="BE163" i="2"/>
  <c r="BE167" i="2"/>
  <c r="BE173" i="2"/>
  <c r="BE192" i="2"/>
  <c r="BE203" i="2"/>
  <c r="BE214" i="2"/>
  <c r="BE218" i="2"/>
  <c r="BE229" i="2"/>
  <c r="BE243" i="2"/>
  <c r="BE249" i="2"/>
  <c r="BE250" i="2"/>
  <c r="BE265" i="2"/>
  <c r="BE269" i="2"/>
  <c r="BE272" i="2"/>
  <c r="BE282" i="2"/>
  <c r="BE285" i="2"/>
  <c r="BE287" i="2"/>
  <c r="BE298" i="2"/>
  <c r="BE303" i="2"/>
  <c r="BE317" i="2"/>
  <c r="BE333" i="2"/>
  <c r="BE337" i="2"/>
  <c r="BE365" i="2"/>
  <c r="BE386" i="2"/>
  <c r="BE407" i="2"/>
  <c r="BE410" i="2"/>
  <c r="BE456" i="2"/>
  <c r="BE457" i="2"/>
  <c r="BE458" i="2"/>
  <c r="J94" i="3"/>
  <c r="J121" i="3"/>
  <c r="F124" i="3"/>
  <c r="BE145" i="3"/>
  <c r="BE147" i="3"/>
  <c r="BE148" i="3"/>
  <c r="BE152" i="3"/>
  <c r="BE154" i="3"/>
  <c r="BE155" i="3"/>
  <c r="BE165" i="3"/>
  <c r="BE168" i="3"/>
  <c r="BE193" i="3"/>
  <c r="BE196" i="3"/>
  <c r="BE200" i="3"/>
  <c r="BK129" i="3"/>
  <c r="F93" i="4"/>
  <c r="J94" i="4"/>
  <c r="BE134" i="4"/>
  <c r="BE137" i="4"/>
  <c r="BE141" i="4"/>
  <c r="BE150" i="4"/>
  <c r="BE151" i="4"/>
  <c r="BK155" i="4"/>
  <c r="J155" i="4"/>
  <c r="J105" i="4" s="1"/>
  <c r="E121" i="5"/>
  <c r="J129" i="5"/>
  <c r="BE136" i="5"/>
  <c r="BE141" i="5"/>
  <c r="BE156" i="5"/>
  <c r="BE163" i="5"/>
  <c r="BE167" i="5"/>
  <c r="BE178" i="5"/>
  <c r="BE190" i="5"/>
  <c r="BE220" i="5"/>
  <c r="BE228" i="5"/>
  <c r="BE255" i="5"/>
  <c r="BE257" i="5"/>
  <c r="BE267" i="5"/>
  <c r="BE271" i="5"/>
  <c r="BE300" i="5"/>
  <c r="BE302" i="5"/>
  <c r="BE369" i="5"/>
  <c r="BE371" i="5"/>
  <c r="BE372" i="5"/>
  <c r="BE377" i="5"/>
  <c r="BE394" i="5"/>
  <c r="BK259" i="5"/>
  <c r="J259" i="5" s="1"/>
  <c r="J104" i="5" s="1"/>
  <c r="BK373" i="5"/>
  <c r="J373" i="5"/>
  <c r="J107" i="5" s="1"/>
  <c r="E85" i="6"/>
  <c r="J91" i="6"/>
  <c r="F93" i="6"/>
  <c r="J93" i="6"/>
  <c r="F94" i="6"/>
  <c r="BE129" i="6"/>
  <c r="BE131" i="6"/>
  <c r="BE133" i="6"/>
  <c r="BE135" i="6"/>
  <c r="BE137" i="6"/>
  <c r="BE139" i="6"/>
  <c r="BE141" i="6"/>
  <c r="BE143" i="6"/>
  <c r="BK176" i="6"/>
  <c r="J176" i="6"/>
  <c r="J103" i="6" s="1"/>
  <c r="BE157" i="7"/>
  <c r="BE145" i="2"/>
  <c r="BE147" i="2"/>
  <c r="BE156" i="2"/>
  <c r="BE161" i="2"/>
  <c r="BE169" i="2"/>
  <c r="BE194" i="2"/>
  <c r="BE211" i="2"/>
  <c r="BE232" i="2"/>
  <c r="BE253" i="2"/>
  <c r="BE255" i="2"/>
  <c r="BE257" i="2"/>
  <c r="BE274" i="2"/>
  <c r="BE276" i="2"/>
  <c r="BE291" i="2"/>
  <c r="BE294" i="2"/>
  <c r="BE299" i="2"/>
  <c r="BE301" i="2"/>
  <c r="BE352" i="2"/>
  <c r="BE388" i="2"/>
  <c r="BE390" i="2"/>
  <c r="BE392" i="2"/>
  <c r="BE396" i="2"/>
  <c r="BE398" i="2"/>
  <c r="BE406" i="2"/>
  <c r="BE421" i="2"/>
  <c r="BE425" i="2"/>
  <c r="BE427" i="2"/>
  <c r="BE431" i="2"/>
  <c r="BE433" i="2"/>
  <c r="BE435" i="2"/>
  <c r="BE443" i="2"/>
  <c r="BE445" i="2"/>
  <c r="BE130" i="3"/>
  <c r="BE135" i="3"/>
  <c r="BE142" i="3"/>
  <c r="BE149" i="3"/>
  <c r="BE150" i="3"/>
  <c r="BE157" i="3"/>
  <c r="BE173" i="3"/>
  <c r="BE178" i="3"/>
  <c r="BE180" i="3"/>
  <c r="BE186" i="3"/>
  <c r="BE198" i="3"/>
  <c r="BE202" i="3"/>
  <c r="BE206" i="3"/>
  <c r="BK197" i="3"/>
  <c r="J197" i="3" s="1"/>
  <c r="J104" i="3" s="1"/>
  <c r="BE131" i="4"/>
  <c r="BE137" i="5"/>
  <c r="BE140" i="5"/>
  <c r="BE142" i="5"/>
  <c r="BE144" i="5"/>
  <c r="BE161" i="5"/>
  <c r="BE172" i="5"/>
  <c r="BE174" i="5"/>
  <c r="BE194" i="5"/>
  <c r="BE196" i="5"/>
  <c r="BE199" i="5"/>
  <c r="BE209" i="5"/>
  <c r="BE215" i="5"/>
  <c r="BE218" i="5"/>
  <c r="BE224" i="5"/>
  <c r="BE240" i="5"/>
  <c r="BE241" i="5"/>
  <c r="BE243" i="5"/>
  <c r="BE282" i="5"/>
  <c r="BE286" i="5"/>
  <c r="BE294" i="5"/>
  <c r="BE312" i="5"/>
  <c r="BE322" i="5"/>
  <c r="BE329" i="5"/>
  <c r="BE365" i="5"/>
  <c r="BE367" i="5"/>
  <c r="BE391" i="5"/>
  <c r="BE396" i="5"/>
  <c r="BE398" i="5"/>
  <c r="BE399" i="5"/>
  <c r="BE404" i="5"/>
  <c r="BE406" i="5"/>
  <c r="BE407" i="5"/>
  <c r="BE143" i="2"/>
  <c r="BE148" i="2"/>
  <c r="BE152" i="2"/>
  <c r="BE165" i="2"/>
  <c r="BE175" i="2"/>
  <c r="BE181" i="2"/>
  <c r="BE184" i="2"/>
  <c r="BE186" i="2"/>
  <c r="BE188" i="2"/>
  <c r="BE190" i="2"/>
  <c r="BE196" i="2"/>
  <c r="BE198" i="2"/>
  <c r="BE260" i="2"/>
  <c r="BE283" i="2"/>
  <c r="BE296" i="2"/>
  <c r="BE310" i="2"/>
  <c r="BE312" i="2"/>
  <c r="BE325" i="2"/>
  <c r="BE341" i="2"/>
  <c r="BE345" i="2"/>
  <c r="BE377" i="2"/>
  <c r="BE384" i="2"/>
  <c r="BE400" i="2"/>
  <c r="BE403" i="2"/>
  <c r="BE415" i="2"/>
  <c r="BE423" i="2"/>
  <c r="BE429" i="2"/>
  <c r="BE448" i="2"/>
  <c r="BE452" i="2"/>
  <c r="J93" i="3"/>
  <c r="BE132" i="3"/>
  <c r="BE139" i="3"/>
  <c r="BE141" i="3"/>
  <c r="BE144" i="3"/>
  <c r="BE153" i="3"/>
  <c r="BE158" i="3"/>
  <c r="BE159" i="3"/>
  <c r="BE160" i="3"/>
  <c r="BE161" i="3"/>
  <c r="BE163" i="3"/>
  <c r="BE171" i="3"/>
  <c r="BE175" i="3"/>
  <c r="BE183" i="3"/>
  <c r="BE191" i="3"/>
  <c r="BE204" i="3"/>
  <c r="BE207" i="3"/>
  <c r="BE139" i="4"/>
  <c r="BE145" i="4"/>
  <c r="BE154" i="4"/>
  <c r="BE146" i="5"/>
  <c r="BE149" i="5"/>
  <c r="BE151" i="5"/>
  <c r="BE165" i="5"/>
  <c r="BE182" i="5"/>
  <c r="BE186" i="5"/>
  <c r="BE201" i="5"/>
  <c r="BE211" i="5"/>
  <c r="BE214" i="5"/>
  <c r="BE246" i="5"/>
  <c r="BE249" i="5"/>
  <c r="BE251" i="5"/>
  <c r="BE269" i="5"/>
  <c r="BE290" i="5"/>
  <c r="BE296" i="5"/>
  <c r="BE307" i="5"/>
  <c r="BE314" i="5"/>
  <c r="BE316" i="5"/>
  <c r="BE327" i="5"/>
  <c r="BE343" i="5"/>
  <c r="BE347" i="5"/>
  <c r="BE351" i="5"/>
  <c r="BE353" i="5"/>
  <c r="BE355" i="5"/>
  <c r="BE361" i="5"/>
  <c r="BE363" i="5"/>
  <c r="BE388" i="5"/>
  <c r="BE395" i="5"/>
  <c r="BK154" i="7"/>
  <c r="J154" i="7"/>
  <c r="J104" i="7" s="1"/>
  <c r="BK156" i="7"/>
  <c r="J156" i="7" s="1"/>
  <c r="J105" i="7" s="1"/>
  <c r="F37" i="2"/>
  <c r="BB96" i="1" s="1"/>
  <c r="F38" i="3"/>
  <c r="BC97" i="1" s="1"/>
  <c r="F38" i="4"/>
  <c r="BC98" i="1" s="1"/>
  <c r="F36" i="5"/>
  <c r="BA100" i="1" s="1"/>
  <c r="F36" i="6"/>
  <c r="BA101" i="1" s="1"/>
  <c r="F38" i="6"/>
  <c r="BC101" i="1"/>
  <c r="F38" i="2"/>
  <c r="BC96" i="1" s="1"/>
  <c r="J36" i="3"/>
  <c r="AW97" i="1"/>
  <c r="F39" i="4"/>
  <c r="BD98" i="1" s="1"/>
  <c r="F38" i="5"/>
  <c r="BC100" i="1" s="1"/>
  <c r="F36" i="7"/>
  <c r="BA102" i="1" s="1"/>
  <c r="F36" i="3"/>
  <c r="BA97" i="1" s="1"/>
  <c r="J36" i="4"/>
  <c r="AW98" i="1" s="1"/>
  <c r="F39" i="7"/>
  <c r="BD102" i="1" s="1"/>
  <c r="F39" i="2"/>
  <c r="BD96" i="1" s="1"/>
  <c r="F37" i="4"/>
  <c r="BB98" i="1" s="1"/>
  <c r="F37" i="5"/>
  <c r="BB100" i="1" s="1"/>
  <c r="AS94" i="1"/>
  <c r="J36" i="5"/>
  <c r="AW100" i="1"/>
  <c r="F37" i="6"/>
  <c r="BB101" i="1" s="1"/>
  <c r="J36" i="7"/>
  <c r="AW102" i="1"/>
  <c r="F39" i="3"/>
  <c r="BD97" i="1" s="1"/>
  <c r="F36" i="2"/>
  <c r="BA96" i="1" s="1"/>
  <c r="J36" i="6"/>
  <c r="AW101" i="1" s="1"/>
  <c r="F39" i="6"/>
  <c r="BD101" i="1" s="1"/>
  <c r="F37" i="7"/>
  <c r="BB102" i="1" s="1"/>
  <c r="F36" i="4"/>
  <c r="BA98" i="1" s="1"/>
  <c r="J36" i="2"/>
  <c r="AW96" i="1" s="1"/>
  <c r="F39" i="5"/>
  <c r="BD100" i="1"/>
  <c r="F37" i="3"/>
  <c r="BB97" i="1" s="1"/>
  <c r="F38" i="7"/>
  <c r="BC102" i="1"/>
  <c r="T134" i="5" l="1"/>
  <c r="T133" i="5"/>
  <c r="R134" i="5"/>
  <c r="R133" i="5" s="1"/>
  <c r="R408" i="2"/>
  <c r="BK128" i="3"/>
  <c r="J128" i="3"/>
  <c r="J99" i="3" s="1"/>
  <c r="T135" i="2"/>
  <c r="T128" i="7"/>
  <c r="T127" i="7"/>
  <c r="P128" i="7"/>
  <c r="P127" i="7" s="1"/>
  <c r="AU102" i="1" s="1"/>
  <c r="P134" i="5"/>
  <c r="P133" i="5" s="1"/>
  <c r="AU100" i="1" s="1"/>
  <c r="R128" i="4"/>
  <c r="R127" i="4"/>
  <c r="P135" i="2"/>
  <c r="P134" i="2" s="1"/>
  <c r="AU96" i="1" s="1"/>
  <c r="AU95" i="1" s="1"/>
  <c r="R128" i="7"/>
  <c r="R127" i="7" s="1"/>
  <c r="T408" i="2"/>
  <c r="T128" i="4"/>
  <c r="T127" i="4"/>
  <c r="BK408" i="2"/>
  <c r="J408" i="2" s="1"/>
  <c r="J107" i="2" s="1"/>
  <c r="R135" i="2"/>
  <c r="R134" i="2" s="1"/>
  <c r="J409" i="2"/>
  <c r="J108" i="2"/>
  <c r="BK454" i="2"/>
  <c r="J454" i="2" s="1"/>
  <c r="J111" i="2" s="1"/>
  <c r="J129" i="3"/>
  <c r="J100" i="3"/>
  <c r="BK127" i="6"/>
  <c r="J127" i="6" s="1"/>
  <c r="J99" i="6" s="1"/>
  <c r="BK135" i="2"/>
  <c r="BK134" i="2" s="1"/>
  <c r="J134" i="2" s="1"/>
  <c r="J98" i="2" s="1"/>
  <c r="BK128" i="4"/>
  <c r="BK127" i="4" s="1"/>
  <c r="J127" i="4" s="1"/>
  <c r="J32" i="4" s="1"/>
  <c r="AG98" i="1" s="1"/>
  <c r="BK134" i="5"/>
  <c r="J134" i="5"/>
  <c r="J99" i="5" s="1"/>
  <c r="BK375" i="5"/>
  <c r="J375" i="5"/>
  <c r="J108" i="5"/>
  <c r="BK402" i="5"/>
  <c r="J402" i="5" s="1"/>
  <c r="J110" i="5" s="1"/>
  <c r="BK128" i="7"/>
  <c r="J128" i="7" s="1"/>
  <c r="J99" i="7" s="1"/>
  <c r="BD95" i="1"/>
  <c r="J35" i="2"/>
  <c r="AV96" i="1" s="1"/>
  <c r="AT96" i="1" s="1"/>
  <c r="F35" i="4"/>
  <c r="AZ98" i="1" s="1"/>
  <c r="BC99" i="1"/>
  <c r="AY99" i="1" s="1"/>
  <c r="F35" i="5"/>
  <c r="AZ100" i="1" s="1"/>
  <c r="BA99" i="1"/>
  <c r="AW99" i="1"/>
  <c r="J35" i="6"/>
  <c r="AV101" i="1" s="1"/>
  <c r="AT101" i="1" s="1"/>
  <c r="BC95" i="1"/>
  <c r="AY95" i="1" s="1"/>
  <c r="F35" i="3"/>
  <c r="AZ97" i="1" s="1"/>
  <c r="F35" i="6"/>
  <c r="AZ101" i="1"/>
  <c r="BB99" i="1"/>
  <c r="AX99" i="1" s="1"/>
  <c r="F35" i="2"/>
  <c r="AZ96" i="1"/>
  <c r="F35" i="7"/>
  <c r="AZ102" i="1" s="1"/>
  <c r="J35" i="4"/>
  <c r="AV98" i="1"/>
  <c r="AT98" i="1" s="1"/>
  <c r="J35" i="7"/>
  <c r="AV102" i="1"/>
  <c r="AT102" i="1"/>
  <c r="BB95" i="1"/>
  <c r="BB94" i="1" s="1"/>
  <c r="W31" i="1" s="1"/>
  <c r="J35" i="3"/>
  <c r="AV97" i="1" s="1"/>
  <c r="AT97" i="1" s="1"/>
  <c r="BA95" i="1"/>
  <c r="AW95" i="1" s="1"/>
  <c r="BD99" i="1"/>
  <c r="J35" i="5"/>
  <c r="AV100" i="1" s="1"/>
  <c r="AT100" i="1" s="1"/>
  <c r="AN98" i="1" l="1"/>
  <c r="T134" i="2"/>
  <c r="J41" i="4"/>
  <c r="J135" i="2"/>
  <c r="J99" i="2"/>
  <c r="J98" i="4"/>
  <c r="J128" i="4"/>
  <c r="J99" i="4" s="1"/>
  <c r="BK126" i="6"/>
  <c r="J126" i="6"/>
  <c r="J98" i="6" s="1"/>
  <c r="BK127" i="3"/>
  <c r="J127" i="3" s="1"/>
  <c r="J32" i="3" s="1"/>
  <c r="AG97" i="1" s="1"/>
  <c r="AN97" i="1" s="1"/>
  <c r="BK133" i="5"/>
  <c r="J133" i="5" s="1"/>
  <c r="J32" i="5" s="1"/>
  <c r="AG100" i="1" s="1"/>
  <c r="AN100" i="1" s="1"/>
  <c r="BK127" i="7"/>
  <c r="J127" i="7"/>
  <c r="J98" i="7"/>
  <c r="BD94" i="1"/>
  <c r="W33" i="1" s="1"/>
  <c r="AZ95" i="1"/>
  <c r="AU99" i="1"/>
  <c r="BA94" i="1"/>
  <c r="W30" i="1" s="1"/>
  <c r="AX94" i="1"/>
  <c r="AZ99" i="1"/>
  <c r="AV99" i="1" s="1"/>
  <c r="AT99" i="1" s="1"/>
  <c r="AX95" i="1"/>
  <c r="BC94" i="1"/>
  <c r="W32" i="1" s="1"/>
  <c r="J32" i="2"/>
  <c r="AG96" i="1"/>
  <c r="AN96" i="1" s="1"/>
  <c r="J41" i="2" l="1"/>
  <c r="J41" i="3"/>
  <c r="J98" i="5"/>
  <c r="J98" i="3"/>
  <c r="J41" i="5"/>
  <c r="AU94" i="1"/>
  <c r="AZ94" i="1"/>
  <c r="W29" i="1" s="1"/>
  <c r="AV95" i="1"/>
  <c r="AT95" i="1" s="1"/>
  <c r="J32" i="6"/>
  <c r="AG101" i="1" s="1"/>
  <c r="AN101" i="1" s="1"/>
  <c r="AY94" i="1"/>
  <c r="AW94" i="1"/>
  <c r="AK30" i="1" s="1"/>
  <c r="J32" i="7"/>
  <c r="AG102" i="1"/>
  <c r="AN102" i="1" s="1"/>
  <c r="AG95" i="1"/>
  <c r="J41" i="7" l="1"/>
  <c r="AN95" i="1"/>
  <c r="J41" i="6"/>
  <c r="AG99" i="1"/>
  <c r="AN99" i="1" s="1"/>
  <c r="AV94" i="1"/>
  <c r="AK29" i="1" s="1"/>
  <c r="AG94" i="1" l="1"/>
  <c r="AK26" i="1"/>
  <c r="AK35" i="1" s="1"/>
  <c r="AT94" i="1"/>
  <c r="AN94" i="1" l="1"/>
</calcChain>
</file>

<file path=xl/sharedStrings.xml><?xml version="1.0" encoding="utf-8"?>
<sst xmlns="http://schemas.openxmlformats.org/spreadsheetml/2006/main" count="9598" uniqueCount="1390">
  <si>
    <t>Export Komplet</t>
  </si>
  <si>
    <t/>
  </si>
  <si>
    <t>2.0</t>
  </si>
  <si>
    <t>False</t>
  </si>
  <si>
    <t>{8a606544-766d-41c0-a371-a722f20a96d1}</t>
  </si>
  <si>
    <t>&gt;&gt;  skryté sloupce  &lt;&lt;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</si>
  <si>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</si>
  <si>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</si>
  <si>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</si>
  <si>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</si>
  <si>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</si>
  <si>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</si>
  <si>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</si>
  <si>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</si>
  <si>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2020/11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</si>
  <si>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</si>
  <si>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</si>
  <si>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Oprava mostů v úseku Náchod - Teplice nad Metují</t>
  </si>
  <si>
    <t>KSO:</t>
  </si>
  <si>
    <t>CC-CZ:</t>
  </si>
  <si>
    <t>Místo:</t>
  </si>
  <si>
    <t xml:space="preserve"> </t>
  </si>
  <si>
    <t>Datum:</t>
  </si>
  <si>
    <t>18. 3. 2020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</si>
  <si>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</si>
  <si>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</si>
  <si>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</si>
  <si>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</si>
  <si>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</si>
  <si>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</si>
  <si>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</si>
  <si>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</si>
  <si>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70994234</t>
  </si>
  <si>
    <t>Správa železnic, státní organizace OŘ HK</t>
  </si>
  <si>
    <t>CZ70994234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</si>
  <si>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</si>
  <si>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</si>
  <si>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</si>
  <si>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</si>
  <si>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</si>
  <si>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</si>
  <si>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</si>
  <si>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</si>
  <si>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</si>
  <si>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</si>
  <si>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</si>
  <si>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</si>
  <si>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</si>
  <si>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</si>
  <si>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</si>
  <si>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</si>
  <si>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</si>
  <si>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</si>
  <si>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</si>
  <si>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</si>
  <si>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</si>
  <si>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</si>
  <si>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</si>
  <si>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</si>
  <si>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</si>
  <si>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</si>
  <si>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</si>
  <si>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</si>
  <si>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</si>
  <si>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</si>
  <si>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</si>
  <si>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</si>
  <si>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</si>
  <si>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</si>
  <si>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</si>
  <si>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</si>
  <si>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</si>
  <si>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</si>
  <si>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</si>
  <si>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</si>
  <si>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</si>
  <si>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</si>
  <si>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</si>
  <si>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</si>
  <si>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</si>
  <si>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2020/10.01</t>
  </si>
  <si>
    <t>SO 01 Most v km 73,330</t>
  </si>
  <si>
    <t>STA</t>
  </si>
  <si>
    <t>1</t>
  </si>
  <si>
    <t>{3b089089-9b3a-40f5-9279-54b5cb1d36f9}</t>
  </si>
  <si>
    <t>2</t>
  </si>
  <si>
    <t>/</t>
  </si>
  <si>
    <t>SO 01.M</t>
  </si>
  <si>
    <t xml:space="preserve">Stavební část </t>
  </si>
  <si>
    <t>Soupis</t>
  </si>
  <si>
    <t>{4be899b4-2e50-4d0e-b7cc-5d715ffbf41a}</t>
  </si>
  <si>
    <t>SO 01.K</t>
  </si>
  <si>
    <t>Železniční svršek</t>
  </si>
  <si>
    <t>{13f88efd-06df-4f92-97e6-bde08998ec45}</t>
  </si>
  <si>
    <t>SO 01.V</t>
  </si>
  <si>
    <t>Vedlejší rozpočtové náklady</t>
  </si>
  <si>
    <t>{826cf073-023c-42c1-83ff-3a6583737975}</t>
  </si>
  <si>
    <t>2020/10.02</t>
  </si>
  <si>
    <t>SO 02 Most v km 75,951</t>
  </si>
  <si>
    <t>{4297868c-d303-499f-90ba-a05a63663792}</t>
  </si>
  <si>
    <t>SO 02.S</t>
  </si>
  <si>
    <t>{e67154f4-4b65-4c23-87d8-e9f377911707}</t>
  </si>
  <si>
    <t>SO 02.K</t>
  </si>
  <si>
    <t>{2c4f7cdf-7696-4ddc-b6da-9ea1437acf6c}</t>
  </si>
  <si>
    <t>SO 02.V</t>
  </si>
  <si>
    <t>{d28b423e-1d7d-4755-8671-4678ae8bdfd2}</t>
  </si>
  <si>
    <t>KRYCÍ LIST SOUPISU PRACÍ</t>
  </si>
  <si>
    <t>Objekt:</t>
  </si>
  <si>
    <t>2020/10.01 - SO 01 Most v km 73,330</t>
  </si>
  <si>
    <t>Soupis:</t>
  </si>
  <si>
    <t xml:space="preserve">SO 01.M - Stavební část </t>
  </si>
  <si>
    <t>Most v km 73,330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</si>
  <si>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</si>
  <si>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</si>
  <si>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</si>
  <si>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</si>
  <si>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</si>
  <si>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</si>
  <si>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</si>
  <si>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</si>
  <si>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</si>
  <si>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</si>
  <si>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</si>
  <si>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</si>
  <si>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</si>
  <si>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</si>
  <si>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</si>
  <si>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767 - Konstrukce zámečnické</t>
  </si>
  <si>
    <t xml:space="preserve">    789 - Povrchové úpravy ocelových konstrukcí a technologických zařízení</t>
  </si>
  <si>
    <t>M -  Práce a dodávky M</t>
  </si>
  <si>
    <t xml:space="preserve">    22-M - Montáže technologických zařízení pro dopravní stavby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</si>
  <si>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</si>
  <si>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</si>
  <si>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</si>
  <si>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</si>
  <si>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</si>
  <si>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</si>
  <si>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</si>
  <si>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</si>
  <si>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</si>
  <si>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</si>
  <si>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</si>
  <si>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</si>
  <si>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</si>
  <si>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</si>
  <si>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</si>
  <si>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</si>
  <si>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</si>
  <si>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</si>
  <si>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111111311</t>
  </si>
  <si>
    <t>Odstranění ruderálního porostu do 100 m2 naložení a odvoz do 20 km v rovině nebo svahu do 1:5</t>
  </si>
  <si>
    <t>m2</t>
  </si>
  <si>
    <t>CS ÚRS 2020 01</t>
  </si>
  <si>
    <t>4</t>
  </si>
  <si>
    <t>-207313323</t>
  </si>
  <si>
    <t>111209111</t>
  </si>
  <si>
    <t>Spálení proutí a klestu</t>
  </si>
  <si>
    <t>-998675337</t>
  </si>
  <si>
    <t>3</t>
  </si>
  <si>
    <t>113151111</t>
  </si>
  <si>
    <t>Rozebrání zpevněných ploch ze silničních dílců</t>
  </si>
  <si>
    <t>-1189417864</t>
  </si>
  <si>
    <t>VV</t>
  </si>
  <si>
    <t>"obnova panelové komunikace" 3*30</t>
  </si>
  <si>
    <t>"rovnanina pod podpěrné konstrukce Pižmo" 2*4,8*4,2</t>
  </si>
  <si>
    <t>Součet</t>
  </si>
  <si>
    <t>113152112</t>
  </si>
  <si>
    <t>Odstranění podkladů zpevněných ploch z kameniva drceného</t>
  </si>
  <si>
    <t>m3</t>
  </si>
  <si>
    <t>-765933008</t>
  </si>
  <si>
    <t>"rovnanina pod podpěrné konstrukce Pižmo" 7,037</t>
  </si>
  <si>
    <t>5</t>
  </si>
  <si>
    <t>115001106</t>
  </si>
  <si>
    <t>Převedení vody potrubím DN do 900</t>
  </si>
  <si>
    <t>m</t>
  </si>
  <si>
    <t>-450284903</t>
  </si>
  <si>
    <t>2*25</t>
  </si>
  <si>
    <t>6</t>
  </si>
  <si>
    <t>119001406.R</t>
  </si>
  <si>
    <t>Dočasné vyvěšení kabelů a kabelových tratí vč. pomocných konstrukcí</t>
  </si>
  <si>
    <t>-1969125495</t>
  </si>
  <si>
    <t>7</t>
  </si>
  <si>
    <t>121151103</t>
  </si>
  <si>
    <t>Sejmutí ornice plochy do 100 m2 tl vrstvy do 200 mm strojně</t>
  </si>
  <si>
    <t>2140278014</t>
  </si>
  <si>
    <t>75+12+16+20</t>
  </si>
  <si>
    <t>8</t>
  </si>
  <si>
    <t>122351402</t>
  </si>
  <si>
    <t>Vykopávky v zemníku na suchu v hornině třídy těžitelnosti II, skupiny 4 objem do 50 m3 strojně</t>
  </si>
  <si>
    <t>-1998571809</t>
  </si>
  <si>
    <t>181,72*0,2+75*0,2</t>
  </si>
  <si>
    <t>9</t>
  </si>
  <si>
    <t>129153101</t>
  </si>
  <si>
    <t>Čištění otevřených koryt vodotečí šíře dna do 5 m hl do 2,5 m v hornině třídy těžitelnosti I skupiny 1 a 2 strojně</t>
  </si>
  <si>
    <t>-909394171</t>
  </si>
  <si>
    <t>0.30*96,21</t>
  </si>
  <si>
    <t>10</t>
  </si>
  <si>
    <t>131151100</t>
  </si>
  <si>
    <t>Hloubení jam nezapažených v hornině třídy těžitelnosti I, skupiny 1 a 2 objem do 20 m3 strojně</t>
  </si>
  <si>
    <t>-676497564</t>
  </si>
  <si>
    <t>1,40*(21,6+25,6)</t>
  </si>
  <si>
    <t>11</t>
  </si>
  <si>
    <t>131351102</t>
  </si>
  <si>
    <t>Hloubení jam nezapažených v hornině třídy těžitelnosti II, skupiny 4 objem do 50 m3 strojně</t>
  </si>
  <si>
    <t>1822994686</t>
  </si>
  <si>
    <t>"celkem výkop u opěry O1" 0,6*12+0,5*22,6+16*0,2</t>
  </si>
  <si>
    <t>"celkem výkop u opěry O2" 0,6*11+0,6*13,1+15*0,2</t>
  </si>
  <si>
    <t>12</t>
  </si>
  <si>
    <t>162351104</t>
  </si>
  <si>
    <t>Vodorovné přemístění do 1000 m výkopku/sypaniny z horniny třídy těžitelnosti I, skupiny 1 až 3</t>
  </si>
  <si>
    <t>602509255</t>
  </si>
  <si>
    <t>13</t>
  </si>
  <si>
    <t>162751117</t>
  </si>
  <si>
    <t>Vodorovné přemístění do 10000 m výkopku/sypaniny z horniny třídy těžitelnosti I, skupiny 1 až 3</t>
  </si>
  <si>
    <t>871430881</t>
  </si>
  <si>
    <t>7,03+12,4+28,863</t>
  </si>
  <si>
    <t>120</t>
  </si>
  <si>
    <t>162751119</t>
  </si>
  <si>
    <t>Příplatek k vodorovnému přemístění výkopku/sypaniny z horniny třídy těžitelnosti I, skupiny 1 až 3 ZKD 1000 m přes 10000 m</t>
  </si>
  <si>
    <t>-105712151</t>
  </si>
  <si>
    <t>63,2*5+48,293*5</t>
  </si>
  <si>
    <t>14</t>
  </si>
  <si>
    <t>171151112</t>
  </si>
  <si>
    <t>Uložení sypaniny z hornin nesoudržných kamenitých do násypů zhutněných</t>
  </si>
  <si>
    <t>-934521989</t>
  </si>
  <si>
    <t>24+39,2</t>
  </si>
  <si>
    <t>171153101</t>
  </si>
  <si>
    <t>Zemní hrázky melioračních kanálů z horniny třídy těžitelnosti I a II, skupiny 1 až 4</t>
  </si>
  <si>
    <t>-1105220021</t>
  </si>
  <si>
    <t>16</t>
  </si>
  <si>
    <t>M</t>
  </si>
  <si>
    <t>58125110</t>
  </si>
  <si>
    <t>jíl surový kusový</t>
  </si>
  <si>
    <t>t</t>
  </si>
  <si>
    <t>614196423</t>
  </si>
  <si>
    <t>66,080*2</t>
  </si>
  <si>
    <t>17</t>
  </si>
  <si>
    <t>171201221</t>
  </si>
  <si>
    <t>Poplatek za uložení na skládce (skládkovné) zeminy a kamení kód odpadu 17 05 04</t>
  </si>
  <si>
    <t>-835646057</t>
  </si>
  <si>
    <t>7,03*2+12,4*2+28,863*2</t>
  </si>
  <si>
    <t>18</t>
  </si>
  <si>
    <t>174111311</t>
  </si>
  <si>
    <t>Zásyp sypaninou se zhutněním přes 3 m3 pro spodní stavbu železnic</t>
  </si>
  <si>
    <t>-1342222652</t>
  </si>
  <si>
    <t>24,6+39,16+26</t>
  </si>
  <si>
    <t>19</t>
  </si>
  <si>
    <t>58344169</t>
  </si>
  <si>
    <t>štěrkodrť frakce 0/32 OTP ČD</t>
  </si>
  <si>
    <t>-56512087</t>
  </si>
  <si>
    <t>89,76*2,1</t>
  </si>
  <si>
    <t>20</t>
  </si>
  <si>
    <t>175111101</t>
  </si>
  <si>
    <t>Obsypání potrubí ručně sypaninou bez prohození, uloženou do 3 m</t>
  </si>
  <si>
    <t>-1045581542</t>
  </si>
  <si>
    <t>"drenáž na předmostí opěry O1" 1,1*9,0</t>
  </si>
  <si>
    <t>"drenáž na předmostí opěry O2" 2,3*9,5</t>
  </si>
  <si>
    <t>58333674</t>
  </si>
  <si>
    <t>kamenivo těžené hrubé frakce 16/32</t>
  </si>
  <si>
    <t>914374164</t>
  </si>
  <si>
    <t>31,75*2,1</t>
  </si>
  <si>
    <t>66,675*2 'Přepočtené koeficientem množství</t>
  </si>
  <si>
    <t>22</t>
  </si>
  <si>
    <t>181351003</t>
  </si>
  <si>
    <t>Rozprostření ornice tl vrstvy do 200 mm pl do 100 m2 v rovině nebo ve svahu do 1:5 strojně</t>
  </si>
  <si>
    <t>-1747639639</t>
  </si>
  <si>
    <t>"na předmostí v rovině" 75,00</t>
  </si>
  <si>
    <t>23</t>
  </si>
  <si>
    <t>181351103</t>
  </si>
  <si>
    <t>Rozprostření ornice tl vrstvy do 200 mm pl do 500 m2 v rovině nebo ve svahu do 1:5 strojně</t>
  </si>
  <si>
    <t>293895786</t>
  </si>
  <si>
    <t>"na předmostí ve svahu" 1,1*165,20</t>
  </si>
  <si>
    <t>24</t>
  </si>
  <si>
    <t>181951113</t>
  </si>
  <si>
    <t>Úprava pláně v hornině třídy těžitelnosti II, skupiny 4 a 5 bez zhutnění</t>
  </si>
  <si>
    <t>-1295526901</t>
  </si>
  <si>
    <t>26,9+33</t>
  </si>
  <si>
    <t>25</t>
  </si>
  <si>
    <t>181951114</t>
  </si>
  <si>
    <t>Úprava pláně v hornině třídy těžitelnosti II, skupiny 4 a 5 se zhutněním</t>
  </si>
  <si>
    <t>925048962</t>
  </si>
  <si>
    <t>75+181,72</t>
  </si>
  <si>
    <t>26</t>
  </si>
  <si>
    <t>182251101</t>
  </si>
  <si>
    <t>Svahování násypů</t>
  </si>
  <si>
    <t>179845477</t>
  </si>
  <si>
    <t>165,20*1,1</t>
  </si>
  <si>
    <t>27</t>
  </si>
  <si>
    <t>181411121</t>
  </si>
  <si>
    <t>Založení lučního trávníku výsevem plochy do 1000 m2 v rovině a ve svahu do 1:5</t>
  </si>
  <si>
    <t>-1852984203</t>
  </si>
  <si>
    <t>181,72+75</t>
  </si>
  <si>
    <t>28</t>
  </si>
  <si>
    <t>00572470</t>
  </si>
  <si>
    <t>osivo směs travní univerzál</t>
  </si>
  <si>
    <t>kg</t>
  </si>
  <si>
    <t>1686821158</t>
  </si>
  <si>
    <t>186,2*0,025</t>
  </si>
  <si>
    <t>29</t>
  </si>
  <si>
    <t>185803111</t>
  </si>
  <si>
    <t>Ošetření trávníku shrabáním v rovině a svahu do 1:5</t>
  </si>
  <si>
    <t>1915872772</t>
  </si>
  <si>
    <t>Zakládání</t>
  </si>
  <si>
    <t>30</t>
  </si>
  <si>
    <t>212792312</t>
  </si>
  <si>
    <t>Odvodnění mostní opěry - drenážní plastové potrubí HDPE DN 160</t>
  </si>
  <si>
    <t>-1275068882</t>
  </si>
  <si>
    <t>"drenážní potrubí na předmostí" 10,7+11,9</t>
  </si>
  <si>
    <t>31</t>
  </si>
  <si>
    <t>291111111</t>
  </si>
  <si>
    <t>Podklad pro zpevněné plochy z kameniva drceného 0 až 63 mm</t>
  </si>
  <si>
    <t>-623481423</t>
  </si>
  <si>
    <t>P</t>
  </si>
  <si>
    <t>Poznámka k položce:_x000D_
podklad pod komunikaci</t>
  </si>
  <si>
    <t>3*30*0,3</t>
  </si>
  <si>
    <t>32</t>
  </si>
  <si>
    <t>291211111</t>
  </si>
  <si>
    <t>Zřízení plochy ze silničních panelů do lože tl 50 mm z kameniva</t>
  </si>
  <si>
    <t>865647199</t>
  </si>
  <si>
    <t>Poznámka k položce:_x000D_
rovnanina pod podpěrné konstrukce Pižmo</t>
  </si>
  <si>
    <t>33</t>
  </si>
  <si>
    <t>59381006</t>
  </si>
  <si>
    <t>panel silniční 3,00x1,00x0,215m</t>
  </si>
  <si>
    <t>kus</t>
  </si>
  <si>
    <t>-841852494</t>
  </si>
  <si>
    <t>Poznámka k položce:_x000D_
panely pro obnovu panelové komunikace</t>
  </si>
  <si>
    <t>3*30</t>
  </si>
  <si>
    <t>34</t>
  </si>
  <si>
    <t>59381001.R</t>
  </si>
  <si>
    <t>panel silniční 3,00x1,20x0,15m</t>
  </si>
  <si>
    <t>244167074</t>
  </si>
  <si>
    <t>Poznámka k položce:_x000D_
panely pod podpěrnou konstrukci - _x000D_
uvažováno opotřebený panel v hodnotě 25% nového panelu</t>
  </si>
  <si>
    <t>Vodorovné konstrukce</t>
  </si>
  <si>
    <t>119</t>
  </si>
  <si>
    <t>421941521</t>
  </si>
  <si>
    <t>Demontáž podlahových plechů bez výztuh na mostech</t>
  </si>
  <si>
    <t>-1710057590</t>
  </si>
  <si>
    <t>"chodníky" 2*0,9*15,2</t>
  </si>
  <si>
    <t>"středová podlaha" 1,06*16</t>
  </si>
  <si>
    <t>35</t>
  </si>
  <si>
    <t>429172121</t>
  </si>
  <si>
    <t>Výroba ocelových prvků pro opravu mostů nýtovaných do 100 kg</t>
  </si>
  <si>
    <t>1817332575</t>
  </si>
  <si>
    <t>"dle PD" 1060,00</t>
  </si>
  <si>
    <t>36</t>
  </si>
  <si>
    <t>13010431</t>
  </si>
  <si>
    <t>úhelník ocelový rovnostranný jakost 11 375 70x70x8mm</t>
  </si>
  <si>
    <t>1322918808</t>
  </si>
  <si>
    <t>Poznámka k položce:_x000D_
Hmotnost: 8,40 kg/m</t>
  </si>
  <si>
    <t>14*2,5*0,0084*1,1</t>
  </si>
  <si>
    <t>8*3,68*0,0084*1,1</t>
  </si>
  <si>
    <t>37</t>
  </si>
  <si>
    <t>13011067</t>
  </si>
  <si>
    <t>úhelník ocelový rovnostranný jakost 11 375 80x80x10mm</t>
  </si>
  <si>
    <t>862492500</t>
  </si>
  <si>
    <t>Poznámka k položce:_x000D_
Hmotnost: 11,86 kg/m</t>
  </si>
  <si>
    <t>4*3,08*0,01186*1,1</t>
  </si>
  <si>
    <t>38</t>
  </si>
  <si>
    <t>13611228</t>
  </si>
  <si>
    <t>plech ocelový hladký jakost S235JR tl 10mm tabule</t>
  </si>
  <si>
    <t>-1511093440</t>
  </si>
  <si>
    <t>Poznámka k položce:_x000D_
Hmotnost 160 kg/kus</t>
  </si>
  <si>
    <t>2*0,35*0,35*10*0,008*1,1</t>
  </si>
  <si>
    <t>2*0,28*0,620*10*0,008*1,1</t>
  </si>
  <si>
    <t>2*0,28*0,790*10*0,008*1,1</t>
  </si>
  <si>
    <t>2*0,28*0,79*10*0,008*1,1</t>
  </si>
  <si>
    <t>4*0,355*0,370*10*0,008*1,1</t>
  </si>
  <si>
    <t>6*0,28*0,79*10*0,008*1,1</t>
  </si>
  <si>
    <t>14*0,22*0,23*10*0,008*1,1</t>
  </si>
  <si>
    <t>39</t>
  </si>
  <si>
    <t>309252910.R</t>
  </si>
  <si>
    <t>šroub vysokopevnostní HRC</t>
  </si>
  <si>
    <t>ks</t>
  </si>
  <si>
    <t>1373569593</t>
  </si>
  <si>
    <t>328</t>
  </si>
  <si>
    <t>40</t>
  </si>
  <si>
    <t>429172221</t>
  </si>
  <si>
    <t>Montáž ocelových prvků pro opravu mostů nýtovaných do 100 kg</t>
  </si>
  <si>
    <t>-1783325624</t>
  </si>
  <si>
    <t>41</t>
  </si>
  <si>
    <t>429173112</t>
  </si>
  <si>
    <t>Přizvednutí a spuštění kcí hmotnosti přes 10 do 50 t</t>
  </si>
  <si>
    <t>-1706551775</t>
  </si>
  <si>
    <t>2*26</t>
  </si>
  <si>
    <t>42</t>
  </si>
  <si>
    <t>423901121</t>
  </si>
  <si>
    <t>Rektifikace mostní konstrukce - hydraulické zvedáky zatížení do 250 kN</t>
  </si>
  <si>
    <t>-1955086888</t>
  </si>
  <si>
    <t>43</t>
  </si>
  <si>
    <t>451315124</t>
  </si>
  <si>
    <t>Podkladní nebo výplňová vrstva z betonu C 12/15 tl do 150 mm</t>
  </si>
  <si>
    <t>-2061739352</t>
  </si>
  <si>
    <t>Poznámka k položce:_x000D_
podkladní beton pro rubovou drenáž</t>
  </si>
  <si>
    <t>(10,6+11,9)*0,15*1</t>
  </si>
  <si>
    <t>44</t>
  </si>
  <si>
    <t>451475121</t>
  </si>
  <si>
    <t>Podkladní vrstva plastbetonová samonivelační první vrstva tl 10 mm</t>
  </si>
  <si>
    <t>1182327517</t>
  </si>
  <si>
    <t>"celkem podlití ložisek" 2*2*0,5*0,5</t>
  </si>
  <si>
    <t>45</t>
  </si>
  <si>
    <t>451475122</t>
  </si>
  <si>
    <t>Podkladní vrstva plastbetonová samonivelační každá další vrstva tl 10 mm</t>
  </si>
  <si>
    <t>-1411836670</t>
  </si>
  <si>
    <t>"celkem podlití ložisek" 2*2*0,5*0,5*4</t>
  </si>
  <si>
    <t>46</t>
  </si>
  <si>
    <t>463211111</t>
  </si>
  <si>
    <t>Rovnanina z lomového kamene s vyklínováním spár a dutin úlomky kamene</t>
  </si>
  <si>
    <t>-363995778</t>
  </si>
  <si>
    <t>Poznámka k položce:_x000D_
obnovení kamenného záhozu pod mostem</t>
  </si>
  <si>
    <t>16,95</t>
  </si>
  <si>
    <t>47</t>
  </si>
  <si>
    <t>465513256</t>
  </si>
  <si>
    <t>Dlažba svahu u opěr z upraveného lomového žulového kamene tl 250 mm do lože C 25/30 pl do 10 m2</t>
  </si>
  <si>
    <t>1505053498</t>
  </si>
  <si>
    <t>"předláždění opevnění svahů (uvažováno 10 % z plochy)" 38,20*0,10</t>
  </si>
  <si>
    <t>"vyústění rubové drenáže" 4*1,50*0,65</t>
  </si>
  <si>
    <t>Úpravy povrchů, podlahy a osazování výplní</t>
  </si>
  <si>
    <t>48</t>
  </si>
  <si>
    <t>628613511</t>
  </si>
  <si>
    <t>Ochranný nátěr OK mostů - základní a podkladní epoxidový, vrchní PU, tl. min 280 µm</t>
  </si>
  <si>
    <t>-1189270948</t>
  </si>
  <si>
    <t>"nové prvky OK" 31,83</t>
  </si>
  <si>
    <t>"stávající OK" 355,6</t>
  </si>
  <si>
    <t>49</t>
  </si>
  <si>
    <t>636195011</t>
  </si>
  <si>
    <t>Oprava spárování dlažby z kamenů MC pl přes 4 m2</t>
  </si>
  <si>
    <t>112026329</t>
  </si>
  <si>
    <t>"předláždění opevnění svahů (uvažováno 90 % z plochy)" 38,20*0,90</t>
  </si>
  <si>
    <t>Ostatní konstrukce a práce, bourání</t>
  </si>
  <si>
    <t>50</t>
  </si>
  <si>
    <t>914111112</t>
  </si>
  <si>
    <t>Montáž svislé dopravní značky do velikosti 1 m2 páskováním na sloup</t>
  </si>
  <si>
    <t>-292167060</t>
  </si>
  <si>
    <t>51</t>
  </si>
  <si>
    <t>40445649.1</t>
  </si>
  <si>
    <t>značka označení úzkého VMP na mostě</t>
  </si>
  <si>
    <t>573946992</t>
  </si>
  <si>
    <t>52</t>
  </si>
  <si>
    <t>919726122</t>
  </si>
  <si>
    <t>Geotextilie pro ochranu, separaci a filtraci netkaná měrná hmotnost do 300 g/m2</t>
  </si>
  <si>
    <t>-1587355081</t>
  </si>
  <si>
    <t>"drenáž opěr" (10,7+11,9)*0,5</t>
  </si>
  <si>
    <t>53</t>
  </si>
  <si>
    <t>926924414</t>
  </si>
  <si>
    <t>Betonový mezník</t>
  </si>
  <si>
    <t>-1702434344</t>
  </si>
  <si>
    <t>54</t>
  </si>
  <si>
    <t>936943131R</t>
  </si>
  <si>
    <t>Dodávka a montáž drobných konstrukcí z nerez oceli</t>
  </si>
  <si>
    <t>1893785387</t>
  </si>
  <si>
    <t>"nerezový přechodový plech" 2*1,06*0,006*0,286*7850</t>
  </si>
  <si>
    <t>"nerezová trubka odvodnění opěr" 2*2*0,5*7,2</t>
  </si>
  <si>
    <t>55</t>
  </si>
  <si>
    <t>938905311</t>
  </si>
  <si>
    <t>Údržba OK mostů - očistění, nátěr, namazání ložisek</t>
  </si>
  <si>
    <t>1036462277</t>
  </si>
  <si>
    <t>56</t>
  </si>
  <si>
    <t>938905312</t>
  </si>
  <si>
    <t>Údržba OK mostů - vysekání obetonávky ložisek a zalití ložiskových desek</t>
  </si>
  <si>
    <t>785272932</t>
  </si>
  <si>
    <t>57</t>
  </si>
  <si>
    <t>941111131</t>
  </si>
  <si>
    <t>Montáž lešení řadového trubkového lehkého s podlahami zatížení do 200 kg/m2 š do 1,5 m v do 10 m</t>
  </si>
  <si>
    <t>1007816386</t>
  </si>
  <si>
    <t>15*4*2</t>
  </si>
  <si>
    <t>58</t>
  </si>
  <si>
    <t>941111231</t>
  </si>
  <si>
    <t>Příplatek k lešení řadovému trubkovému lehkému s podlahami š 1,5 m v 10 m za první a ZKD den použití</t>
  </si>
  <si>
    <t>-150196657</t>
  </si>
  <si>
    <t>120*60</t>
  </si>
  <si>
    <t>59</t>
  </si>
  <si>
    <t>941111831</t>
  </si>
  <si>
    <t>Demontáž lešení řadového trubkového lehkého s podlahami zatížení do 200 kg/m2 š do 1,5 m v do 10 m</t>
  </si>
  <si>
    <t>2112058781</t>
  </si>
  <si>
    <t>60</t>
  </si>
  <si>
    <t>944611111</t>
  </si>
  <si>
    <t>Montáž ochranné plachty z textilie z umělých vláken</t>
  </si>
  <si>
    <t>1179108985</t>
  </si>
  <si>
    <t>4*15*2+7*13</t>
  </si>
  <si>
    <t>61</t>
  </si>
  <si>
    <t>944611211</t>
  </si>
  <si>
    <t>Příplatek k ochranné plachtě za první a ZKD den použití</t>
  </si>
  <si>
    <t>1286745855</t>
  </si>
  <si>
    <t>211*60</t>
  </si>
  <si>
    <t>62</t>
  </si>
  <si>
    <t>944611811</t>
  </si>
  <si>
    <t>Demontáž ochranné plachty z textilie z umělých vláken</t>
  </si>
  <si>
    <t>439271220</t>
  </si>
  <si>
    <t>63</t>
  </si>
  <si>
    <t>946211131</t>
  </si>
  <si>
    <t>Montáž lešení zavěšeného trubkového na potrubních mostech zatížení tř. 3 do 200 kg/m2 v do 10 m</t>
  </si>
  <si>
    <t>994298896</t>
  </si>
  <si>
    <t>7*13</t>
  </si>
  <si>
    <t>64</t>
  </si>
  <si>
    <t>946211231</t>
  </si>
  <si>
    <t>Příplatek k lešení zavěšenému trubkovému na mostech 200 kg/m2 v 10 m za první a ZKD den použití</t>
  </si>
  <si>
    <t>-1514883851</t>
  </si>
  <si>
    <t>91*60</t>
  </si>
  <si>
    <t>65</t>
  </si>
  <si>
    <t>946211831</t>
  </si>
  <si>
    <t>Demontáž lešení zavěšeného trubkového na potrubních mostech zatížení tř. 3 do 200 kg/m2 v do 10 m</t>
  </si>
  <si>
    <t>-1358190103</t>
  </si>
  <si>
    <t>66</t>
  </si>
  <si>
    <t>948411121</t>
  </si>
  <si>
    <t>Zřízení podpěry dočasné kovové Pižmo výšky do 12 m</t>
  </si>
  <si>
    <t>-997448542</t>
  </si>
  <si>
    <t>14265/1000</t>
  </si>
  <si>
    <t>67</t>
  </si>
  <si>
    <t>948411221</t>
  </si>
  <si>
    <t>Odstranění podpěry dočasné kovové Pižmo výšky do 12 m</t>
  </si>
  <si>
    <t>970945443</t>
  </si>
  <si>
    <t>68</t>
  </si>
  <si>
    <t>948411921</t>
  </si>
  <si>
    <t>Měsíční nájemné podpěry dočasné kovové Pižmo výšky do 12 m</t>
  </si>
  <si>
    <t>970360826</t>
  </si>
  <si>
    <t>14265/1000*1,5</t>
  </si>
  <si>
    <t>69</t>
  </si>
  <si>
    <t>961041211</t>
  </si>
  <si>
    <t>Bourání mostních základů z betonu prostého</t>
  </si>
  <si>
    <t>-1885589614</t>
  </si>
  <si>
    <t>"zaklad s tyčí vlevo od mostu" 0,5*0,5*1*2</t>
  </si>
  <si>
    <t>"mezník v pravo za mostem" 0,25*0,25*1</t>
  </si>
  <si>
    <t>70</t>
  </si>
  <si>
    <t>963071121</t>
  </si>
  <si>
    <t>Demontáž ocelových prvků mostů nýtovaných do 100 kg</t>
  </si>
  <si>
    <t>2123239855</t>
  </si>
  <si>
    <t>71</t>
  </si>
  <si>
    <t>977151111</t>
  </si>
  <si>
    <t>Jádrové vrty diamantovými korunkami do D 35 mm do stavebních materiálů</t>
  </si>
  <si>
    <t>2086215521</t>
  </si>
  <si>
    <t>"úložný práh opěry O2" 2*0,4</t>
  </si>
  <si>
    <t>72</t>
  </si>
  <si>
    <t>977151119</t>
  </si>
  <si>
    <t>Jádrové vrty diamantovými korunkami do D 110 mm do stavebních materiálů</t>
  </si>
  <si>
    <t>-408990025</t>
  </si>
  <si>
    <t>Poznámka k položce:_x000D_
provedení odvodňovacího otvoru skrz dřík opěry</t>
  </si>
  <si>
    <t>"celkem OP1" 2*2,0</t>
  </si>
  <si>
    <t>"celkem OP2" 2*2,0</t>
  </si>
  <si>
    <t>73</t>
  </si>
  <si>
    <t>985131111</t>
  </si>
  <si>
    <t>Očištění ploch stěn, rubu kleneb a podlah tlakovou vodou</t>
  </si>
  <si>
    <t>-1330367316</t>
  </si>
  <si>
    <t>"římsy O1" 1,02+7,2+(4,2+1)*0,5</t>
  </si>
  <si>
    <t>"opěra O1" 14,9+2+3</t>
  </si>
  <si>
    <t>"opěra O2" 14,4+2+3</t>
  </si>
  <si>
    <t>"římsy O2" 0,95+7,2+(4,6+1)*0,5</t>
  </si>
  <si>
    <t>"opěra O1" 9,3+6,5+12</t>
  </si>
  <si>
    <t>"opěra O2" 9,3+6,5+12</t>
  </si>
  <si>
    <t>74</t>
  </si>
  <si>
    <t>985131211</t>
  </si>
  <si>
    <t>Očištění ploch stěn, rubu kleneb a podlah sušeným křemičitým pískem</t>
  </si>
  <si>
    <t>587274456</t>
  </si>
  <si>
    <t>75</t>
  </si>
  <si>
    <t>985142212</t>
  </si>
  <si>
    <t>Vysekání spojovací hmoty ze spár zdiva hl přes 40 mm dl do 12 m/m2</t>
  </si>
  <si>
    <t>-1742339245</t>
  </si>
  <si>
    <t>76</t>
  </si>
  <si>
    <t>985231112</t>
  </si>
  <si>
    <t>Spárování zdiva aktivovanou maltou spára hl do 40 mm dl do 12 m/m2</t>
  </si>
  <si>
    <t>-2049059249</t>
  </si>
  <si>
    <t>77</t>
  </si>
  <si>
    <t>985233121</t>
  </si>
  <si>
    <t>Úprava spár po spárování zdiva uhlazením spára dl do 12 m/m2</t>
  </si>
  <si>
    <t>-610901712</t>
  </si>
  <si>
    <t>78</t>
  </si>
  <si>
    <t>985311111</t>
  </si>
  <si>
    <t>Reprofilace stěn cementovými sanačními maltami tl 10 mm</t>
  </si>
  <si>
    <t>1807370022</t>
  </si>
  <si>
    <t xml:space="preserve">Poznámka k položce:_x000D_
V projektu je uvažováno se sanacemi stávající konstrukce spodní stavby. Uvažováno 80% povrchů. </t>
  </si>
  <si>
    <t>"římsy O1" (1,02+7,2+(4,2+1)*0,5)*0,8</t>
  </si>
  <si>
    <t>"římsy O2" (0,95+7,2+(4,6+1)*0,5)*0,8</t>
  </si>
  <si>
    <t>"opěra O1" (9,3+6,5+12)*0,8</t>
  </si>
  <si>
    <t>"opěra O2" (9,3+6,5+12)*0,8</t>
  </si>
  <si>
    <t>79</t>
  </si>
  <si>
    <t>985311112</t>
  </si>
  <si>
    <t>Reprofilace stěn cementovými sanačními maltami tl 20 mm</t>
  </si>
  <si>
    <t>1134512009</t>
  </si>
  <si>
    <t xml:space="preserve">Poznámka k položce:_x000D_
V projektu je uvažováno se sanacemi stávající konstrukce spodní stavby. Uvažováno 20% povrchů. </t>
  </si>
  <si>
    <t>"římsy O1" (1,02+7,2+(4,2+1)*0,5)*0,2</t>
  </si>
  <si>
    <t>"římsy O2" (0,95+7,2+(4,6+1)*0,5)*0,2</t>
  </si>
  <si>
    <t>"opěra O1" (9,3+6,5+12)*0,2</t>
  </si>
  <si>
    <t>"opěra O2" (9,3+6,5+12)*0,2</t>
  </si>
  <si>
    <t>80</t>
  </si>
  <si>
    <t>985311912</t>
  </si>
  <si>
    <t>Příplatek při reprofilaci sanačními maltami za plochu do 10 m2 jednotlivě</t>
  </si>
  <si>
    <t>-1554969528</t>
  </si>
  <si>
    <t>81</t>
  </si>
  <si>
    <t>985323112</t>
  </si>
  <si>
    <t>Spojovací můstek reprofilovaného betonu na cementové bázi tl 2 mm</t>
  </si>
  <si>
    <t>1349373629</t>
  </si>
  <si>
    <t>82</t>
  </si>
  <si>
    <t>985323912</t>
  </si>
  <si>
    <t>Příplatek k cenám spojovacího můstku za plochu do 10 m2 jednotlivě</t>
  </si>
  <si>
    <t>-1012029901</t>
  </si>
  <si>
    <t>83</t>
  </si>
  <si>
    <t>985324221</t>
  </si>
  <si>
    <t>Ochranný akrylátový nátěr betonu dvojnásobný se stěrkou (OS-C)</t>
  </si>
  <si>
    <t>1297435735</t>
  </si>
  <si>
    <t>997</t>
  </si>
  <si>
    <t>Přesun sutě</t>
  </si>
  <si>
    <t>84</t>
  </si>
  <si>
    <t>94620002</t>
  </si>
  <si>
    <t>poplatek za uložení stavebního odpadu betonového zatříděného kódem 17 01 01</t>
  </si>
  <si>
    <t>-800282956</t>
  </si>
  <si>
    <t>0,563*2,5</t>
  </si>
  <si>
    <t>85</t>
  </si>
  <si>
    <t>94620004</t>
  </si>
  <si>
    <t>poplatek za uložení stavebního odpadu z asfaltových směsí bez obsahu dehtu zatříděného kódem 17 03 02</t>
  </si>
  <si>
    <t>-1353620264</t>
  </si>
  <si>
    <t>69,36*0,005*2,2</t>
  </si>
  <si>
    <t>86</t>
  </si>
  <si>
    <t>997013841</t>
  </si>
  <si>
    <t>Poplatek za uložení na skládce (skládkovné) odpadu po otryskávání bez obsahu nebezpečných látek kód odpadu 12 01 17</t>
  </si>
  <si>
    <t>1529176189</t>
  </si>
  <si>
    <t>116,670*30/1000</t>
  </si>
  <si>
    <t>87</t>
  </si>
  <si>
    <t>997013843</t>
  </si>
  <si>
    <t>Poplatek za uložení na skládce (skládkovné) odpadu po otryskávání s obsahem nebezpečných látek kód odpadu 12 01 16</t>
  </si>
  <si>
    <t>-432441072</t>
  </si>
  <si>
    <t>387,43*40/1000</t>
  </si>
  <si>
    <t>88</t>
  </si>
  <si>
    <t>997211511</t>
  </si>
  <si>
    <t>Vodorovná doprava suti po suchu na vzdálenost do 1 km</t>
  </si>
  <si>
    <t>1261787595</t>
  </si>
  <si>
    <t>15,497+3,5</t>
  </si>
  <si>
    <t>89</t>
  </si>
  <si>
    <t>997211519</t>
  </si>
  <si>
    <t>Příplatek ZKD 1 km u vodorovné dopravy suti</t>
  </si>
  <si>
    <t>-877982742</t>
  </si>
  <si>
    <t>14*18,997</t>
  </si>
  <si>
    <t>90</t>
  </si>
  <si>
    <t>997211521</t>
  </si>
  <si>
    <t>Vodorovná doprava vybouraných hmot po suchu na vzdálenost do 1 km</t>
  </si>
  <si>
    <t>190314063</t>
  </si>
  <si>
    <t>1,408+0,763</t>
  </si>
  <si>
    <t>91</t>
  </si>
  <si>
    <t>997211529</t>
  </si>
  <si>
    <t>Příplatek ZKD 1 km u vodorovné dopravy vybouraných hmot</t>
  </si>
  <si>
    <t>-588695409</t>
  </si>
  <si>
    <t>14*2,171</t>
  </si>
  <si>
    <t>92</t>
  </si>
  <si>
    <t>997211611</t>
  </si>
  <si>
    <t>Nakládání suti na dopravní prostředky pro vodorovnou dopravu</t>
  </si>
  <si>
    <t>-1016454187</t>
  </si>
  <si>
    <t>18,997</t>
  </si>
  <si>
    <t>93</t>
  </si>
  <si>
    <t>997211612</t>
  </si>
  <si>
    <t>Nakládání vybouraných hmot na dopravní prostředky pro vodorovnou dopravu</t>
  </si>
  <si>
    <t>1658394211</t>
  </si>
  <si>
    <t>94</t>
  </si>
  <si>
    <t>997221111</t>
  </si>
  <si>
    <t>Vodorovná doprava suti ze sypkých materiálů nošením do 50 m</t>
  </si>
  <si>
    <t>1033062769</t>
  </si>
  <si>
    <t>15,497</t>
  </si>
  <si>
    <t>998</t>
  </si>
  <si>
    <t>Přesun hmot</t>
  </si>
  <si>
    <t>95</t>
  </si>
  <si>
    <t>998212111</t>
  </si>
  <si>
    <t>Přesun hmot pro mosty zděné, monolitické betonové nebo ocelové v do 20 m</t>
  </si>
  <si>
    <t>-2014571105</t>
  </si>
  <si>
    <t>96</t>
  </si>
  <si>
    <t>998226011</t>
  </si>
  <si>
    <t>Přesun hmot pro pozemní komunikace a letiště s krytem montovaným z ŽB dílců</t>
  </si>
  <si>
    <t>1142136784</t>
  </si>
  <si>
    <t>PSV</t>
  </si>
  <si>
    <t>Práce a dodávky PSV</t>
  </si>
  <si>
    <t>711</t>
  </si>
  <si>
    <t>Izolace proti vodě, vlhkosti a plynům</t>
  </si>
  <si>
    <t>97</t>
  </si>
  <si>
    <t>711112001</t>
  </si>
  <si>
    <t>Provedení izolace proti zemní vlhkosti svislé za studena nátěrem penetračním</t>
  </si>
  <si>
    <t>-368508024</t>
  </si>
  <si>
    <t>(2*10,32+6,5*4,2*2)</t>
  </si>
  <si>
    <t>98</t>
  </si>
  <si>
    <t>11163150</t>
  </si>
  <si>
    <t>lak penetrační asfaltový</t>
  </si>
  <si>
    <t>-1068917514</t>
  </si>
  <si>
    <t>Poznámka k položce:_x000D_
Spotřeba 0,3-0,4kg/m2</t>
  </si>
  <si>
    <t>(2*10,32+6,5*4,2*2)*0,00035 "Přepočtené koeficientem množství</t>
  </si>
  <si>
    <t>99</t>
  </si>
  <si>
    <t>711131811</t>
  </si>
  <si>
    <t>Odstranění izolace proti zemní vlhkosti vodorovné</t>
  </si>
  <si>
    <t>-317080926</t>
  </si>
  <si>
    <t>(2*10,32+5,8*4,2*2)</t>
  </si>
  <si>
    <t>100</t>
  </si>
  <si>
    <t>711441559</t>
  </si>
  <si>
    <t>Provedení izolace proti tlakové vodě vodorovné přitavením pásu NAIP</t>
  </si>
  <si>
    <t>853407779</t>
  </si>
  <si>
    <t>6,5*4,2*2</t>
  </si>
  <si>
    <t>101</t>
  </si>
  <si>
    <t>711442559</t>
  </si>
  <si>
    <t>Provedení izolace proti tlakové vodě svislé přitavením pásu NAIP</t>
  </si>
  <si>
    <t>1968248717</t>
  </si>
  <si>
    <t>2*10,34</t>
  </si>
  <si>
    <t>102</t>
  </si>
  <si>
    <t>62855014</t>
  </si>
  <si>
    <t>pás asfaltový natavitelný modifikovaný SBS tl 4,5mm pro dopravní stavby s vložkou ze polyesterové rohože a spalitelnou PE fólií nebo jemnozrnný min. posypem na horním povrchu</t>
  </si>
  <si>
    <t>10470553</t>
  </si>
  <si>
    <t>(2*10,32+6,5*4,2*2)*2</t>
  </si>
  <si>
    <t>103</t>
  </si>
  <si>
    <t>711491172</t>
  </si>
  <si>
    <t>Provedení izolace proti tlakové vodě vodorovné z textilií vrstva ochranná</t>
  </si>
  <si>
    <t>-1027650879</t>
  </si>
  <si>
    <t>104</t>
  </si>
  <si>
    <t>711491272</t>
  </si>
  <si>
    <t>Provedení izolace proti tlakové vodě svislé z textilií vrstva ochranná</t>
  </si>
  <si>
    <t>-804922078</t>
  </si>
  <si>
    <t>105</t>
  </si>
  <si>
    <t>JTA.0013426.URS</t>
  </si>
  <si>
    <t>geoNetex A PP  šíře 650cm, 500g/m2</t>
  </si>
  <si>
    <t>1677979632</t>
  </si>
  <si>
    <t>(2*10,32+6,5*4,2*2)*1,1  "Přepočtené koeficientem množství</t>
  </si>
  <si>
    <t>106</t>
  </si>
  <si>
    <t>711491177</t>
  </si>
  <si>
    <t>Připevnění vodorovné izolace proti tlakové vodě nerezovou lištou</t>
  </si>
  <si>
    <t>323415331</t>
  </si>
  <si>
    <t>(4,2+0,5+3,675)+(4,2+4,125+0,5)</t>
  </si>
  <si>
    <t>107</t>
  </si>
  <si>
    <t>GTA.1770232</t>
  </si>
  <si>
    <t>Pevnostní hřeb s podl. STAR/N 35mm 50ks/bal</t>
  </si>
  <si>
    <t>balení</t>
  </si>
  <si>
    <t>-210667981</t>
  </si>
  <si>
    <t>108</t>
  </si>
  <si>
    <t>GTA.1770242</t>
  </si>
  <si>
    <t>Ukončovací lišta VENTI S 2m</t>
  </si>
  <si>
    <t>-1740018357</t>
  </si>
  <si>
    <t>109</t>
  </si>
  <si>
    <t>28323131</t>
  </si>
  <si>
    <t>páska oboustranně lepící butylkaučuková</t>
  </si>
  <si>
    <t>899990773</t>
  </si>
  <si>
    <t>767</t>
  </si>
  <si>
    <t>Konstrukce zámečnické</t>
  </si>
  <si>
    <t>110</t>
  </si>
  <si>
    <t>767591002</t>
  </si>
  <si>
    <t>Montáž podlah nebo podest z kompozitních pochůzných litých roštů o hmotnosti do 30 kg/m2</t>
  </si>
  <si>
    <t>-1150008063</t>
  </si>
  <si>
    <t>111</t>
  </si>
  <si>
    <t>63126003</t>
  </si>
  <si>
    <t>rošt kompozitní pochůzný litý 38x30/30mm A15</t>
  </si>
  <si>
    <t>2067325792</t>
  </si>
  <si>
    <t>2*5*1*4</t>
  </si>
  <si>
    <t>5*1*4</t>
  </si>
  <si>
    <t>112</t>
  </si>
  <si>
    <t>767591021</t>
  </si>
  <si>
    <t>Příplatek k montáži podlahového kompozitního roštu za zkrácení a úpravu</t>
  </si>
  <si>
    <t>-107823540</t>
  </si>
  <si>
    <t>2*15,2+2*5*0,9+5*1</t>
  </si>
  <si>
    <t>113</t>
  </si>
  <si>
    <t>767590190</t>
  </si>
  <si>
    <t>Příplatek k montáži podlahového roštu za vyřezání a úpravu otvoru v podlaze</t>
  </si>
  <si>
    <t>1024454180</t>
  </si>
  <si>
    <t>2*7</t>
  </si>
  <si>
    <t>789</t>
  </si>
  <si>
    <t>Povrchové úpravy ocelových konstrukcí a technologických zařízení</t>
  </si>
  <si>
    <t>114</t>
  </si>
  <si>
    <t>789223122</t>
  </si>
  <si>
    <t>Provedení otryskání ocelových konstrukcí třídy III stupeň zarezavění B stupeň přípravy Sa 2 1/2</t>
  </si>
  <si>
    <t>-149802121</t>
  </si>
  <si>
    <t>115</t>
  </si>
  <si>
    <t>58154421</t>
  </si>
  <si>
    <t>křemičitý písek sušený pytlovaný 1-2mm</t>
  </si>
  <si>
    <t>-98587496</t>
  </si>
  <si>
    <t xml:space="preserve"> Práce a dodávky M</t>
  </si>
  <si>
    <t>22-M</t>
  </si>
  <si>
    <t>Montáže technologických zařízení pro dopravní stavby</t>
  </si>
  <si>
    <t>116</t>
  </si>
  <si>
    <t>220260721.R</t>
  </si>
  <si>
    <t>Montáž kabelového žlabu MARS</t>
  </si>
  <si>
    <t>-159764612</t>
  </si>
  <si>
    <t>117</t>
  </si>
  <si>
    <t>34575495</t>
  </si>
  <si>
    <t>žlab kabelový pozinkovaný 2m/ks 100X250</t>
  </si>
  <si>
    <t>256</t>
  </si>
  <si>
    <t>-1890297227</t>
  </si>
  <si>
    <t>118</t>
  </si>
  <si>
    <t>34575562.1</t>
  </si>
  <si>
    <t>konzola kabelového žlabu</t>
  </si>
  <si>
    <t>-51765833</t>
  </si>
  <si>
    <t>SO 01.K - Železniční svršek</t>
  </si>
  <si>
    <t xml:space="preserve">    5 - Komunikace pozemní</t>
  </si>
  <si>
    <t>OST - Ostatní</t>
  </si>
  <si>
    <t>181951112</t>
  </si>
  <si>
    <t>Úprava pláně v hornině třídy těžitelnosti I, skupiny 1 až 3 se zhutněním</t>
  </si>
  <si>
    <t>465476918</t>
  </si>
  <si>
    <t>1658460286</t>
  </si>
  <si>
    <t>Poznámka k položce:_x000D_
podlití pozednice</t>
  </si>
  <si>
    <t>2*0,28*2,42</t>
  </si>
  <si>
    <t>-1812897192</t>
  </si>
  <si>
    <t>Komunikace pozemní</t>
  </si>
  <si>
    <t>511532111</t>
  </si>
  <si>
    <t>Kolejové lože z kameniva hrubého drceného</t>
  </si>
  <si>
    <t>-1435891638</t>
  </si>
  <si>
    <t xml:space="preserve"> ((3,40+4,65)/2)*0,50*24,00</t>
  </si>
  <si>
    <t>511582195</t>
  </si>
  <si>
    <t>Příplatek za ztížení kolejového lože z kameniva při rekonstrukcích</t>
  </si>
  <si>
    <t>-57757481</t>
  </si>
  <si>
    <t>512502121</t>
  </si>
  <si>
    <t>Odstranění kolejového lože z kameniva po rozebrání koleje</t>
  </si>
  <si>
    <t>2122014147</t>
  </si>
  <si>
    <t>"odstranění kolejového lože" ((3,40+4,65)/2)*0,50*20</t>
  </si>
  <si>
    <t>512502995</t>
  </si>
  <si>
    <t>Příplatek za ztížení odstranění lože z kameniva po rozebrání koleje při rekonstrukcích</t>
  </si>
  <si>
    <t>1656989968</t>
  </si>
  <si>
    <t>513504111</t>
  </si>
  <si>
    <t>Pročištění kolejového lože bez provozu</t>
  </si>
  <si>
    <t>-462005430</t>
  </si>
  <si>
    <t>((3,40+4,65)/2)*0,50*(100-24)</t>
  </si>
  <si>
    <t>513504195</t>
  </si>
  <si>
    <t>Příplatek za ztížení pročištění kolejového lože při rekonstrukcích</t>
  </si>
  <si>
    <t>1229399966</t>
  </si>
  <si>
    <t>521272215</t>
  </si>
  <si>
    <t>Demontáž mostnic s odsunem hmot mimo objekt mostu</t>
  </si>
  <si>
    <t>-650485311</t>
  </si>
  <si>
    <t>521273111</t>
  </si>
  <si>
    <t>Výroba dřevěných mostnic železničního mostu v přímé, v oblouku nebo přechodnici bez převýšení</t>
  </si>
  <si>
    <t>-939881431</t>
  </si>
  <si>
    <t>60815345</t>
  </si>
  <si>
    <t>mostnice dřevěná impregnovaná olejem DB 240x240mm dl 2,4m</t>
  </si>
  <si>
    <t>1080773465</t>
  </si>
  <si>
    <t>28*0,24*0,24*2,5</t>
  </si>
  <si>
    <t>521273211</t>
  </si>
  <si>
    <t>Montáž dřevěných mostnic železničního mostu v přímé, v oblouku nebo přechodnici bez převýšení</t>
  </si>
  <si>
    <t>284291622</t>
  </si>
  <si>
    <t>521283221</t>
  </si>
  <si>
    <t>Demontáž pozednic včetně odstranění štěrkového podsypu</t>
  </si>
  <si>
    <t>839145408</t>
  </si>
  <si>
    <t>521281111</t>
  </si>
  <si>
    <t>Výroba pozednic železničního mostu z tvrdého dřeva</t>
  </si>
  <si>
    <t>-1588978826</t>
  </si>
  <si>
    <t>1511859119</t>
  </si>
  <si>
    <t>2*0,24*0,24*2,5</t>
  </si>
  <si>
    <t>521281211</t>
  </si>
  <si>
    <t>Montáž pozednic železničního mostu z tvrdého dřeva</t>
  </si>
  <si>
    <t>-465023099</t>
  </si>
  <si>
    <t>521371111</t>
  </si>
  <si>
    <t>Kolej z kolejnic S49 na mostech na mostnici</t>
  </si>
  <si>
    <t>-1902720362</t>
  </si>
  <si>
    <t>525070011</t>
  </si>
  <si>
    <t>Rozebrání koleje na ocelových mostech</t>
  </si>
  <si>
    <t>-882018052</t>
  </si>
  <si>
    <t>525079095</t>
  </si>
  <si>
    <t>Příplatek za ztížení rozebrání koleje na ocelových mostech při rekonstrukcích</t>
  </si>
  <si>
    <t>-1064461088</t>
  </si>
  <si>
    <t>548911122</t>
  </si>
  <si>
    <t>Stykové svařování kolejnic odtavením ojedinělé tvaru S49</t>
  </si>
  <si>
    <t>1266238122</t>
  </si>
  <si>
    <t>2*3</t>
  </si>
  <si>
    <t>548930011</t>
  </si>
  <si>
    <t>Řezání kolejnic pilou</t>
  </si>
  <si>
    <t>-514871224</t>
  </si>
  <si>
    <t>5905100010</t>
  </si>
  <si>
    <t>Úprava kolejového lože souvisle strojně v koleji lože otevřené</t>
  </si>
  <si>
    <t>km</t>
  </si>
  <si>
    <t>ÚOŽI 2019 01</t>
  </si>
  <si>
    <t>541743661</t>
  </si>
  <si>
    <t>Poznámka k položce:_x000D_
Kilometr koleje=km</t>
  </si>
  <si>
    <t>18,3/1000</t>
  </si>
  <si>
    <t>5905105010</t>
  </si>
  <si>
    <t>Doplnění KL kamenivem ojediněle ručně v koleji</t>
  </si>
  <si>
    <t>1263534110</t>
  </si>
  <si>
    <t>Poznámka k položce:_x000D_
uvažováno doplnění 10 %</t>
  </si>
  <si>
    <t>((3,40+4,65)/2)*0,50*(100-24)*0,10</t>
  </si>
  <si>
    <t>5955101000</t>
  </si>
  <si>
    <t>Kamenivo drcené štěrk frakce 31,5/63 třídy BI</t>
  </si>
  <si>
    <t>-185778343</t>
  </si>
  <si>
    <t>15,29*2,1</t>
  </si>
  <si>
    <t>5906130270</t>
  </si>
  <si>
    <t>Montáž kolejového roštu v ose koleje pražce betonové nevystrojené tv. S49 rozdělení "c"</t>
  </si>
  <si>
    <t>-1261736094</t>
  </si>
  <si>
    <t>5957110030</t>
  </si>
  <si>
    <t>Kolejnice tv. 49 E 1, třídy R260</t>
  </si>
  <si>
    <t>-1433382466</t>
  </si>
  <si>
    <t xml:space="preserve">Poznámka k položce:_x000D_
Nové kolejnice materiál dodá Správa tratí Hradec Králové </t>
  </si>
  <si>
    <t>2*34</t>
  </si>
  <si>
    <t>5906140190</t>
  </si>
  <si>
    <t>Demontáž kolejového roštu koleje v ose koleje pražce betonové tv. S49 rozdělení "c"</t>
  </si>
  <si>
    <t>-1989929987</t>
  </si>
  <si>
    <t>5909032020</t>
  </si>
  <si>
    <t>Přesná úprava GPK koleje směrové a výškové uspořádání pražce betonové</t>
  </si>
  <si>
    <t>838267592</t>
  </si>
  <si>
    <t>"2x podbití" 0,8</t>
  </si>
  <si>
    <t>5910040010</t>
  </si>
  <si>
    <t>Umožnění volné dilatace kolejnice demontáž upevňovadel bez osazení kluzných podložek rozdělení pražců "c"</t>
  </si>
  <si>
    <t>-1918587999</t>
  </si>
  <si>
    <t>Poznámka k položce:_x000D_
Metr kolejnice=m</t>
  </si>
  <si>
    <t>4*55</t>
  </si>
  <si>
    <t>5910040110</t>
  </si>
  <si>
    <t>Umožnění volné dilatace kolejnice montáž upevňovadel bez odstranění kluzných podložek rozdělení pražců "c"</t>
  </si>
  <si>
    <t>-1457182045</t>
  </si>
  <si>
    <t>997013501</t>
  </si>
  <si>
    <t>Odvoz suti a vybouraných hmot na skládku nebo meziskládku do 1 km se složením</t>
  </si>
  <si>
    <t>454816050</t>
  </si>
  <si>
    <t>997013509</t>
  </si>
  <si>
    <t>Příplatek k odvozu suti a vybouraných hmot na skládku ZKD 1 km přes 1 km</t>
  </si>
  <si>
    <t>-1126494265</t>
  </si>
  <si>
    <t>72,772*9</t>
  </si>
  <si>
    <t>997211621</t>
  </si>
  <si>
    <t>Ekologická likvidace mostnic - drcení a odvoz do 20 km</t>
  </si>
  <si>
    <t>2013121354</t>
  </si>
  <si>
    <t>28+2</t>
  </si>
  <si>
    <t>997221655</t>
  </si>
  <si>
    <t>-2008995653</t>
  </si>
  <si>
    <t>997241540</t>
  </si>
  <si>
    <t>Příplatek za ztížení dopravy suti při rekonstrukcích</t>
  </si>
  <si>
    <t>-2099326637</t>
  </si>
  <si>
    <t>998242011</t>
  </si>
  <si>
    <t>Přesun hmot pro železniční svršek drah kolejových o sklonu 0,8 %</t>
  </si>
  <si>
    <t>1434191797</t>
  </si>
  <si>
    <t>OST</t>
  </si>
  <si>
    <t>Ostatní</t>
  </si>
  <si>
    <t>9902100600</t>
  </si>
  <si>
    <t>Doprava dodávek zhotovitele, dodávek objednatele nebo výzisku mechanizací přes 3,5 t sypanin  do 80 km</t>
  </si>
  <si>
    <t>512</t>
  </si>
  <si>
    <t>-210386920</t>
  </si>
  <si>
    <t>Poznámka k položce:_x000D_
Měrnou jednotkou je t přepravovaného materiálu.</t>
  </si>
  <si>
    <t>9902201200</t>
  </si>
  <si>
    <t>Doprava dodávek zhotovitele, dodávek objednatele nebo výzisku mechanizací přes 3,5 t objemnějšího kusového materiálu do 350 km</t>
  </si>
  <si>
    <t>1387785269</t>
  </si>
  <si>
    <t>9902900100</t>
  </si>
  <si>
    <t>Naložení  sypanin, drobného kusového materiálu, suti</t>
  </si>
  <si>
    <t>636053183</t>
  </si>
  <si>
    <t>9903100100</t>
  </si>
  <si>
    <t>Přeprava mechanizace na místo prováděných prací o hmotnosti do 12 t přes 50 do 100 km</t>
  </si>
  <si>
    <t>38982034</t>
  </si>
  <si>
    <t>9903200100</t>
  </si>
  <si>
    <t>Přeprava mechanizace na místo prováděných prací o hmotnosti přes 12 t přes 50 do 100 km</t>
  </si>
  <si>
    <t>-979450254</t>
  </si>
  <si>
    <t>9903200200</t>
  </si>
  <si>
    <t>Přeprava mechanizace na místo prováděných prací o hmotnosti přes 12 t do 200 km</t>
  </si>
  <si>
    <t>-1633569639</t>
  </si>
  <si>
    <t>SO 01.V - Vedlejší rozpočtové náklady</t>
  </si>
  <si>
    <t>VRN -  Vedlejší rozpočtové náklady</t>
  </si>
  <si>
    <t xml:space="preserve">    VRN1 -  Průzkumné, geodetické a projektové práce</t>
  </si>
  <si>
    <t xml:space="preserve">    VRN3 -  Zařízení staveniště</t>
  </si>
  <si>
    <t xml:space="preserve">    VRN4 -  Inženýrská činnost</t>
  </si>
  <si>
    <t xml:space="preserve">    VRN6 -  Územní vlivy</t>
  </si>
  <si>
    <t xml:space="preserve">    VRN7 - Provozní vlivy</t>
  </si>
  <si>
    <t xml:space="preserve">    VRN8 -  Přesun stavebních kapacit</t>
  </si>
  <si>
    <t>VRN</t>
  </si>
  <si>
    <t xml:space="preserve"> Vedlejší rozpočtové náklady</t>
  </si>
  <si>
    <t>VRN1</t>
  </si>
  <si>
    <t xml:space="preserve"> Průzkumné, geodetické a projektové práce</t>
  </si>
  <si>
    <t>012203000</t>
  </si>
  <si>
    <t>Geodetické práce při provádění stavby</t>
  </si>
  <si>
    <t>kpl</t>
  </si>
  <si>
    <t>-1838091823</t>
  </si>
  <si>
    <t>012303000</t>
  </si>
  <si>
    <t>Geodetické práce po výstavbě</t>
  </si>
  <si>
    <t>-1865007102</t>
  </si>
  <si>
    <t>Poznámka k položce:_x000D_
geodetické zaměření, vč. osazení a dodávky geodetické značky</t>
  </si>
  <si>
    <t>013244000</t>
  </si>
  <si>
    <t>Dokumentace pro provádění stavby</t>
  </si>
  <si>
    <t>1024</t>
  </si>
  <si>
    <t>1261392376</t>
  </si>
  <si>
    <t>013254000</t>
  </si>
  <si>
    <t>Dokumentace skutečného provedení stavby</t>
  </si>
  <si>
    <t>-1704213090</t>
  </si>
  <si>
    <t>Poznámka k položce:_x000D_
DSPS 2x -  dle přílohy - postup zhotovitele při zpracování DSPS, vč. digitální podoby</t>
  </si>
  <si>
    <t>VRN3</t>
  </si>
  <si>
    <t xml:space="preserve"> Zařízení staveniště</t>
  </si>
  <si>
    <t>030001000</t>
  </si>
  <si>
    <t>Zařízení staveniště</t>
  </si>
  <si>
    <t>925515793</t>
  </si>
  <si>
    <t>Poznámka k položce:_x000D_
 včetně pronájmů pozemků</t>
  </si>
  <si>
    <t>034002000</t>
  </si>
  <si>
    <t>Zabezpečení staveniště</t>
  </si>
  <si>
    <t>-329042672</t>
  </si>
  <si>
    <t>Poznámka k položce:_x000D_
střežení staveniště mimo pracovní dobu</t>
  </si>
  <si>
    <t>039002000</t>
  </si>
  <si>
    <t>Zrušení zařízení staveniště</t>
  </si>
  <si>
    <t>-960816522</t>
  </si>
  <si>
    <t>Poznámka k položce:_x000D_
včetně uvedení pozemků do původního stavu</t>
  </si>
  <si>
    <t>VRN4</t>
  </si>
  <si>
    <t xml:space="preserve"> Inženýrská činnost</t>
  </si>
  <si>
    <t>040001000</t>
  </si>
  <si>
    <t>Inženýrská činnost</t>
  </si>
  <si>
    <t>-918725752</t>
  </si>
  <si>
    <t>042002000</t>
  </si>
  <si>
    <t>Posudky</t>
  </si>
  <si>
    <t>1488265599</t>
  </si>
  <si>
    <t>Poznámka k položce:_x000D_
rozbory odpadů apod.</t>
  </si>
  <si>
    <t>043002000</t>
  </si>
  <si>
    <t>Zkoušky a ostatní měření</t>
  </si>
  <si>
    <t>-1442655396</t>
  </si>
  <si>
    <t>Poznámka k položce:_x000D_
měření a revize dotčených sítí na mostě, zkoušky konstrukcí a materiálů (pevnost betonu, únosnost pláně apod.)</t>
  </si>
  <si>
    <t>VRN6</t>
  </si>
  <si>
    <t xml:space="preserve"> Územní vlivy</t>
  </si>
  <si>
    <t>060001000</t>
  </si>
  <si>
    <t>Územní vlivy</t>
  </si>
  <si>
    <t>-1059808111</t>
  </si>
  <si>
    <t>065002000</t>
  </si>
  <si>
    <t>Mimostaveništní doprava materiálů a mechanizace</t>
  </si>
  <si>
    <t>392663225</t>
  </si>
  <si>
    <t>Poznámka k položce:_x000D_
 přepravy které nejsou zakalkulovány v rozpočtu</t>
  </si>
  <si>
    <t>VRN7</t>
  </si>
  <si>
    <t>Provozní vlivy</t>
  </si>
  <si>
    <t>075303001</t>
  </si>
  <si>
    <t>Ochranna životního prostředí</t>
  </si>
  <si>
    <t>-683230861</t>
  </si>
  <si>
    <t>VRN8</t>
  </si>
  <si>
    <t xml:space="preserve"> Přesun stavebních kapacit</t>
  </si>
  <si>
    <t>081002000</t>
  </si>
  <si>
    <t>Doprava zaměstnanců</t>
  </si>
  <si>
    <t>1685129048</t>
  </si>
  <si>
    <t>2020/10.02 - SO 02 Most v km 75,951</t>
  </si>
  <si>
    <t xml:space="preserve">SO 02.S - Stavební část </t>
  </si>
  <si>
    <t>Most v km 75,951</t>
  </si>
  <si>
    <t xml:space="preserve">    3 - Svislé a kompletní konstrukce</t>
  </si>
  <si>
    <t>M - Práce a dodávky M</t>
  </si>
  <si>
    <t>908060723</t>
  </si>
  <si>
    <t>554153670</t>
  </si>
  <si>
    <t>113105113</t>
  </si>
  <si>
    <t>Rozebrání dlažeb z lomového kamene kladených na MC vyspárované MC</t>
  </si>
  <si>
    <t>1158113287</t>
  </si>
  <si>
    <t>"dlažba pod mostem" 2,90*8,40*0,40</t>
  </si>
  <si>
    <t>-1847866826</t>
  </si>
  <si>
    <t>75202857</t>
  </si>
  <si>
    <t>122252611</t>
  </si>
  <si>
    <t>Odkopávky a prokopávky zapažené pro spodní stavbu železnic v hornině třídy těžitelnosti I, skupiny 3 objem do 100 m3 strojně</t>
  </si>
  <si>
    <t>1289319663</t>
  </si>
  <si>
    <t>"násyp na klenbě" 3,00*3,30</t>
  </si>
  <si>
    <t>122252618</t>
  </si>
  <si>
    <t>Příplatek k odkopávkám zapaženým pro spodní stavbu železnic v hornině třídy těžitelnosti I, skupiny 3 za ztížení při rekonstrukci</t>
  </si>
  <si>
    <t>1812648504</t>
  </si>
  <si>
    <t>125703301</t>
  </si>
  <si>
    <t>Čištění melioračních kanálů od naplavenin tl do 250 mm dno nezpevněné</t>
  </si>
  <si>
    <t>-898257653</t>
  </si>
  <si>
    <t>Poznámka k položce:_x000D_
čištění dna vodního toku a příkopů podél trati do hloubky 0.25m</t>
  </si>
  <si>
    <t>0,30*(56,00+30,00+64,00)*1,4</t>
  </si>
  <si>
    <t>396775136</t>
  </si>
  <si>
    <t>1,5*(4,0+5,0)</t>
  </si>
  <si>
    <t>-1225683683</t>
  </si>
  <si>
    <t>"celkem výkop u opěry O1" 1,60*2,00*14,15</t>
  </si>
  <si>
    <t>"celkem výkop u opěry O2" 1,70*2,00*14,20</t>
  </si>
  <si>
    <t>"celkem otěžení klenby" 6,55*3,50</t>
  </si>
  <si>
    <t>132151251</t>
  </si>
  <si>
    <t>Hloubení rýh nezapažených š do 2000 mm v hornině třídy těžitelnosti I, skupiny 1 a 2 objem do 20 m3 strojně</t>
  </si>
  <si>
    <t>-765361649</t>
  </si>
  <si>
    <t>"pro zajišťovací prahy dlažby"  0,40*0,80*((2*2,50)+(2*2,90)+(4*1,50)+4,35+0,60)</t>
  </si>
  <si>
    <t>403518076</t>
  </si>
  <si>
    <t>360436427</t>
  </si>
  <si>
    <t>10*157,95</t>
  </si>
  <si>
    <t>-797219860</t>
  </si>
  <si>
    <t>-1420961443</t>
  </si>
  <si>
    <t>13,5*2,1</t>
  </si>
  <si>
    <t>171251201</t>
  </si>
  <si>
    <t>Uložení sypaniny na skládky nebo meziskládky</t>
  </si>
  <si>
    <t>-1509282744</t>
  </si>
  <si>
    <t>13,5+21+116,49+6,96</t>
  </si>
  <si>
    <t>160167869</t>
  </si>
  <si>
    <t>"pro komunikaci na předmostí opěry O1" 0,50*21,00*7,10</t>
  </si>
  <si>
    <t>"konstrukční vrstva" 0,20*23,00*6,50</t>
  </si>
  <si>
    <t>"pro komunikaci na předmostí opěry O2" 0,50*22,00*7,10</t>
  </si>
  <si>
    <t>-711135307</t>
  </si>
  <si>
    <t>182,550*2,1</t>
  </si>
  <si>
    <t>-1805725903</t>
  </si>
  <si>
    <t>"drenážní potrubí" 2*0,50*0,35*8,00</t>
  </si>
  <si>
    <t>58343930</t>
  </si>
  <si>
    <t>kamenivo drcené hrubé frakce 16/32</t>
  </si>
  <si>
    <t>984471387</t>
  </si>
  <si>
    <t>2,8*2,1</t>
  </si>
  <si>
    <t>181311103</t>
  </si>
  <si>
    <t>Rozprostření ornice tl vrstvy do 200 mm v rovině nebo ve svahu do 1:5 ručně</t>
  </si>
  <si>
    <t>-1428604027</t>
  </si>
  <si>
    <t>13+8</t>
  </si>
  <si>
    <t>1,40*(48,50+23,00+20,50+26,00)</t>
  </si>
  <si>
    <t>146064997</t>
  </si>
  <si>
    <t>165,2+21</t>
  </si>
  <si>
    <t>2097340962</t>
  </si>
  <si>
    <t>181951111</t>
  </si>
  <si>
    <t>Úprava pláně v hornině třídy těžitelnosti I, skupiny 1 až 3 bez zhutnění</t>
  </si>
  <si>
    <t>-2120185275</t>
  </si>
  <si>
    <t>38359010</t>
  </si>
  <si>
    <t>"opěry" 2*5,5</t>
  </si>
  <si>
    <t>"pod mostem"  (2,90*13,05)+(1,40*(2,10+2,10+3,50+1,00))</t>
  </si>
  <si>
    <t>-432779920</t>
  </si>
  <si>
    <t>-1292865241</t>
  </si>
  <si>
    <t>772988414</t>
  </si>
  <si>
    <t>2*8</t>
  </si>
  <si>
    <t>212972113</t>
  </si>
  <si>
    <t>Opláštění drenážních trub filtrační textilií DN 160</t>
  </si>
  <si>
    <t>1672747992</t>
  </si>
  <si>
    <t>221213131</t>
  </si>
  <si>
    <t>Vrty pro injektování za rubem ostění přenosnými kladivy hornina tř V</t>
  </si>
  <si>
    <t>1276491450</t>
  </si>
  <si>
    <t>"podhled klenby" (3,50*4,90)*9*0,50</t>
  </si>
  <si>
    <t>"pravá křídla" (20,50*1,00)*9*1,00</t>
  </si>
  <si>
    <t>"opěra O1" (15,50+(1,50*1,50))*9*1,00</t>
  </si>
  <si>
    <t>"opěra O2" (15,50+(1,50*1,50))*9*1,00</t>
  </si>
  <si>
    <t>274311126</t>
  </si>
  <si>
    <t>Základové pasy, prahy, věnce a ostruhy z betonu prostého C 20/25</t>
  </si>
  <si>
    <t>1833102922</t>
  </si>
  <si>
    <t>"prahy dlažby" 0,40*0,80*((2*2,50)+(2*2,90)+(4*1,50)+4,35+0,60)</t>
  </si>
  <si>
    <t>274354111</t>
  </si>
  <si>
    <t>Bednění základových pasů - zřízení</t>
  </si>
  <si>
    <t>-267500983</t>
  </si>
  <si>
    <t>0,80*((2*2,50)+(2*2,90)+(4*1,50)+4,35+0,60)*2</t>
  </si>
  <si>
    <t>274354211</t>
  </si>
  <si>
    <t>Bednění základových pasů - odstranění</t>
  </si>
  <si>
    <t>2092176912</t>
  </si>
  <si>
    <t>281601111</t>
  </si>
  <si>
    <t>Injektování vrtů nízkotlaké vzestupné s jednoduchým obturátorem tlakem do 0,6 MPa</t>
  </si>
  <si>
    <t>hod</t>
  </si>
  <si>
    <t>875380202</t>
  </si>
  <si>
    <t>24551762</t>
  </si>
  <si>
    <t>hmota injektážní PUR do mokrého prostředí</t>
  </si>
  <si>
    <t>litr</t>
  </si>
  <si>
    <t>1940356087</t>
  </si>
  <si>
    <t>581,175*2</t>
  </si>
  <si>
    <t>Svislé a kompletní konstrukce</t>
  </si>
  <si>
    <t>317321118</t>
  </si>
  <si>
    <t>Mostní římsy ze ŽB C 30/37</t>
  </si>
  <si>
    <t>-877852283</t>
  </si>
  <si>
    <t>"římsy na výběhových křídlech" (0,75*0,25)*(1,75+3,10)*2</t>
  </si>
  <si>
    <t>317353121</t>
  </si>
  <si>
    <t>Bednění mostních říms všech tvarů - zřízení</t>
  </si>
  <si>
    <t>-1083408258</t>
  </si>
  <si>
    <t>0,25*2*(1,75+3,10)*2</t>
  </si>
  <si>
    <t>0,75*0,25*2</t>
  </si>
  <si>
    <t>317353221</t>
  </si>
  <si>
    <t>Bednění mostních říms všech tvarů - odstranění</t>
  </si>
  <si>
    <t>-1926194119</t>
  </si>
  <si>
    <t>317361821</t>
  </si>
  <si>
    <t>Výztuž překladů a říms z betonářské oceli 10 505</t>
  </si>
  <si>
    <t>-1993074763</t>
  </si>
  <si>
    <t>Poznámka k položce:_x000D_
předpoklad 0,20 t/m3</t>
  </si>
  <si>
    <t>1,82*0,2</t>
  </si>
  <si>
    <t>421321128</t>
  </si>
  <si>
    <t>Mostní nosné konstrukce deskové ze ŽB C 30/37</t>
  </si>
  <si>
    <t>-64026486</t>
  </si>
  <si>
    <t>Poznámka k položce:_x000D_
monolitická dobetonávka mezi prefabrikáty z betonu C30/37</t>
  </si>
  <si>
    <t>"dobetonávka celkem" 2,10*0,30*9,50</t>
  </si>
  <si>
    <t>421361236</t>
  </si>
  <si>
    <t>Výztuž ŽB spřahující desky z betonářské oceli 10 505</t>
  </si>
  <si>
    <t>-50470013</t>
  </si>
  <si>
    <t>Poznámka k položce:_x000D_
předpoklad 0.20t/m3</t>
  </si>
  <si>
    <t>5,985*0,2</t>
  </si>
  <si>
    <t>423124113.R</t>
  </si>
  <si>
    <t>Osazení betonových a železobetonových prefabrikátů hmotnosti nad 15 000 do 25 000 kg</t>
  </si>
  <si>
    <t>-553493224</t>
  </si>
  <si>
    <t>"prefabrikované desky" 2*0.75*9.50</t>
  </si>
  <si>
    <t>59383591.R</t>
  </si>
  <si>
    <t>Prefabrikované mostní dílce - desky mostovky</t>
  </si>
  <si>
    <t>1745032020</t>
  </si>
  <si>
    <t>147009949</t>
  </si>
  <si>
    <t>"podkladní a výplňový beton pod prefabrikáty" 8,00*5,60</t>
  </si>
  <si>
    <t>83527571</t>
  </si>
  <si>
    <t>Poznámka k položce:_x000D_
podlití patek zábradlí</t>
  </si>
  <si>
    <t>2*8*0,26*0,26</t>
  </si>
  <si>
    <t>1768405774</t>
  </si>
  <si>
    <t>458501112</t>
  </si>
  <si>
    <t>Výplňové klíny za opěrou z kameniva drceného hutněného po vrstvách</t>
  </si>
  <si>
    <t>-623168469</t>
  </si>
  <si>
    <t>0,20*23,00*6,50</t>
  </si>
  <si>
    <t>465513257</t>
  </si>
  <si>
    <t>Dlažba svahu u opěr z upraveného lomového žulového kamene tl 250 mm do lože C 25/30 pl přes 10 m2</t>
  </si>
  <si>
    <t>1581168396</t>
  </si>
  <si>
    <t>"odláždění pod mostem" ((2,90*13,05)+(1,40*(2,10+2,10+3,50+1,00)))*0,40</t>
  </si>
  <si>
    <t>"vyústění rubové drenáže" 4*1,50*0,40</t>
  </si>
  <si>
    <t>XM43-J101</t>
  </si>
  <si>
    <t>Příjezd, pronájem jeřábu pro vkládání prefabrikátů včetně montáže a demontáže jeřábu</t>
  </si>
  <si>
    <t>937472554</t>
  </si>
  <si>
    <t>1 "nájezd pro vložení prefabrikátů"</t>
  </si>
  <si>
    <t>XM43-J102</t>
  </si>
  <si>
    <t>Výkony jeřábů při vkládání prefabrikátů včetně zavěšení a uložení na plochu či vozidlo</t>
  </si>
  <si>
    <t>758868434</t>
  </si>
  <si>
    <t>2*10 "nakládka prefabrikátů na žel. vozy a vložení prefabrikátů do stavebního otvoru"</t>
  </si>
  <si>
    <t>628613233</t>
  </si>
  <si>
    <t>Protikorozní ochrana OK mostu III. tř.- základní a podkladní epoxidový, vrchní PU nátěr s metalizací</t>
  </si>
  <si>
    <t>-381367825</t>
  </si>
  <si>
    <t>4*3*2,370*0,28</t>
  </si>
  <si>
    <t>2*3*4,75*0,28</t>
  </si>
  <si>
    <t>2*8*1,09*0,32</t>
  </si>
  <si>
    <t>2*8*0,24*0,24*2</t>
  </si>
  <si>
    <t>911121211</t>
  </si>
  <si>
    <t>Výroba ocelového zábradli při opravách mostů</t>
  </si>
  <si>
    <t>-16281964</t>
  </si>
  <si>
    <t>"nové zábradlí na mostě" 2*9,50</t>
  </si>
  <si>
    <t>911121311</t>
  </si>
  <si>
    <t>Montáž ocelového zábradli při opravách mostů</t>
  </si>
  <si>
    <t>-1794505464</t>
  </si>
  <si>
    <t>13010428</t>
  </si>
  <si>
    <t>úhelník ocelový rovnostranný jakost 11 375 70x70x6mm</t>
  </si>
  <si>
    <t>-1811168288</t>
  </si>
  <si>
    <t>Poznámka k položce:_x000D_
Hmotnost: 6,40 kg/m</t>
  </si>
  <si>
    <t>4*3*2,370*6,4/1000*1,1</t>
  </si>
  <si>
    <t>2*3*4,75*6,4/1000*1,1</t>
  </si>
  <si>
    <t>13010434</t>
  </si>
  <si>
    <t>úhelník ocelový rovnostranný jakost 11 375 80x80x8mm</t>
  </si>
  <si>
    <t>-153176785</t>
  </si>
  <si>
    <t>Poznámka k položce:_x000D_
Hmotnost: 9,63 kg/m</t>
  </si>
  <si>
    <t>2*8*1,09*9,66/1000*1,1</t>
  </si>
  <si>
    <t>13611238</t>
  </si>
  <si>
    <t>plech ocelový hladký jakost S235JR tl 15mm tabule</t>
  </si>
  <si>
    <t>1329331451</t>
  </si>
  <si>
    <t>Poznámka k položce:_x000D_
Hmotnost 720 kg/kus</t>
  </si>
  <si>
    <t>2*8*0,24*0,24*120/1000*1,1</t>
  </si>
  <si>
    <t>919721122</t>
  </si>
  <si>
    <t>Geomříž pro stabilizaci podkladu tuhá dvouosá z PP podélná pevnost v tahu do 30 kN/m</t>
  </si>
  <si>
    <t>846334304</t>
  </si>
  <si>
    <t>2*23,00*6,50*1,25</t>
  </si>
  <si>
    <t>931994142</t>
  </si>
  <si>
    <t>Těsnění dilatační spáry betonové konstrukce polyuretanovým tmelem do pl 4,0 cm2</t>
  </si>
  <si>
    <t>-404390117</t>
  </si>
  <si>
    <t>"celkem spáry" 3*2*3,75</t>
  </si>
  <si>
    <t>961044111</t>
  </si>
  <si>
    <t>Bourání základů z betonu prostého</t>
  </si>
  <si>
    <t>782486139</t>
  </si>
  <si>
    <t>"ochrana stávající klenby" 5,75*3,30*0,15</t>
  </si>
  <si>
    <t>"prahy stávající dlažby" 2,90*0,40*0,80*2</t>
  </si>
  <si>
    <t>962022491</t>
  </si>
  <si>
    <t>Bourání zdiva nadzákladového kamenného na MC přes 1 m3</t>
  </si>
  <si>
    <t>-1224688154</t>
  </si>
  <si>
    <t>"bourání křídla vpravo" ((0,80*0,90)+(0,55*0,30))*9,50</t>
  </si>
  <si>
    <t>"bourání křídla vlevo" ((0,80*0,90)+(0,55*0,30))*4,10</t>
  </si>
  <si>
    <t>962052210</t>
  </si>
  <si>
    <t>Bourání zdiva nadzákladového ze ŽB do 1 m3</t>
  </si>
  <si>
    <t>683864173</t>
  </si>
  <si>
    <t>"římsy na výběhových křídlech vlevo" (2*0,60*0,20*(0,50+3,00))+(2*0,60*0,45*2,30)</t>
  </si>
  <si>
    <t>963071111</t>
  </si>
  <si>
    <t>Demontáž ocelových prvků mostů šroubovaných nebo svařovaných do 100 kg</t>
  </si>
  <si>
    <t>1611698563</t>
  </si>
  <si>
    <t>"stávající kabelové žlaby" 0,75*0,002*15,00*7850</t>
  </si>
  <si>
    <t>"kotvení kabelového žlabu" 5*15,00</t>
  </si>
  <si>
    <t>966075141</t>
  </si>
  <si>
    <t>Odstranění kovového zábradlí vcelku</t>
  </si>
  <si>
    <t>481854252</t>
  </si>
  <si>
    <t>"stávající zábradlí na mostě" 9,50+4,10</t>
  </si>
  <si>
    <t>1223111835</t>
  </si>
  <si>
    <t>"pravá křídla" 20,50</t>
  </si>
  <si>
    <t>"opěra O1" 15,50+(1,50*1,50)</t>
  </si>
  <si>
    <t>"opěra O2" 15,50+(1,50*1,50)</t>
  </si>
  <si>
    <t>555089624</t>
  </si>
  <si>
    <t>985132111</t>
  </si>
  <si>
    <t>Očištění ploch líce kleneb a podhledů tlakovou vodou</t>
  </si>
  <si>
    <t>-980560804</t>
  </si>
  <si>
    <t>"podhled klenby" 3,50*4,90</t>
  </si>
  <si>
    <t>985132211</t>
  </si>
  <si>
    <t>Očištění ploch líce kleneb a podhledů sušeným křemičitým pískem</t>
  </si>
  <si>
    <t>2017201542</t>
  </si>
  <si>
    <t>1895231219</t>
  </si>
  <si>
    <t>985223212</t>
  </si>
  <si>
    <t>Přezdívání kamenného zdiva do aktivované malty přes 3 m3</t>
  </si>
  <si>
    <t>1695788154</t>
  </si>
  <si>
    <t>"poprsní zdi a křídla vpravo" 8,50*1,00</t>
  </si>
  <si>
    <t>"poprsní zeď vlevo" 4,00*1,00</t>
  </si>
  <si>
    <t>"křídla vlevo" 2*(3,15+0,50)*1,00</t>
  </si>
  <si>
    <t>58381088</t>
  </si>
  <si>
    <t>kámen lomový upravený třída I pro zdivo rigolové pískovec</t>
  </si>
  <si>
    <t>-1421152128</t>
  </si>
  <si>
    <t>19,8*2</t>
  </si>
  <si>
    <t>-242314544</t>
  </si>
  <si>
    <t>-144629491</t>
  </si>
  <si>
    <t>-175193126</t>
  </si>
  <si>
    <t>"římsy" 2*1,00*9,50</t>
  </si>
  <si>
    <t>985331113</t>
  </si>
  <si>
    <t>Dodatečné vlepování betonářské výztuže D 12 mm do cementové aktivované malty včetně vyvrtání otvoru</t>
  </si>
  <si>
    <t>1408622884</t>
  </si>
  <si>
    <t>68*0,25</t>
  </si>
  <si>
    <t>76*0,2</t>
  </si>
  <si>
    <t>13021013</t>
  </si>
  <si>
    <t>tyč ocelová žebírková jakost BSt 500S výztuž do betonu D 12mm</t>
  </si>
  <si>
    <t>1002407069</t>
  </si>
  <si>
    <t>Poznámka k položce:_x000D_
Hmotnost: 0,89 kg/m</t>
  </si>
  <si>
    <t>32,2*0,89/1000</t>
  </si>
  <si>
    <t>997013601</t>
  </si>
  <si>
    <t>Poplatek za uložení na skládce (skládkovné) stavebního odpadu betonového kód odpadu 17 01 01</t>
  </si>
  <si>
    <t>127710299</t>
  </si>
  <si>
    <t>4,7*2,5</t>
  </si>
  <si>
    <t>997013602</t>
  </si>
  <si>
    <t>Poplatek za uložení na skládce (skládkovné) stavebního odpadu železobetonového kód odpadu 17 01 01</t>
  </si>
  <si>
    <t>826444788</t>
  </si>
  <si>
    <t>2,08*2,5</t>
  </si>
  <si>
    <t>997013645</t>
  </si>
  <si>
    <t>Poplatek za uložení na skládce (skládkovné) odpadu asfaltového bez dehtu kód odpadu 17 03 02</t>
  </si>
  <si>
    <t>-1470079733</t>
  </si>
  <si>
    <t>"izolace klenby" 34,5*0,005*2,2</t>
  </si>
  <si>
    <t>997013655</t>
  </si>
  <si>
    <t>-380985303</t>
  </si>
  <si>
    <t>"zemina" 157,950*2</t>
  </si>
  <si>
    <t>"kámen" 31,68*2,5</t>
  </si>
  <si>
    <t>1565127870</t>
  </si>
  <si>
    <t>(56+17,5)*48/1000</t>
  </si>
  <si>
    <t>-319793153</t>
  </si>
  <si>
    <t>79,2+3,528</t>
  </si>
  <si>
    <t>-1103961353</t>
  </si>
  <si>
    <t>19*82,728</t>
  </si>
  <si>
    <t>1356542524</t>
  </si>
  <si>
    <t>11,75+5,2+0,38</t>
  </si>
  <si>
    <t>-1909151852</t>
  </si>
  <si>
    <t>19*17,33</t>
  </si>
  <si>
    <t>-1156550311</t>
  </si>
  <si>
    <t>-1331790965</t>
  </si>
  <si>
    <t>-1235998718</t>
  </si>
  <si>
    <t>1755483069</t>
  </si>
  <si>
    <t>20*5,8</t>
  </si>
  <si>
    <t>-573002247</t>
  </si>
  <si>
    <t>116*0,00035 "Přepočtené koeficientem množství</t>
  </si>
  <si>
    <t>-619667338</t>
  </si>
  <si>
    <t>"izolace klenby" 5,75*6,00</t>
  </si>
  <si>
    <t>-1514598864</t>
  </si>
  <si>
    <t>"izolace NK" 20,00*4,9</t>
  </si>
  <si>
    <t>978042282</t>
  </si>
  <si>
    <t>20*2*0,45</t>
  </si>
  <si>
    <t>1204766288</t>
  </si>
  <si>
    <t>(98+20*2*0,45)*2</t>
  </si>
  <si>
    <t>232*1,15 'Přepočtené koeficientem množství</t>
  </si>
  <si>
    <t>-802644407</t>
  </si>
  <si>
    <t>-887750782</t>
  </si>
  <si>
    <t>2*9,8</t>
  </si>
  <si>
    <t>987369540</t>
  </si>
  <si>
    <t>1790710981</t>
  </si>
  <si>
    <t>-1901887413</t>
  </si>
  <si>
    <t>-1335739901</t>
  </si>
  <si>
    <t>-433885688</t>
  </si>
  <si>
    <t>116*1,1 "Přepočtené koeficientem množství</t>
  </si>
  <si>
    <t>127,6*1,05 'Přepočtené koeficientem množství</t>
  </si>
  <si>
    <t>Práce a dodávky M</t>
  </si>
  <si>
    <t>220260732.R</t>
  </si>
  <si>
    <t>Montáž kabelového žlabu PVC</t>
  </si>
  <si>
    <t>-1328234191</t>
  </si>
  <si>
    <t>34575152</t>
  </si>
  <si>
    <t>žlab kabelový s víkem PVC (200x126)</t>
  </si>
  <si>
    <t>128</t>
  </si>
  <si>
    <t>-249592674</t>
  </si>
  <si>
    <t>34575153</t>
  </si>
  <si>
    <t>spojka kabelového žlabu PVC (200x126)</t>
  </si>
  <si>
    <t>1486468996</t>
  </si>
  <si>
    <t>SO 02.K - Železniční svršek</t>
  </si>
  <si>
    <t>1445318416</t>
  </si>
  <si>
    <t>1372032560</t>
  </si>
  <si>
    <t>((3,40+4,65)/2)*0,50*24,00</t>
  </si>
  <si>
    <t>1883563852</t>
  </si>
  <si>
    <t>-319109121</t>
  </si>
  <si>
    <t>"odstranění kolejového lože" ((3,40+4,65)/2)*0,50*24,00</t>
  </si>
  <si>
    <t>-1345801297</t>
  </si>
  <si>
    <t>68991546</t>
  </si>
  <si>
    <t>1061087107</t>
  </si>
  <si>
    <t>-1418988853</t>
  </si>
  <si>
    <t>847463985</t>
  </si>
  <si>
    <t>300*3,4*0,02</t>
  </si>
  <si>
    <t>1302241540</t>
  </si>
  <si>
    <t>20,4*2,1</t>
  </si>
  <si>
    <t>-1616343967</t>
  </si>
  <si>
    <t>"celkem opravovaný úsek trati" 0,025</t>
  </si>
  <si>
    <t>-1370323794</t>
  </si>
  <si>
    <t>2*25+2*4</t>
  </si>
  <si>
    <t>-77450816</t>
  </si>
  <si>
    <t>5908005130</t>
  </si>
  <si>
    <t>Oprava kolejnicového styku demontáž spojky tv. S49</t>
  </si>
  <si>
    <t>560579690</t>
  </si>
  <si>
    <t>Poznámka k položce:_x000D_
Spojka=kus</t>
  </si>
  <si>
    <t>2*2</t>
  </si>
  <si>
    <t>963452784</t>
  </si>
  <si>
    <t>1372689351</t>
  </si>
  <si>
    <t>-2127261657</t>
  </si>
  <si>
    <t>1972795275</t>
  </si>
  <si>
    <t>"kolejového lože" 48,30</t>
  </si>
  <si>
    <t>595186290</t>
  </si>
  <si>
    <t>"kolejového lože" 48,30*49</t>
  </si>
  <si>
    <t>-1940742016</t>
  </si>
  <si>
    <t>"kolejového lože" 48,30*2</t>
  </si>
  <si>
    <t>1013803412</t>
  </si>
  <si>
    <t>124711455</t>
  </si>
  <si>
    <t>648345691</t>
  </si>
  <si>
    <t>-854960464</t>
  </si>
  <si>
    <t>282324918</t>
  </si>
  <si>
    <t>227743866</t>
  </si>
  <si>
    <t>129199921</t>
  </si>
  <si>
    <t>982724756</t>
  </si>
  <si>
    <t>SO 02.V - Vedlejší rozpočtové náklady</t>
  </si>
  <si>
    <t>-2052202318</t>
  </si>
  <si>
    <t>-649543592</t>
  </si>
  <si>
    <t>1444362176</t>
  </si>
  <si>
    <t>1568566523</t>
  </si>
  <si>
    <t>Poznámka k položce:_x000D_
 DSPS 2x -  dle přílohy - postup zhotovitele při zpracování DSPS, vč. digitální podoby</t>
  </si>
  <si>
    <t>-248469077</t>
  </si>
  <si>
    <t>1286843883</t>
  </si>
  <si>
    <t>034303000</t>
  </si>
  <si>
    <t>Dopravní značení na staveništi</t>
  </si>
  <si>
    <t>-1901499324</t>
  </si>
  <si>
    <t>1590607747</t>
  </si>
  <si>
    <t>1008483839</t>
  </si>
  <si>
    <t>-1280266862</t>
  </si>
  <si>
    <t>555637122</t>
  </si>
  <si>
    <t>1491077211</t>
  </si>
  <si>
    <t>-1521713005</t>
  </si>
  <si>
    <t>Poznámka k položce:_x000D_
přepravy které nejsou zakalkulovány v rozpočtu</t>
  </si>
  <si>
    <t>118119209</t>
  </si>
  <si>
    <t>290125113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</si>
</sst>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  <font>
      <i/>
      <sz val="9"/>
      <color rgb="FFFF000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53">
    <xf numFmtId="0" fontId="0" fillId="0" borderId="0" xfId="0"/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8" fillId="0" borderId="0" xfId="0" applyFont="1" applyAlignment="1" applyProtection="1"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horizontal="left" vertical="center"/>
    </xf>
    <xf numFmtId="0" fontId="0" fillId="0" borderId="0" xfId="0" applyProtection="1"/>
    <xf numFmtId="0" fontId="0" fillId="0" borderId="0" xfId="0" applyFont="1" applyAlignment="1" applyProtection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13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4" xfId="0" applyBorder="1" applyProtection="1"/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 applyProtection="1">
      <alignment vertical="center"/>
    </xf>
    <xf numFmtId="0" fontId="0" fillId="4" borderId="0" xfId="0" applyFont="1" applyFill="1" applyAlignment="1" applyProtection="1">
      <alignment vertical="center"/>
    </xf>
    <xf numFmtId="0" fontId="4" fillId="4" borderId="6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4" fillId="4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vertical="center"/>
    </xf>
    <xf numFmtId="0" fontId="0" fillId="0" borderId="12" xfId="0" applyBorder="1" applyAlignment="1" applyProtection="1">
      <alignment vertical="center"/>
    </xf>
    <xf numFmtId="0" fontId="0" fillId="0" borderId="13" xfId="0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5" borderId="7" xfId="0" applyFont="1" applyFill="1" applyBorder="1" applyAlignment="1" applyProtection="1">
      <alignment vertical="center"/>
    </xf>
    <xf numFmtId="0" fontId="21" fillId="5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 applyProtection="1">
      <alignment horizontal="left" vertical="center"/>
    </xf>
    <xf numFmtId="0" fontId="28" fillId="0" borderId="0" xfId="1" applyFont="1" applyAlignment="1" applyProtection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30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3" xfId="0" applyFont="1" applyBorder="1" applyAlignment="1" applyProtection="1">
      <alignment vertical="center" wrapText="1"/>
    </xf>
    <xf numFmtId="0" fontId="0" fillId="0" borderId="3" xfId="0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16" fillId="0" borderId="0" xfId="0" applyFont="1" applyAlignment="1" applyProtection="1">
      <alignment horizontal="left" vertical="center"/>
    </xf>
    <xf numFmtId="4" fontId="23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20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5" borderId="0" xfId="0" applyFont="1" applyFill="1" applyAlignment="1" applyProtection="1">
      <alignment vertical="center"/>
    </xf>
    <xf numFmtId="0" fontId="4" fillId="5" borderId="6" xfId="0" applyFont="1" applyFill="1" applyBorder="1" applyAlignment="1" applyProtection="1">
      <alignment horizontal="left" vertical="center"/>
    </xf>
    <xf numFmtId="0" fontId="4" fillId="5" borderId="7" xfId="0" applyFont="1" applyFill="1" applyBorder="1" applyAlignment="1" applyProtection="1">
      <alignment horizontal="right" vertical="center"/>
    </xf>
    <xf numFmtId="0" fontId="4" fillId="5" borderId="7" xfId="0" applyFont="1" applyFill="1" applyBorder="1" applyAlignment="1" applyProtection="1">
      <alignment horizontal="center" vertical="center"/>
    </xf>
    <xf numFmtId="4" fontId="4" fillId="5" borderId="7" xfId="0" applyNumberFormat="1" applyFont="1" applyFill="1" applyBorder="1" applyAlignment="1" applyProtection="1">
      <alignment vertical="center"/>
    </xf>
    <xf numFmtId="0" fontId="0" fillId="5" borderId="8" xfId="0" applyFont="1" applyFill="1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right" vertical="center"/>
    </xf>
    <xf numFmtId="0" fontId="2" fillId="0" borderId="0" xfId="0" applyFont="1" applyAlignment="1" applyProtection="1">
      <alignment horizontal="left" vertical="center" wrapText="1"/>
    </xf>
    <xf numFmtId="0" fontId="21" fillId="5" borderId="0" xfId="0" applyFont="1" applyFill="1" applyAlignment="1" applyProtection="1">
      <alignment horizontal="left" vertical="center"/>
    </xf>
    <xf numFmtId="0" fontId="21" fillId="5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0" fillId="0" borderId="0" xfId="0" applyFont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5" borderId="16" xfId="0" applyFont="1" applyFill="1" applyBorder="1" applyAlignment="1" applyProtection="1">
      <alignment horizontal="center" vertical="center" wrapText="1"/>
    </xf>
    <xf numFmtId="0" fontId="21" fillId="5" borderId="17" xfId="0" applyFont="1" applyFill="1" applyBorder="1" applyAlignment="1" applyProtection="1">
      <alignment horizontal="center" vertical="center" wrapText="1"/>
    </xf>
    <xf numFmtId="0" fontId="21" fillId="5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4" fontId="23" fillId="0" borderId="0" xfId="0" applyNumberFormat="1" applyFont="1" applyAlignment="1" applyProtection="1"/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 applyProtection="1">
      <alignment vertical="center"/>
    </xf>
    <xf numFmtId="0" fontId="8" fillId="0" borderId="0" xfId="0" applyFont="1" applyAlignment="1" applyProtection="1"/>
    <xf numFmtId="0" fontId="8" fillId="0" borderId="3" xfId="0" applyFont="1" applyBorder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 applyProtection="1">
      <alignment horizontal="center"/>
    </xf>
    <xf numFmtId="4" fontId="8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0" borderId="22" xfId="0" applyNumberFormat="1" applyFont="1" applyBorder="1" applyAlignment="1" applyProtection="1">
      <alignment vertical="center"/>
    </xf>
    <xf numFmtId="0" fontId="22" fillId="3" borderId="14" xfId="0" applyFont="1" applyFill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4" fontId="0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 applyProtection="1">
      <alignment vertical="center"/>
    </xf>
    <xf numFmtId="0" fontId="35" fillId="3" borderId="14" xfId="0" applyFont="1" applyFill="1" applyBorder="1" applyAlignment="1" applyProtection="1">
      <alignment horizontal="left" vertical="center"/>
    </xf>
    <xf numFmtId="0" fontId="35" fillId="0" borderId="0" xfId="0" applyFont="1" applyBorder="1" applyAlignment="1" applyProtection="1">
      <alignment horizontal="center" vertical="center"/>
    </xf>
    <xf numFmtId="0" fontId="37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3" borderId="19" xfId="0" applyFont="1" applyFill="1" applyBorder="1" applyAlignment="1" applyProtection="1">
      <alignment horizontal="left" vertical="center"/>
    </xf>
    <xf numFmtId="0" fontId="35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39" fillId="0" borderId="22" xfId="0" applyFont="1" applyBorder="1" applyAlignment="1" applyProtection="1">
      <alignment horizontal="center" vertical="center"/>
    </xf>
    <xf numFmtId="49" fontId="39" fillId="0" borderId="22" xfId="0" applyNumberFormat="1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center" vertical="center" wrapText="1"/>
    </xf>
    <xf numFmtId="167" fontId="39" fillId="0" borderId="22" xfId="0" applyNumberFormat="1" applyFont="1" applyBorder="1" applyAlignment="1" applyProtection="1">
      <alignment vertical="center"/>
    </xf>
    <xf numFmtId="4" fontId="39" fillId="3" borderId="22" xfId="0" applyNumberFormat="1" applyFont="1" applyFill="1" applyBorder="1" applyAlignment="1" applyProtection="1">
      <alignment vertical="center"/>
    </xf>
    <xf numFmtId="4" fontId="39" fillId="0" borderId="22" xfId="0" applyNumberFormat="1" applyFont="1" applyBorder="1" applyAlignment="1" applyProtection="1">
      <alignment vertical="center"/>
    </xf>
    <xf numFmtId="0" fontId="22" fillId="3" borderId="19" xfId="0" applyFont="1" applyFill="1" applyBorder="1" applyAlignment="1" applyProtection="1">
      <alignment horizontal="left" vertical="center"/>
    </xf>
    <xf numFmtId="0" fontId="22" fillId="0" borderId="20" xfId="0" applyFont="1" applyBorder="1" applyAlignment="1" applyProtection="1">
      <alignment horizontal="center" vertical="center"/>
    </xf>
    <xf numFmtId="0" fontId="12" fillId="2" borderId="0" xfId="0" applyFont="1" applyFill="1" applyAlignment="1" applyProtection="1">
      <alignment horizontal="center" vertical="center"/>
    </xf>
    <xf numFmtId="0" fontId="0" fillId="0" borderId="0" xfId="0" applyProtection="1"/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" fontId="17" fillId="0" borderId="0" xfId="0" applyNumberFormat="1" applyFont="1" applyAlignment="1" applyProtection="1">
      <alignment vertical="center"/>
    </xf>
    <xf numFmtId="4" fontId="4" fillId="4" borderId="7" xfId="0" applyNumberFormat="1" applyFont="1" applyFill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4" fillId="4" borderId="7" xfId="0" applyFont="1" applyFill="1" applyBorder="1" applyAlignment="1" applyProtection="1">
      <alignment horizontal="left" vertical="center"/>
    </xf>
    <xf numFmtId="0" fontId="15" fillId="0" borderId="0" xfId="0" applyFont="1" applyAlignment="1" applyProtection="1">
      <alignment horizontal="left" vertical="top" wrapText="1"/>
    </xf>
    <xf numFmtId="0" fontId="15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 wrapText="1"/>
    </xf>
    <xf numFmtId="0" fontId="21" fillId="5" borderId="6" xfId="0" applyFont="1" applyFill="1" applyBorder="1" applyAlignment="1" applyProtection="1">
      <alignment horizontal="center" vertical="center"/>
    </xf>
    <xf numFmtId="0" fontId="21" fillId="5" borderId="7" xfId="0" applyFont="1" applyFill="1" applyBorder="1" applyAlignment="1" applyProtection="1">
      <alignment horizontal="left" vertical="center"/>
    </xf>
    <xf numFmtId="0" fontId="21" fillId="5" borderId="7" xfId="0" applyFont="1" applyFill="1" applyBorder="1" applyAlignment="1" applyProtection="1">
      <alignment horizontal="right" vertical="center"/>
    </xf>
    <xf numFmtId="0" fontId="21" fillId="5" borderId="7" xfId="0" applyFont="1" applyFill="1" applyBorder="1" applyAlignment="1" applyProtection="1">
      <alignment horizontal="center" vertical="center"/>
    </xf>
    <xf numFmtId="0" fontId="21" fillId="5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19" fillId="0" borderId="11" xfId="0" applyFont="1" applyBorder="1" applyAlignment="1" applyProtection="1">
      <alignment horizontal="center" vertical="center"/>
    </xf>
    <xf numFmtId="0" fontId="19" fillId="0" borderId="12" xfId="0" applyFont="1" applyBorder="1" applyAlignment="1" applyProtection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4"/>
  <sheetViews>
    <sheetView showGridLines="0" tabSelected="1" workbookViewId="0">
      <selection activeCell="K96" sqref="K96:AF96"/>
    </sheetView>
  </sheetViews>
  <sheetFormatPr defaultRowHeight="11.25"/>
  <cols>
    <col min="1" max="1" width="8.33203125" style="10" customWidth="1"/>
    <col min="2" max="2" width="1.6640625" style="10" customWidth="1"/>
    <col min="3" max="3" width="4.1640625" style="10" customWidth="1"/>
    <col min="4" max="33" width="2.6640625" style="10" customWidth="1"/>
    <col min="34" max="34" width="3.33203125" style="10" customWidth="1"/>
    <col min="35" max="35" width="31.6640625" style="10" customWidth="1"/>
    <col min="36" max="37" width="2.5" style="10" customWidth="1"/>
    <col min="38" max="38" width="8.33203125" style="10" customWidth="1"/>
    <col min="39" max="39" width="3.33203125" style="10" customWidth="1"/>
    <col min="40" max="40" width="13.33203125" style="10" customWidth="1"/>
    <col min="41" max="41" width="7.5" style="10" customWidth="1"/>
    <col min="42" max="42" width="4.1640625" style="10" customWidth="1"/>
    <col min="43" max="43" width="15.6640625" style="10" hidden="1" customWidth="1"/>
    <col min="44" max="44" width="13.6640625" style="10" customWidth="1"/>
    <col min="45" max="47" width="25.83203125" style="10" hidden="1" customWidth="1"/>
    <col min="48" max="49" width="21.6640625" style="10" hidden="1" customWidth="1"/>
    <col min="50" max="51" width="25" style="10" hidden="1" customWidth="1"/>
    <col min="52" max="52" width="21.6640625" style="10" hidden="1" customWidth="1"/>
    <col min="53" max="53" width="19.1640625" style="10" hidden="1" customWidth="1"/>
    <col min="54" max="54" width="25" style="10" hidden="1" customWidth="1"/>
    <col min="55" max="55" width="21.6640625" style="10" hidden="1" customWidth="1"/>
    <col min="56" max="56" width="19.1640625" style="10" hidden="1" customWidth="1"/>
    <col min="57" max="57" width="66.5" style="10" customWidth="1"/>
    <col min="58" max="70" width="9.33203125" style="10"/>
    <col min="71" max="91" width="9.33203125" style="10" hidden="1"/>
    <col min="92" max="16384" width="9.33203125" style="10"/>
  </cols>
  <sheetData>
    <row r="1" spans="1:74">
      <c r="A1" s="9" t="s">
        <v>0</v>
      </c>
      <c r="AZ1" s="9" t="s">
        <v>1</v>
      </c>
      <c r="BA1" s="9" t="s">
        <v>2</v>
      </c>
      <c r="BB1" s="9" t="s">
        <v>1</v>
      </c>
      <c r="BT1" s="9" t="s">
        <v>3</v>
      </c>
      <c r="BU1" s="9" t="s">
        <v>3</v>
      </c>
      <c r="BV1" s="9" t="s">
        <v>4</v>
      </c>
    </row>
    <row r="2" spans="1:74" ht="36.950000000000003" customHeight="1">
      <c r="AR2" s="205" t="s">
        <v>5</v>
      </c>
      <c r="AS2" s="206"/>
      <c r="AT2" s="206"/>
      <c r="AU2" s="206"/>
      <c r="AV2" s="206"/>
      <c r="AW2" s="206"/>
      <c r="AX2" s="206"/>
      <c r="AY2" s="206"/>
      <c r="AZ2" s="206"/>
      <c r="BA2" s="206"/>
      <c r="BB2" s="206"/>
      <c r="BC2" s="206"/>
      <c r="BD2" s="206"/>
      <c r="BE2" s="206"/>
      <c r="BS2" s="11" t="s">
        <v>6</v>
      </c>
      <c r="BT2" s="11" t="s">
        <v>7</v>
      </c>
    </row>
    <row r="3" spans="1:74" ht="6.95" customHeight="1"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4"/>
      <c r="BS3" s="11" t="s">
        <v>6</v>
      </c>
      <c r="BT3" s="11" t="s">
        <v>8</v>
      </c>
    </row>
    <row r="4" spans="1:74" ht="24.95" customHeight="1">
      <c r="B4" s="14"/>
      <c r="D4" s="15" t="s">
        <v>9</v>
      </c>
      <c r="AR4" s="14"/>
      <c r="AS4" s="16" t="s">
        <v>10</v>
      </c>
      <c r="BE4" s="17" t="s">
        <v>11</v>
      </c>
      <c r="BS4" s="11" t="s">
        <v>12</v>
      </c>
    </row>
    <row r="5" spans="1:74" ht="12" customHeight="1">
      <c r="B5" s="14"/>
      <c r="D5" s="18" t="s">
        <v>13</v>
      </c>
      <c r="K5" s="217" t="s">
        <v>14</v>
      </c>
      <c r="L5" s="206"/>
      <c r="M5" s="206"/>
      <c r="N5" s="206"/>
      <c r="O5" s="206"/>
      <c r="P5" s="206"/>
      <c r="Q5" s="206"/>
      <c r="R5" s="206"/>
      <c r="S5" s="206"/>
      <c r="T5" s="206"/>
      <c r="U5" s="206"/>
      <c r="V5" s="206"/>
      <c r="W5" s="206"/>
      <c r="X5" s="206"/>
      <c r="Y5" s="206"/>
      <c r="Z5" s="206"/>
      <c r="AA5" s="206"/>
      <c r="AB5" s="206"/>
      <c r="AC5" s="206"/>
      <c r="AD5" s="206"/>
      <c r="AE5" s="206"/>
      <c r="AF5" s="206"/>
      <c r="AG5" s="206"/>
      <c r="AH5" s="206"/>
      <c r="AI5" s="206"/>
      <c r="AJ5" s="206"/>
      <c r="AK5" s="206"/>
      <c r="AL5" s="206"/>
      <c r="AM5" s="206"/>
      <c r="AN5" s="206"/>
      <c r="AO5" s="206"/>
      <c r="AR5" s="14"/>
      <c r="BE5" s="214" t="s">
        <v>15</v>
      </c>
      <c r="BS5" s="11" t="s">
        <v>6</v>
      </c>
    </row>
    <row r="6" spans="1:74" ht="36.950000000000003" customHeight="1">
      <c r="B6" s="14"/>
      <c r="D6" s="19" t="s">
        <v>16</v>
      </c>
      <c r="K6" s="218" t="s">
        <v>17</v>
      </c>
      <c r="L6" s="206"/>
      <c r="M6" s="206"/>
      <c r="N6" s="206"/>
      <c r="O6" s="206"/>
      <c r="P6" s="206"/>
      <c r="Q6" s="206"/>
      <c r="R6" s="206"/>
      <c r="S6" s="206"/>
      <c r="T6" s="206"/>
      <c r="U6" s="206"/>
      <c r="V6" s="206"/>
      <c r="W6" s="206"/>
      <c r="X6" s="206"/>
      <c r="Y6" s="206"/>
      <c r="Z6" s="206"/>
      <c r="AA6" s="206"/>
      <c r="AB6" s="206"/>
      <c r="AC6" s="206"/>
      <c r="AD6" s="206"/>
      <c r="AE6" s="206"/>
      <c r="AF6" s="206"/>
      <c r="AG6" s="206"/>
      <c r="AH6" s="206"/>
      <c r="AI6" s="206"/>
      <c r="AJ6" s="206"/>
      <c r="AK6" s="206"/>
      <c r="AL6" s="206"/>
      <c r="AM6" s="206"/>
      <c r="AN6" s="206"/>
      <c r="AO6" s="206"/>
      <c r="AR6" s="14"/>
      <c r="BE6" s="215"/>
      <c r="BS6" s="11" t="s">
        <v>6</v>
      </c>
    </row>
    <row r="7" spans="1:74" ht="12" customHeight="1">
      <c r="B7" s="14"/>
      <c r="D7" s="20" t="s">
        <v>18</v>
      </c>
      <c r="K7" s="21" t="s">
        <v>1</v>
      </c>
      <c r="AK7" s="20" t="s">
        <v>19</v>
      </c>
      <c r="AN7" s="21" t="s">
        <v>1</v>
      </c>
      <c r="AR7" s="14"/>
      <c r="BE7" s="215"/>
      <c r="BS7" s="11" t="s">
        <v>6</v>
      </c>
    </row>
    <row r="8" spans="1:74" ht="12" customHeight="1">
      <c r="B8" s="14"/>
      <c r="D8" s="20" t="s">
        <v>20</v>
      </c>
      <c r="K8" s="21" t="s">
        <v>21</v>
      </c>
      <c r="AK8" s="20" t="s">
        <v>22</v>
      </c>
      <c r="AN8" s="1" t="s">
        <v>23</v>
      </c>
      <c r="AR8" s="14"/>
      <c r="BE8" s="215"/>
      <c r="BS8" s="11" t="s">
        <v>6</v>
      </c>
    </row>
    <row r="9" spans="1:74" ht="14.45" customHeight="1">
      <c r="B9" s="14"/>
      <c r="AR9" s="14"/>
      <c r="BE9" s="215"/>
      <c r="BS9" s="11" t="s">
        <v>6</v>
      </c>
    </row>
    <row r="10" spans="1:74" ht="12" customHeight="1">
      <c r="B10" s="14"/>
      <c r="D10" s="20" t="s">
        <v>24</v>
      </c>
      <c r="AK10" s="20" t="s">
        <v>25</v>
      </c>
      <c r="AN10" s="21" t="s">
        <v>1</v>
      </c>
      <c r="AR10" s="14"/>
      <c r="BE10" s="215"/>
      <c r="BS10" s="11" t="s">
        <v>6</v>
      </c>
    </row>
    <row r="11" spans="1:74" ht="18.399999999999999" customHeight="1">
      <c r="B11" s="14"/>
      <c r="E11" s="21" t="s">
        <v>21</v>
      </c>
      <c r="AK11" s="20" t="s">
        <v>26</v>
      </c>
      <c r="AN11" s="21" t="s">
        <v>1</v>
      </c>
      <c r="AR11" s="14"/>
      <c r="BE11" s="215"/>
      <c r="BS11" s="11" t="s">
        <v>6</v>
      </c>
    </row>
    <row r="12" spans="1:74" ht="6.95" customHeight="1">
      <c r="B12" s="14"/>
      <c r="AR12" s="14"/>
      <c r="BE12" s="215"/>
      <c r="BS12" s="11" t="s">
        <v>6</v>
      </c>
    </row>
    <row r="13" spans="1:74" ht="12" customHeight="1">
      <c r="B13" s="14"/>
      <c r="D13" s="20" t="s">
        <v>27</v>
      </c>
      <c r="AK13" s="20" t="s">
        <v>25</v>
      </c>
      <c r="AN13" s="2" t="s">
        <v>28</v>
      </c>
      <c r="AR13" s="14"/>
      <c r="BE13" s="215"/>
      <c r="BS13" s="11" t="s">
        <v>6</v>
      </c>
    </row>
    <row r="14" spans="1:74" ht="12.75">
      <c r="B14" s="14"/>
      <c r="E14" s="219" t="s">
        <v>28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220"/>
      <c r="Z14" s="220"/>
      <c r="AA14" s="220"/>
      <c r="AB14" s="220"/>
      <c r="AC14" s="220"/>
      <c r="AD14" s="220"/>
      <c r="AE14" s="220"/>
      <c r="AF14" s="220"/>
      <c r="AG14" s="220"/>
      <c r="AH14" s="220"/>
      <c r="AI14" s="220"/>
      <c r="AJ14" s="220"/>
      <c r="AK14" s="20" t="s">
        <v>26</v>
      </c>
      <c r="AN14" s="2" t="s">
        <v>28</v>
      </c>
      <c r="AR14" s="14"/>
      <c r="BE14" s="215"/>
      <c r="BS14" s="11" t="s">
        <v>6</v>
      </c>
    </row>
    <row r="15" spans="1:74" ht="6.95" customHeight="1">
      <c r="B15" s="14"/>
      <c r="AR15" s="14"/>
      <c r="BE15" s="215"/>
      <c r="BS15" s="11" t="s">
        <v>3</v>
      </c>
    </row>
    <row r="16" spans="1:74" ht="12" customHeight="1">
      <c r="B16" s="14"/>
      <c r="D16" s="20" t="s">
        <v>29</v>
      </c>
      <c r="AK16" s="20" t="s">
        <v>25</v>
      </c>
      <c r="AN16" s="21" t="s">
        <v>1</v>
      </c>
      <c r="AR16" s="14"/>
      <c r="BE16" s="215"/>
      <c r="BS16" s="11" t="s">
        <v>3</v>
      </c>
    </row>
    <row r="17" spans="1:71" ht="18.399999999999999" customHeight="1">
      <c r="B17" s="14"/>
      <c r="E17" s="21" t="s">
        <v>21</v>
      </c>
      <c r="AK17" s="20" t="s">
        <v>26</v>
      </c>
      <c r="AN17" s="21" t="s">
        <v>1</v>
      </c>
      <c r="AR17" s="14"/>
      <c r="BE17" s="215"/>
      <c r="BS17" s="11" t="s">
        <v>30</v>
      </c>
    </row>
    <row r="18" spans="1:71" ht="6.95" customHeight="1">
      <c r="B18" s="14"/>
      <c r="AR18" s="14"/>
      <c r="BE18" s="215"/>
      <c r="BS18" s="11" t="s">
        <v>6</v>
      </c>
    </row>
    <row r="19" spans="1:71" ht="12" customHeight="1">
      <c r="B19" s="14"/>
      <c r="D19" s="20" t="s">
        <v>31</v>
      </c>
      <c r="AK19" s="20" t="s">
        <v>25</v>
      </c>
      <c r="AN19" s="21" t="s">
        <v>32</v>
      </c>
      <c r="AR19" s="14"/>
      <c r="BE19" s="215"/>
      <c r="BS19" s="11" t="s">
        <v>6</v>
      </c>
    </row>
    <row r="20" spans="1:71" ht="18.399999999999999" customHeight="1">
      <c r="B20" s="14"/>
      <c r="E20" s="21" t="s">
        <v>33</v>
      </c>
      <c r="AK20" s="20" t="s">
        <v>26</v>
      </c>
      <c r="AN20" s="21" t="s">
        <v>34</v>
      </c>
      <c r="AR20" s="14"/>
      <c r="BE20" s="215"/>
      <c r="BS20" s="11" t="s">
        <v>30</v>
      </c>
    </row>
    <row r="21" spans="1:71" ht="6.95" customHeight="1">
      <c r="B21" s="14"/>
      <c r="AR21" s="14"/>
      <c r="BE21" s="215"/>
    </row>
    <row r="22" spans="1:71" ht="12" customHeight="1">
      <c r="B22" s="14"/>
      <c r="D22" s="20" t="s">
        <v>35</v>
      </c>
      <c r="AR22" s="14"/>
      <c r="BE22" s="215"/>
    </row>
    <row r="23" spans="1:71" ht="16.5" customHeight="1">
      <c r="B23" s="14"/>
      <c r="E23" s="221" t="s">
        <v>1</v>
      </c>
      <c r="F23" s="221"/>
      <c r="G23" s="221"/>
      <c r="H23" s="221"/>
      <c r="I23" s="221"/>
      <c r="J23" s="221"/>
      <c r="K23" s="221"/>
      <c r="L23" s="221"/>
      <c r="M23" s="221"/>
      <c r="N23" s="221"/>
      <c r="O23" s="221"/>
      <c r="P23" s="221"/>
      <c r="Q23" s="221"/>
      <c r="R23" s="221"/>
      <c r="S23" s="221"/>
      <c r="T23" s="221"/>
      <c r="U23" s="221"/>
      <c r="V23" s="221"/>
      <c r="W23" s="221"/>
      <c r="X23" s="221"/>
      <c r="Y23" s="221"/>
      <c r="Z23" s="221"/>
      <c r="AA23" s="221"/>
      <c r="AB23" s="221"/>
      <c r="AC23" s="221"/>
      <c r="AD23" s="221"/>
      <c r="AE23" s="221"/>
      <c r="AF23" s="221"/>
      <c r="AG23" s="221"/>
      <c r="AH23" s="221"/>
      <c r="AI23" s="221"/>
      <c r="AJ23" s="221"/>
      <c r="AK23" s="221"/>
      <c r="AL23" s="221"/>
      <c r="AM23" s="221"/>
      <c r="AN23" s="221"/>
      <c r="AR23" s="14"/>
      <c r="BE23" s="215"/>
    </row>
    <row r="24" spans="1:71" ht="6.95" customHeight="1">
      <c r="B24" s="14"/>
      <c r="AR24" s="14"/>
      <c r="BE24" s="215"/>
    </row>
    <row r="25" spans="1:71" ht="6.95" customHeight="1">
      <c r="B25" s="14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R25" s="14"/>
      <c r="BE25" s="215"/>
    </row>
    <row r="26" spans="1:71" s="27" customFormat="1" ht="25.9" customHeight="1">
      <c r="A26" s="23"/>
      <c r="B26" s="24"/>
      <c r="C26" s="23"/>
      <c r="D26" s="25" t="s">
        <v>36</v>
      </c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22">
        <f>ROUND(AG94,2)</f>
        <v>0</v>
      </c>
      <c r="AL26" s="223"/>
      <c r="AM26" s="223"/>
      <c r="AN26" s="223"/>
      <c r="AO26" s="223"/>
      <c r="AP26" s="23"/>
      <c r="AQ26" s="23"/>
      <c r="AR26" s="24"/>
      <c r="BE26" s="215"/>
    </row>
    <row r="27" spans="1:71" s="27" customFormat="1" ht="6.95" customHeight="1">
      <c r="A27" s="23"/>
      <c r="B27" s="24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4"/>
      <c r="BE27" s="215"/>
    </row>
    <row r="28" spans="1:71" s="27" customFormat="1" ht="12.75">
      <c r="A28" s="23"/>
      <c r="B28" s="24"/>
      <c r="C28" s="23"/>
      <c r="D28" s="23"/>
      <c r="E28" s="23"/>
      <c r="F28" s="23"/>
      <c r="G28" s="23"/>
      <c r="H28" s="23"/>
      <c r="I28" s="23"/>
      <c r="J28" s="23"/>
      <c r="K28" s="23"/>
      <c r="L28" s="224" t="s">
        <v>37</v>
      </c>
      <c r="M28" s="224"/>
      <c r="N28" s="224"/>
      <c r="O28" s="224"/>
      <c r="P28" s="224"/>
      <c r="Q28" s="23"/>
      <c r="R28" s="23"/>
      <c r="S28" s="23"/>
      <c r="T28" s="23"/>
      <c r="U28" s="23"/>
      <c r="V28" s="23"/>
      <c r="W28" s="224" t="s">
        <v>38</v>
      </c>
      <c r="X28" s="224"/>
      <c r="Y28" s="224"/>
      <c r="Z28" s="224"/>
      <c r="AA28" s="224"/>
      <c r="AB28" s="224"/>
      <c r="AC28" s="224"/>
      <c r="AD28" s="224"/>
      <c r="AE28" s="224"/>
      <c r="AF28" s="23"/>
      <c r="AG28" s="23"/>
      <c r="AH28" s="23"/>
      <c r="AI28" s="23"/>
      <c r="AJ28" s="23"/>
      <c r="AK28" s="224" t="s">
        <v>39</v>
      </c>
      <c r="AL28" s="224"/>
      <c r="AM28" s="224"/>
      <c r="AN28" s="224"/>
      <c r="AO28" s="224"/>
      <c r="AP28" s="23"/>
      <c r="AQ28" s="23"/>
      <c r="AR28" s="24"/>
      <c r="BE28" s="215"/>
    </row>
    <row r="29" spans="1:71" s="28" customFormat="1" ht="14.45" customHeight="1">
      <c r="B29" s="29"/>
      <c r="D29" s="20" t="s">
        <v>40</v>
      </c>
      <c r="F29" s="20" t="s">
        <v>41</v>
      </c>
      <c r="L29" s="207">
        <v>0.21</v>
      </c>
      <c r="M29" s="208"/>
      <c r="N29" s="208"/>
      <c r="O29" s="208"/>
      <c r="P29" s="208"/>
      <c r="W29" s="209">
        <f>ROUND(AZ94, 2)</f>
        <v>0</v>
      </c>
      <c r="X29" s="208"/>
      <c r="Y29" s="208"/>
      <c r="Z29" s="208"/>
      <c r="AA29" s="208"/>
      <c r="AB29" s="208"/>
      <c r="AC29" s="208"/>
      <c r="AD29" s="208"/>
      <c r="AE29" s="208"/>
      <c r="AK29" s="209">
        <f>ROUND(AV94, 2)</f>
        <v>0</v>
      </c>
      <c r="AL29" s="208"/>
      <c r="AM29" s="208"/>
      <c r="AN29" s="208"/>
      <c r="AO29" s="208"/>
      <c r="AR29" s="29"/>
      <c r="BE29" s="216"/>
    </row>
    <row r="30" spans="1:71" s="28" customFormat="1" ht="14.45" customHeight="1">
      <c r="B30" s="29"/>
      <c r="F30" s="20" t="s">
        <v>42</v>
      </c>
      <c r="L30" s="207">
        <v>0.15</v>
      </c>
      <c r="M30" s="208"/>
      <c r="N30" s="208"/>
      <c r="O30" s="208"/>
      <c r="P30" s="208"/>
      <c r="W30" s="209">
        <f>ROUND(BA94, 2)</f>
        <v>0</v>
      </c>
      <c r="X30" s="208"/>
      <c r="Y30" s="208"/>
      <c r="Z30" s="208"/>
      <c r="AA30" s="208"/>
      <c r="AB30" s="208"/>
      <c r="AC30" s="208"/>
      <c r="AD30" s="208"/>
      <c r="AE30" s="208"/>
      <c r="AK30" s="209">
        <f>ROUND(AW94, 2)</f>
        <v>0</v>
      </c>
      <c r="AL30" s="208"/>
      <c r="AM30" s="208"/>
      <c r="AN30" s="208"/>
      <c r="AO30" s="208"/>
      <c r="AR30" s="29"/>
      <c r="BE30" s="216"/>
    </row>
    <row r="31" spans="1:71" s="28" customFormat="1" ht="14.45" hidden="1" customHeight="1">
      <c r="B31" s="29"/>
      <c r="F31" s="20" t="s">
        <v>43</v>
      </c>
      <c r="L31" s="207">
        <v>0.21</v>
      </c>
      <c r="M31" s="208"/>
      <c r="N31" s="208"/>
      <c r="O31" s="208"/>
      <c r="P31" s="208"/>
      <c r="W31" s="209">
        <f>ROUND(BB94, 2)</f>
        <v>0</v>
      </c>
      <c r="X31" s="208"/>
      <c r="Y31" s="208"/>
      <c r="Z31" s="208"/>
      <c r="AA31" s="208"/>
      <c r="AB31" s="208"/>
      <c r="AC31" s="208"/>
      <c r="AD31" s="208"/>
      <c r="AE31" s="208"/>
      <c r="AK31" s="209">
        <v>0</v>
      </c>
      <c r="AL31" s="208"/>
      <c r="AM31" s="208"/>
      <c r="AN31" s="208"/>
      <c r="AO31" s="208"/>
      <c r="AR31" s="29"/>
      <c r="BE31" s="216"/>
    </row>
    <row r="32" spans="1:71" s="28" customFormat="1" ht="14.45" hidden="1" customHeight="1">
      <c r="B32" s="29"/>
      <c r="F32" s="20" t="s">
        <v>44</v>
      </c>
      <c r="L32" s="207">
        <v>0.15</v>
      </c>
      <c r="M32" s="208"/>
      <c r="N32" s="208"/>
      <c r="O32" s="208"/>
      <c r="P32" s="208"/>
      <c r="W32" s="209">
        <f>ROUND(BC94, 2)</f>
        <v>0</v>
      </c>
      <c r="X32" s="208"/>
      <c r="Y32" s="208"/>
      <c r="Z32" s="208"/>
      <c r="AA32" s="208"/>
      <c r="AB32" s="208"/>
      <c r="AC32" s="208"/>
      <c r="AD32" s="208"/>
      <c r="AE32" s="208"/>
      <c r="AK32" s="209">
        <v>0</v>
      </c>
      <c r="AL32" s="208"/>
      <c r="AM32" s="208"/>
      <c r="AN32" s="208"/>
      <c r="AO32" s="208"/>
      <c r="AR32" s="29"/>
      <c r="BE32" s="216"/>
    </row>
    <row r="33" spans="1:57" s="28" customFormat="1" ht="14.45" hidden="1" customHeight="1">
      <c r="B33" s="29"/>
      <c r="F33" s="20" t="s">
        <v>45</v>
      </c>
      <c r="L33" s="207">
        <v>0</v>
      </c>
      <c r="M33" s="208"/>
      <c r="N33" s="208"/>
      <c r="O33" s="208"/>
      <c r="P33" s="208"/>
      <c r="W33" s="209">
        <f>ROUND(BD94, 2)</f>
        <v>0</v>
      </c>
      <c r="X33" s="208"/>
      <c r="Y33" s="208"/>
      <c r="Z33" s="208"/>
      <c r="AA33" s="208"/>
      <c r="AB33" s="208"/>
      <c r="AC33" s="208"/>
      <c r="AD33" s="208"/>
      <c r="AE33" s="208"/>
      <c r="AK33" s="209">
        <v>0</v>
      </c>
      <c r="AL33" s="208"/>
      <c r="AM33" s="208"/>
      <c r="AN33" s="208"/>
      <c r="AO33" s="208"/>
      <c r="AR33" s="29"/>
      <c r="BE33" s="216"/>
    </row>
    <row r="34" spans="1:57" s="27" customFormat="1" ht="6.95" customHeight="1">
      <c r="A34" s="23"/>
      <c r="B34" s="24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4"/>
      <c r="BE34" s="215"/>
    </row>
    <row r="35" spans="1:57" s="27" customFormat="1" ht="25.9" customHeight="1">
      <c r="A35" s="23"/>
      <c r="B35" s="24"/>
      <c r="C35" s="30"/>
      <c r="D35" s="31" t="s">
        <v>46</v>
      </c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3" t="s">
        <v>47</v>
      </c>
      <c r="U35" s="32"/>
      <c r="V35" s="32"/>
      <c r="W35" s="32"/>
      <c r="X35" s="213" t="s">
        <v>48</v>
      </c>
      <c r="Y35" s="211"/>
      <c r="Z35" s="211"/>
      <c r="AA35" s="211"/>
      <c r="AB35" s="211"/>
      <c r="AC35" s="32"/>
      <c r="AD35" s="32"/>
      <c r="AE35" s="32"/>
      <c r="AF35" s="32"/>
      <c r="AG35" s="32"/>
      <c r="AH35" s="32"/>
      <c r="AI35" s="32"/>
      <c r="AJ35" s="32"/>
      <c r="AK35" s="210">
        <f>SUM(AK26:AK33)</f>
        <v>0</v>
      </c>
      <c r="AL35" s="211"/>
      <c r="AM35" s="211"/>
      <c r="AN35" s="211"/>
      <c r="AO35" s="212"/>
      <c r="AP35" s="30"/>
      <c r="AQ35" s="30"/>
      <c r="AR35" s="24"/>
      <c r="BE35" s="23"/>
    </row>
    <row r="36" spans="1:57" s="27" customFormat="1" ht="6.95" customHeight="1">
      <c r="A36" s="23"/>
      <c r="B36" s="24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4"/>
      <c r="BE36" s="23"/>
    </row>
    <row r="37" spans="1:57" s="27" customFormat="1" ht="14.45" customHeight="1">
      <c r="A37" s="23"/>
      <c r="B37" s="24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4"/>
      <c r="BE37" s="23"/>
    </row>
    <row r="38" spans="1:57" ht="14.45" customHeight="1">
      <c r="B38" s="14"/>
      <c r="AR38" s="14"/>
    </row>
    <row r="39" spans="1:57" ht="14.45" customHeight="1">
      <c r="B39" s="14"/>
      <c r="AR39" s="14"/>
    </row>
    <row r="40" spans="1:57" ht="14.45" customHeight="1">
      <c r="B40" s="14"/>
      <c r="AR40" s="14"/>
    </row>
    <row r="41" spans="1:57" ht="14.45" customHeight="1">
      <c r="B41" s="14"/>
      <c r="AR41" s="14"/>
    </row>
    <row r="42" spans="1:57" ht="14.45" customHeight="1">
      <c r="B42" s="14"/>
      <c r="AR42" s="14"/>
    </row>
    <row r="43" spans="1:57" ht="14.45" customHeight="1">
      <c r="B43" s="14"/>
      <c r="AR43" s="14"/>
    </row>
    <row r="44" spans="1:57" ht="14.45" customHeight="1">
      <c r="B44" s="14"/>
      <c r="AR44" s="14"/>
    </row>
    <row r="45" spans="1:57" ht="14.45" customHeight="1">
      <c r="B45" s="14"/>
      <c r="AR45" s="14"/>
    </row>
    <row r="46" spans="1:57" ht="14.45" customHeight="1">
      <c r="B46" s="14"/>
      <c r="AR46" s="14"/>
    </row>
    <row r="47" spans="1:57" ht="14.45" customHeight="1">
      <c r="B47" s="14"/>
      <c r="AR47" s="14"/>
    </row>
    <row r="48" spans="1:57" ht="14.45" customHeight="1">
      <c r="B48" s="14"/>
      <c r="AR48" s="14"/>
    </row>
    <row r="49" spans="1:57" s="27" customFormat="1" ht="14.45" customHeight="1">
      <c r="B49" s="34"/>
      <c r="D49" s="35" t="s">
        <v>49</v>
      </c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5" t="s">
        <v>50</v>
      </c>
      <c r="AI49" s="36"/>
      <c r="AJ49" s="36"/>
      <c r="AK49" s="36"/>
      <c r="AL49" s="36"/>
      <c r="AM49" s="36"/>
      <c r="AN49" s="36"/>
      <c r="AO49" s="36"/>
      <c r="AR49" s="34"/>
    </row>
    <row r="50" spans="1:57">
      <c r="B50" s="14"/>
      <c r="AR50" s="14"/>
    </row>
    <row r="51" spans="1:57">
      <c r="B51" s="14"/>
      <c r="AR51" s="14"/>
    </row>
    <row r="52" spans="1:57">
      <c r="B52" s="14"/>
      <c r="AR52" s="14"/>
    </row>
    <row r="53" spans="1:57">
      <c r="B53" s="14"/>
      <c r="AR53" s="14"/>
    </row>
    <row r="54" spans="1:57">
      <c r="B54" s="14"/>
      <c r="AR54" s="14"/>
    </row>
    <row r="55" spans="1:57">
      <c r="B55" s="14"/>
      <c r="AR55" s="14"/>
    </row>
    <row r="56" spans="1:57">
      <c r="B56" s="14"/>
      <c r="AR56" s="14"/>
    </row>
    <row r="57" spans="1:57">
      <c r="B57" s="14"/>
      <c r="AR57" s="14"/>
    </row>
    <row r="58" spans="1:57">
      <c r="B58" s="14"/>
      <c r="AR58" s="14"/>
    </row>
    <row r="59" spans="1:57">
      <c r="B59" s="14"/>
      <c r="AR59" s="14"/>
    </row>
    <row r="60" spans="1:57" s="27" customFormat="1" ht="12.75">
      <c r="A60" s="23"/>
      <c r="B60" s="24"/>
      <c r="C60" s="23"/>
      <c r="D60" s="37" t="s">
        <v>51</v>
      </c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37" t="s">
        <v>52</v>
      </c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37" t="s">
        <v>51</v>
      </c>
      <c r="AI60" s="26"/>
      <c r="AJ60" s="26"/>
      <c r="AK60" s="26"/>
      <c r="AL60" s="26"/>
      <c r="AM60" s="37" t="s">
        <v>52</v>
      </c>
      <c r="AN60" s="26"/>
      <c r="AO60" s="26"/>
      <c r="AP60" s="23"/>
      <c r="AQ60" s="23"/>
      <c r="AR60" s="24"/>
      <c r="BE60" s="23"/>
    </row>
    <row r="61" spans="1:57">
      <c r="B61" s="14"/>
      <c r="AR61" s="14"/>
    </row>
    <row r="62" spans="1:57">
      <c r="B62" s="14"/>
      <c r="AR62" s="14"/>
    </row>
    <row r="63" spans="1:57">
      <c r="B63" s="14"/>
      <c r="AR63" s="14"/>
    </row>
    <row r="64" spans="1:57" s="27" customFormat="1" ht="12.75">
      <c r="A64" s="23"/>
      <c r="B64" s="24"/>
      <c r="C64" s="23"/>
      <c r="D64" s="35" t="s">
        <v>53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5" t="s">
        <v>54</v>
      </c>
      <c r="AI64" s="38"/>
      <c r="AJ64" s="38"/>
      <c r="AK64" s="38"/>
      <c r="AL64" s="38"/>
      <c r="AM64" s="38"/>
      <c r="AN64" s="38"/>
      <c r="AO64" s="38"/>
      <c r="AP64" s="23"/>
      <c r="AQ64" s="23"/>
      <c r="AR64" s="24"/>
      <c r="BE64" s="23"/>
    </row>
    <row r="65" spans="1:57">
      <c r="B65" s="14"/>
      <c r="AR65" s="14"/>
    </row>
    <row r="66" spans="1:57">
      <c r="B66" s="14"/>
      <c r="AR66" s="14"/>
    </row>
    <row r="67" spans="1:57">
      <c r="B67" s="14"/>
      <c r="AR67" s="14"/>
    </row>
    <row r="68" spans="1:57">
      <c r="B68" s="14"/>
      <c r="AR68" s="14"/>
    </row>
    <row r="69" spans="1:57">
      <c r="B69" s="14"/>
      <c r="AR69" s="14"/>
    </row>
    <row r="70" spans="1:57">
      <c r="B70" s="14"/>
      <c r="AR70" s="14"/>
    </row>
    <row r="71" spans="1:57">
      <c r="B71" s="14"/>
      <c r="AR71" s="14"/>
    </row>
    <row r="72" spans="1:57">
      <c r="B72" s="14"/>
      <c r="AR72" s="14"/>
    </row>
    <row r="73" spans="1:57">
      <c r="B73" s="14"/>
      <c r="AR73" s="14"/>
    </row>
    <row r="74" spans="1:57">
      <c r="B74" s="14"/>
      <c r="AR74" s="14"/>
    </row>
    <row r="75" spans="1:57" s="27" customFormat="1" ht="12.75">
      <c r="A75" s="23"/>
      <c r="B75" s="24"/>
      <c r="C75" s="23"/>
      <c r="D75" s="37" t="s">
        <v>51</v>
      </c>
      <c r="E75" s="26"/>
      <c r="F75" s="26"/>
      <c r="G75" s="26"/>
      <c r="H75" s="26"/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37" t="s">
        <v>52</v>
      </c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37" t="s">
        <v>51</v>
      </c>
      <c r="AI75" s="26"/>
      <c r="AJ75" s="26"/>
      <c r="AK75" s="26"/>
      <c r="AL75" s="26"/>
      <c r="AM75" s="37" t="s">
        <v>52</v>
      </c>
      <c r="AN75" s="26"/>
      <c r="AO75" s="26"/>
      <c r="AP75" s="23"/>
      <c r="AQ75" s="23"/>
      <c r="AR75" s="24"/>
      <c r="BE75" s="23"/>
    </row>
    <row r="76" spans="1:57" s="27" customFormat="1">
      <c r="A76" s="23"/>
      <c r="B76" s="24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  <c r="AM76" s="23"/>
      <c r="AN76" s="23"/>
      <c r="AO76" s="23"/>
      <c r="AP76" s="23"/>
      <c r="AQ76" s="23"/>
      <c r="AR76" s="24"/>
      <c r="BE76" s="23"/>
    </row>
    <row r="77" spans="1:57" s="27" customFormat="1" ht="6.95" customHeight="1">
      <c r="A77" s="23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24"/>
      <c r="BE77" s="23"/>
    </row>
    <row r="81" spans="1:91" s="27" customFormat="1" ht="6.95" customHeight="1">
      <c r="A81" s="23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24"/>
      <c r="BE81" s="23"/>
    </row>
    <row r="82" spans="1:91" s="27" customFormat="1" ht="24.95" customHeight="1">
      <c r="A82" s="23"/>
      <c r="B82" s="24"/>
      <c r="C82" s="15" t="s">
        <v>55</v>
      </c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4"/>
      <c r="BE82" s="23"/>
    </row>
    <row r="83" spans="1:91" s="27" customFormat="1" ht="6.95" customHeight="1">
      <c r="A83" s="23"/>
      <c r="B83" s="24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4"/>
      <c r="BE83" s="23"/>
    </row>
    <row r="84" spans="1:91" s="43" customFormat="1" ht="12" customHeight="1">
      <c r="B84" s="44"/>
      <c r="C84" s="20" t="s">
        <v>13</v>
      </c>
      <c r="L84" s="43" t="str">
        <f>K5</f>
        <v>2020/11</v>
      </c>
      <c r="AR84" s="44"/>
    </row>
    <row r="85" spans="1:91" s="45" customFormat="1" ht="36.950000000000003" customHeight="1">
      <c r="B85" s="46"/>
      <c r="C85" s="47" t="s">
        <v>16</v>
      </c>
      <c r="L85" s="239" t="str">
        <f>K6</f>
        <v>Oprava mostů v úseku Náchod - Teplice nad Metují</v>
      </c>
      <c r="M85" s="240"/>
      <c r="N85" s="240"/>
      <c r="O85" s="240"/>
      <c r="P85" s="240"/>
      <c r="Q85" s="240"/>
      <c r="R85" s="240"/>
      <c r="S85" s="240"/>
      <c r="T85" s="240"/>
      <c r="U85" s="240"/>
      <c r="V85" s="240"/>
      <c r="W85" s="240"/>
      <c r="X85" s="240"/>
      <c r="Y85" s="240"/>
      <c r="Z85" s="240"/>
      <c r="AA85" s="240"/>
      <c r="AB85" s="240"/>
      <c r="AC85" s="240"/>
      <c r="AD85" s="240"/>
      <c r="AE85" s="240"/>
      <c r="AF85" s="240"/>
      <c r="AG85" s="240"/>
      <c r="AH85" s="240"/>
      <c r="AI85" s="240"/>
      <c r="AJ85" s="240"/>
      <c r="AK85" s="240"/>
      <c r="AL85" s="240"/>
      <c r="AM85" s="240"/>
      <c r="AN85" s="240"/>
      <c r="AO85" s="240"/>
      <c r="AR85" s="46"/>
    </row>
    <row r="86" spans="1:91" s="27" customFormat="1" ht="6.95" customHeight="1">
      <c r="A86" s="23"/>
      <c r="B86" s="24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4"/>
      <c r="BE86" s="23"/>
    </row>
    <row r="87" spans="1:91" s="27" customFormat="1" ht="12" customHeight="1">
      <c r="A87" s="23"/>
      <c r="B87" s="24"/>
      <c r="C87" s="20" t="s">
        <v>20</v>
      </c>
      <c r="D87" s="23"/>
      <c r="E87" s="23"/>
      <c r="F87" s="23"/>
      <c r="G87" s="23"/>
      <c r="H87" s="23"/>
      <c r="I87" s="23"/>
      <c r="J87" s="23"/>
      <c r="K87" s="23"/>
      <c r="L87" s="48" t="str">
        <f>IF(K8="","",K8)</f>
        <v xml:space="preserve"> </v>
      </c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0" t="s">
        <v>22</v>
      </c>
      <c r="AJ87" s="23"/>
      <c r="AK87" s="23"/>
      <c r="AL87" s="23"/>
      <c r="AM87" s="241" t="str">
        <f>IF(AN8= "","",AN8)</f>
        <v>18. 3. 2020</v>
      </c>
      <c r="AN87" s="241"/>
      <c r="AO87" s="23"/>
      <c r="AP87" s="23"/>
      <c r="AQ87" s="23"/>
      <c r="AR87" s="24"/>
      <c r="BE87" s="23"/>
    </row>
    <row r="88" spans="1:91" s="27" customFormat="1" ht="6.95" customHeight="1">
      <c r="A88" s="23"/>
      <c r="B88" s="24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4"/>
      <c r="BE88" s="23"/>
    </row>
    <row r="89" spans="1:91" s="27" customFormat="1" ht="15.2" customHeight="1">
      <c r="A89" s="23"/>
      <c r="B89" s="24"/>
      <c r="C89" s="20" t="s">
        <v>24</v>
      </c>
      <c r="D89" s="23"/>
      <c r="E89" s="23"/>
      <c r="F89" s="23"/>
      <c r="G89" s="23"/>
      <c r="H89" s="23"/>
      <c r="I89" s="23"/>
      <c r="J89" s="23"/>
      <c r="K89" s="23"/>
      <c r="L89" s="43" t="str">
        <f>IF(E11= "","",E11)</f>
        <v xml:space="preserve"> </v>
      </c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0" t="s">
        <v>29</v>
      </c>
      <c r="AJ89" s="23"/>
      <c r="AK89" s="23"/>
      <c r="AL89" s="23"/>
      <c r="AM89" s="246" t="str">
        <f>IF(E17="","",E17)</f>
        <v xml:space="preserve"> </v>
      </c>
      <c r="AN89" s="247"/>
      <c r="AO89" s="247"/>
      <c r="AP89" s="247"/>
      <c r="AQ89" s="23"/>
      <c r="AR89" s="24"/>
      <c r="AS89" s="242" t="s">
        <v>56</v>
      </c>
      <c r="AT89" s="243"/>
      <c r="AU89" s="49"/>
      <c r="AV89" s="49"/>
      <c r="AW89" s="49"/>
      <c r="AX89" s="49"/>
      <c r="AY89" s="49"/>
      <c r="AZ89" s="49"/>
      <c r="BA89" s="49"/>
      <c r="BB89" s="49"/>
      <c r="BC89" s="49"/>
      <c r="BD89" s="50"/>
      <c r="BE89" s="23"/>
    </row>
    <row r="90" spans="1:91" s="27" customFormat="1" ht="25.7" customHeight="1">
      <c r="A90" s="23"/>
      <c r="B90" s="24"/>
      <c r="C90" s="20" t="s">
        <v>27</v>
      </c>
      <c r="D90" s="23"/>
      <c r="E90" s="23"/>
      <c r="F90" s="23"/>
      <c r="G90" s="23"/>
      <c r="H90" s="23"/>
      <c r="I90" s="23"/>
      <c r="J90" s="23"/>
      <c r="K90" s="23"/>
      <c r="L90" s="43" t="str">
        <f>IF(E14= "Vyplň údaj","",E14)</f>
        <v/>
      </c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0" t="s">
        <v>31</v>
      </c>
      <c r="AJ90" s="23"/>
      <c r="AK90" s="23"/>
      <c r="AL90" s="23"/>
      <c r="AM90" s="246" t="str">
        <f>IF(E20="","",E20)</f>
        <v>Správa železnic, státní organizace OŘ HK</v>
      </c>
      <c r="AN90" s="247"/>
      <c r="AO90" s="247"/>
      <c r="AP90" s="247"/>
      <c r="AQ90" s="23"/>
      <c r="AR90" s="24"/>
      <c r="AS90" s="244"/>
      <c r="AT90" s="245"/>
      <c r="AU90" s="51"/>
      <c r="AV90" s="51"/>
      <c r="AW90" s="51"/>
      <c r="AX90" s="51"/>
      <c r="AY90" s="51"/>
      <c r="AZ90" s="51"/>
      <c r="BA90" s="51"/>
      <c r="BB90" s="51"/>
      <c r="BC90" s="51"/>
      <c r="BD90" s="52"/>
      <c r="BE90" s="23"/>
    </row>
    <row r="91" spans="1:91" s="27" customFormat="1" ht="10.9" customHeight="1">
      <c r="A91" s="23"/>
      <c r="B91" s="24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  <c r="AQ91" s="23"/>
      <c r="AR91" s="24"/>
      <c r="AS91" s="244"/>
      <c r="AT91" s="245"/>
      <c r="AU91" s="51"/>
      <c r="AV91" s="51"/>
      <c r="AW91" s="51"/>
      <c r="AX91" s="51"/>
      <c r="AY91" s="51"/>
      <c r="AZ91" s="51"/>
      <c r="BA91" s="51"/>
      <c r="BB91" s="51"/>
      <c r="BC91" s="51"/>
      <c r="BD91" s="52"/>
      <c r="BE91" s="23"/>
    </row>
    <row r="92" spans="1:91" s="27" customFormat="1" ht="29.25" customHeight="1">
      <c r="A92" s="23"/>
      <c r="B92" s="24"/>
      <c r="C92" s="234" t="s">
        <v>57</v>
      </c>
      <c r="D92" s="235"/>
      <c r="E92" s="235"/>
      <c r="F92" s="235"/>
      <c r="G92" s="235"/>
      <c r="H92" s="53"/>
      <c r="I92" s="237" t="s">
        <v>58</v>
      </c>
      <c r="J92" s="235"/>
      <c r="K92" s="235"/>
      <c r="L92" s="235"/>
      <c r="M92" s="235"/>
      <c r="N92" s="235"/>
      <c r="O92" s="235"/>
      <c r="P92" s="235"/>
      <c r="Q92" s="235"/>
      <c r="R92" s="235"/>
      <c r="S92" s="235"/>
      <c r="T92" s="235"/>
      <c r="U92" s="235"/>
      <c r="V92" s="235"/>
      <c r="W92" s="235"/>
      <c r="X92" s="235"/>
      <c r="Y92" s="235"/>
      <c r="Z92" s="235"/>
      <c r="AA92" s="235"/>
      <c r="AB92" s="235"/>
      <c r="AC92" s="235"/>
      <c r="AD92" s="235"/>
      <c r="AE92" s="235"/>
      <c r="AF92" s="235"/>
      <c r="AG92" s="236" t="s">
        <v>59</v>
      </c>
      <c r="AH92" s="235"/>
      <c r="AI92" s="235"/>
      <c r="AJ92" s="235"/>
      <c r="AK92" s="235"/>
      <c r="AL92" s="235"/>
      <c r="AM92" s="235"/>
      <c r="AN92" s="237" t="s">
        <v>60</v>
      </c>
      <c r="AO92" s="235"/>
      <c r="AP92" s="238"/>
      <c r="AQ92" s="54" t="s">
        <v>61</v>
      </c>
      <c r="AR92" s="24"/>
      <c r="AS92" s="55" t="s">
        <v>62</v>
      </c>
      <c r="AT92" s="56" t="s">
        <v>63</v>
      </c>
      <c r="AU92" s="56" t="s">
        <v>64</v>
      </c>
      <c r="AV92" s="56" t="s">
        <v>65</v>
      </c>
      <c r="AW92" s="56" t="s">
        <v>66</v>
      </c>
      <c r="AX92" s="56" t="s">
        <v>67</v>
      </c>
      <c r="AY92" s="56" t="s">
        <v>68</v>
      </c>
      <c r="AZ92" s="56" t="s">
        <v>69</v>
      </c>
      <c r="BA92" s="56" t="s">
        <v>70</v>
      </c>
      <c r="BB92" s="56" t="s">
        <v>71</v>
      </c>
      <c r="BC92" s="56" t="s">
        <v>72</v>
      </c>
      <c r="BD92" s="57" t="s">
        <v>73</v>
      </c>
      <c r="BE92" s="23"/>
    </row>
    <row r="93" spans="1:91" s="27" customFormat="1" ht="10.9" customHeight="1">
      <c r="A93" s="23"/>
      <c r="B93" s="24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3"/>
      <c r="AL93" s="23"/>
      <c r="AM93" s="23"/>
      <c r="AN93" s="23"/>
      <c r="AO93" s="23"/>
      <c r="AP93" s="23"/>
      <c r="AQ93" s="23"/>
      <c r="AR93" s="24"/>
      <c r="AS93" s="58"/>
      <c r="AT93" s="59"/>
      <c r="AU93" s="59"/>
      <c r="AV93" s="59"/>
      <c r="AW93" s="59"/>
      <c r="AX93" s="59"/>
      <c r="AY93" s="59"/>
      <c r="AZ93" s="59"/>
      <c r="BA93" s="59"/>
      <c r="BB93" s="59"/>
      <c r="BC93" s="59"/>
      <c r="BD93" s="60"/>
      <c r="BE93" s="23"/>
    </row>
    <row r="94" spans="1:91" s="61" customFormat="1" ht="32.450000000000003" customHeight="1">
      <c r="B94" s="62"/>
      <c r="C94" s="63" t="s">
        <v>74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28">
        <f>ROUND(AG95+AG99,2)</f>
        <v>0</v>
      </c>
      <c r="AH94" s="228"/>
      <c r="AI94" s="228"/>
      <c r="AJ94" s="228"/>
      <c r="AK94" s="228"/>
      <c r="AL94" s="228"/>
      <c r="AM94" s="228"/>
      <c r="AN94" s="229">
        <f t="shared" ref="AN94:AN102" si="0">SUM(AG94,AT94)</f>
        <v>0</v>
      </c>
      <c r="AO94" s="229"/>
      <c r="AP94" s="229"/>
      <c r="AQ94" s="65" t="s">
        <v>1</v>
      </c>
      <c r="AR94" s="62"/>
      <c r="AS94" s="66">
        <f>ROUND(AS95+AS99,2)</f>
        <v>0</v>
      </c>
      <c r="AT94" s="67">
        <f t="shared" ref="AT94:AT102" si="1">ROUND(SUM(AV94:AW94),2)</f>
        <v>0</v>
      </c>
      <c r="AU94" s="68">
        <f>ROUND(AU95+AU99,5)</f>
        <v>0</v>
      </c>
      <c r="AV94" s="67">
        <f>ROUND(AZ94*L29,2)</f>
        <v>0</v>
      </c>
      <c r="AW94" s="67">
        <f>ROUND(BA94*L30,2)</f>
        <v>0</v>
      </c>
      <c r="AX94" s="67">
        <f>ROUND(BB94*L29,2)</f>
        <v>0</v>
      </c>
      <c r="AY94" s="67">
        <f>ROUND(BC94*L30,2)</f>
        <v>0</v>
      </c>
      <c r="AZ94" s="67">
        <f>ROUND(AZ95+AZ99,2)</f>
        <v>0</v>
      </c>
      <c r="BA94" s="67">
        <f>ROUND(BA95+BA99,2)</f>
        <v>0</v>
      </c>
      <c r="BB94" s="67">
        <f>ROUND(BB95+BB99,2)</f>
        <v>0</v>
      </c>
      <c r="BC94" s="67">
        <f>ROUND(BC95+BC99,2)</f>
        <v>0</v>
      </c>
      <c r="BD94" s="69">
        <f>ROUND(BD95+BD99,2)</f>
        <v>0</v>
      </c>
      <c r="BS94" s="70" t="s">
        <v>75</v>
      </c>
      <c r="BT94" s="70" t="s">
        <v>76</v>
      </c>
      <c r="BU94" s="71" t="s">
        <v>77</v>
      </c>
      <c r="BV94" s="70" t="s">
        <v>78</v>
      </c>
      <c r="BW94" s="70" t="s">
        <v>4</v>
      </c>
      <c r="BX94" s="70" t="s">
        <v>79</v>
      </c>
      <c r="CL94" s="70" t="s">
        <v>1</v>
      </c>
    </row>
    <row r="95" spans="1:91" s="72" customFormat="1" ht="24.75" customHeight="1">
      <c r="B95" s="73"/>
      <c r="C95" s="74"/>
      <c r="D95" s="233" t="s">
        <v>80</v>
      </c>
      <c r="E95" s="233"/>
      <c r="F95" s="233"/>
      <c r="G95" s="233"/>
      <c r="H95" s="233"/>
      <c r="I95" s="75"/>
      <c r="J95" s="233" t="s">
        <v>81</v>
      </c>
      <c r="K95" s="233"/>
      <c r="L95" s="233"/>
      <c r="M95" s="233"/>
      <c r="N95" s="233"/>
      <c r="O95" s="233"/>
      <c r="P95" s="233"/>
      <c r="Q95" s="233"/>
      <c r="R95" s="233"/>
      <c r="S95" s="233"/>
      <c r="T95" s="233"/>
      <c r="U95" s="233"/>
      <c r="V95" s="233"/>
      <c r="W95" s="233"/>
      <c r="X95" s="233"/>
      <c r="Y95" s="233"/>
      <c r="Z95" s="233"/>
      <c r="AA95" s="233"/>
      <c r="AB95" s="233"/>
      <c r="AC95" s="233"/>
      <c r="AD95" s="233"/>
      <c r="AE95" s="233"/>
      <c r="AF95" s="233"/>
      <c r="AG95" s="232">
        <f>ROUND(SUM(AG96:AG98),2)</f>
        <v>0</v>
      </c>
      <c r="AH95" s="231"/>
      <c r="AI95" s="231"/>
      <c r="AJ95" s="231"/>
      <c r="AK95" s="231"/>
      <c r="AL95" s="231"/>
      <c r="AM95" s="231"/>
      <c r="AN95" s="230">
        <f t="shared" si="0"/>
        <v>0</v>
      </c>
      <c r="AO95" s="231"/>
      <c r="AP95" s="231"/>
      <c r="AQ95" s="76" t="s">
        <v>82</v>
      </c>
      <c r="AR95" s="73"/>
      <c r="AS95" s="77">
        <f>ROUND(SUM(AS96:AS98),2)</f>
        <v>0</v>
      </c>
      <c r="AT95" s="78">
        <f t="shared" si="1"/>
        <v>0</v>
      </c>
      <c r="AU95" s="79">
        <f>ROUND(SUM(AU96:AU98),5)</f>
        <v>0</v>
      </c>
      <c r="AV95" s="78">
        <f>ROUND(AZ95*L29,2)</f>
        <v>0</v>
      </c>
      <c r="AW95" s="78">
        <f>ROUND(BA95*L30,2)</f>
        <v>0</v>
      </c>
      <c r="AX95" s="78">
        <f>ROUND(BB95*L29,2)</f>
        <v>0</v>
      </c>
      <c r="AY95" s="78">
        <f>ROUND(BC95*L30,2)</f>
        <v>0</v>
      </c>
      <c r="AZ95" s="78">
        <f>ROUND(SUM(AZ96:AZ98),2)</f>
        <v>0</v>
      </c>
      <c r="BA95" s="78">
        <f>ROUND(SUM(BA96:BA98),2)</f>
        <v>0</v>
      </c>
      <c r="BB95" s="78">
        <f>ROUND(SUM(BB96:BB98),2)</f>
        <v>0</v>
      </c>
      <c r="BC95" s="78">
        <f>ROUND(SUM(BC96:BC98),2)</f>
        <v>0</v>
      </c>
      <c r="BD95" s="80">
        <f>ROUND(SUM(BD96:BD98),2)</f>
        <v>0</v>
      </c>
      <c r="BS95" s="81" t="s">
        <v>75</v>
      </c>
      <c r="BT95" s="81" t="s">
        <v>83</v>
      </c>
      <c r="BU95" s="81" t="s">
        <v>77</v>
      </c>
      <c r="BV95" s="81" t="s">
        <v>78</v>
      </c>
      <c r="BW95" s="81" t="s">
        <v>84</v>
      </c>
      <c r="BX95" s="81" t="s">
        <v>4</v>
      </c>
      <c r="CL95" s="81" t="s">
        <v>1</v>
      </c>
      <c r="CM95" s="81" t="s">
        <v>85</v>
      </c>
    </row>
    <row r="96" spans="1:91" s="43" customFormat="1" ht="23.25" customHeight="1">
      <c r="A96" s="82" t="s">
        <v>86</v>
      </c>
      <c r="B96" s="44"/>
      <c r="C96" s="83"/>
      <c r="D96" s="83"/>
      <c r="E96" s="227" t="s">
        <v>87</v>
      </c>
      <c r="F96" s="227"/>
      <c r="G96" s="227"/>
      <c r="H96" s="227"/>
      <c r="I96" s="227"/>
      <c r="J96" s="83"/>
      <c r="K96" s="227" t="s">
        <v>88</v>
      </c>
      <c r="L96" s="227"/>
      <c r="M96" s="227"/>
      <c r="N96" s="227"/>
      <c r="O96" s="227"/>
      <c r="P96" s="227"/>
      <c r="Q96" s="227"/>
      <c r="R96" s="227"/>
      <c r="S96" s="227"/>
      <c r="T96" s="227"/>
      <c r="U96" s="227"/>
      <c r="V96" s="227"/>
      <c r="W96" s="227"/>
      <c r="X96" s="227"/>
      <c r="Y96" s="227"/>
      <c r="Z96" s="227"/>
      <c r="AA96" s="227"/>
      <c r="AB96" s="227"/>
      <c r="AC96" s="227"/>
      <c r="AD96" s="227"/>
      <c r="AE96" s="227"/>
      <c r="AF96" s="227"/>
      <c r="AG96" s="225">
        <f>'SO 01.M - Stavební část '!J32</f>
        <v>0</v>
      </c>
      <c r="AH96" s="226"/>
      <c r="AI96" s="226"/>
      <c r="AJ96" s="226"/>
      <c r="AK96" s="226"/>
      <c r="AL96" s="226"/>
      <c r="AM96" s="226"/>
      <c r="AN96" s="225">
        <f t="shared" si="0"/>
        <v>0</v>
      </c>
      <c r="AO96" s="226"/>
      <c r="AP96" s="226"/>
      <c r="AQ96" s="84" t="s">
        <v>89</v>
      </c>
      <c r="AR96" s="44"/>
      <c r="AS96" s="85">
        <v>0</v>
      </c>
      <c r="AT96" s="86">
        <f t="shared" si="1"/>
        <v>0</v>
      </c>
      <c r="AU96" s="87">
        <f>'SO 01.M - Stavební část '!P134</f>
        <v>0</v>
      </c>
      <c r="AV96" s="86">
        <f>'SO 01.M - Stavební část '!J35</f>
        <v>0</v>
      </c>
      <c r="AW96" s="86">
        <f>'SO 01.M - Stavební část '!J36</f>
        <v>0</v>
      </c>
      <c r="AX96" s="86">
        <f>'SO 01.M - Stavební část '!J37</f>
        <v>0</v>
      </c>
      <c r="AY96" s="86">
        <f>'SO 01.M - Stavební část '!J38</f>
        <v>0</v>
      </c>
      <c r="AZ96" s="86">
        <f>'SO 01.M - Stavební část '!F35</f>
        <v>0</v>
      </c>
      <c r="BA96" s="86">
        <f>'SO 01.M - Stavební část '!F36</f>
        <v>0</v>
      </c>
      <c r="BB96" s="86">
        <f>'SO 01.M - Stavební část '!F37</f>
        <v>0</v>
      </c>
      <c r="BC96" s="86">
        <f>'SO 01.M - Stavební část '!F38</f>
        <v>0</v>
      </c>
      <c r="BD96" s="88">
        <f>'SO 01.M - Stavební část '!F39</f>
        <v>0</v>
      </c>
      <c r="BT96" s="21" t="s">
        <v>85</v>
      </c>
      <c r="BV96" s="21" t="s">
        <v>78</v>
      </c>
      <c r="BW96" s="21" t="s">
        <v>90</v>
      </c>
      <c r="BX96" s="21" t="s">
        <v>84</v>
      </c>
      <c r="CL96" s="21" t="s">
        <v>1</v>
      </c>
    </row>
    <row r="97" spans="1:91" s="43" customFormat="1" ht="16.5" customHeight="1">
      <c r="A97" s="82" t="s">
        <v>86</v>
      </c>
      <c r="B97" s="44"/>
      <c r="C97" s="83"/>
      <c r="D97" s="83"/>
      <c r="E97" s="227" t="s">
        <v>91</v>
      </c>
      <c r="F97" s="227"/>
      <c r="G97" s="227"/>
      <c r="H97" s="227"/>
      <c r="I97" s="227"/>
      <c r="J97" s="83"/>
      <c r="K97" s="227" t="s">
        <v>92</v>
      </c>
      <c r="L97" s="227"/>
      <c r="M97" s="227"/>
      <c r="N97" s="227"/>
      <c r="O97" s="227"/>
      <c r="P97" s="227"/>
      <c r="Q97" s="227"/>
      <c r="R97" s="227"/>
      <c r="S97" s="227"/>
      <c r="T97" s="227"/>
      <c r="U97" s="227"/>
      <c r="V97" s="227"/>
      <c r="W97" s="227"/>
      <c r="X97" s="227"/>
      <c r="Y97" s="227"/>
      <c r="Z97" s="227"/>
      <c r="AA97" s="227"/>
      <c r="AB97" s="227"/>
      <c r="AC97" s="227"/>
      <c r="AD97" s="227"/>
      <c r="AE97" s="227"/>
      <c r="AF97" s="227"/>
      <c r="AG97" s="225">
        <f>'SO 01.K - Železniční svršek'!J32</f>
        <v>0</v>
      </c>
      <c r="AH97" s="226"/>
      <c r="AI97" s="226"/>
      <c r="AJ97" s="226"/>
      <c r="AK97" s="226"/>
      <c r="AL97" s="226"/>
      <c r="AM97" s="226"/>
      <c r="AN97" s="225">
        <f t="shared" si="0"/>
        <v>0</v>
      </c>
      <c r="AO97" s="226"/>
      <c r="AP97" s="226"/>
      <c r="AQ97" s="84" t="s">
        <v>89</v>
      </c>
      <c r="AR97" s="44"/>
      <c r="AS97" s="85">
        <v>0</v>
      </c>
      <c r="AT97" s="86">
        <f t="shared" si="1"/>
        <v>0</v>
      </c>
      <c r="AU97" s="87">
        <f>'SO 01.K - Železniční svršek'!P127</f>
        <v>0</v>
      </c>
      <c r="AV97" s="86">
        <f>'SO 01.K - Železniční svršek'!J35</f>
        <v>0</v>
      </c>
      <c r="AW97" s="86">
        <f>'SO 01.K - Železniční svršek'!J36</f>
        <v>0</v>
      </c>
      <c r="AX97" s="86">
        <f>'SO 01.K - Železniční svršek'!J37</f>
        <v>0</v>
      </c>
      <c r="AY97" s="86">
        <f>'SO 01.K - Železniční svršek'!J38</f>
        <v>0</v>
      </c>
      <c r="AZ97" s="86">
        <f>'SO 01.K - Železniční svršek'!F35</f>
        <v>0</v>
      </c>
      <c r="BA97" s="86">
        <f>'SO 01.K - Železniční svršek'!F36</f>
        <v>0</v>
      </c>
      <c r="BB97" s="86">
        <f>'SO 01.K - Železniční svršek'!F37</f>
        <v>0</v>
      </c>
      <c r="BC97" s="86">
        <f>'SO 01.K - Železniční svršek'!F38</f>
        <v>0</v>
      </c>
      <c r="BD97" s="88">
        <f>'SO 01.K - Železniční svršek'!F39</f>
        <v>0</v>
      </c>
      <c r="BT97" s="21" t="s">
        <v>85</v>
      </c>
      <c r="BV97" s="21" t="s">
        <v>78</v>
      </c>
      <c r="BW97" s="21" t="s">
        <v>93</v>
      </c>
      <c r="BX97" s="21" t="s">
        <v>84</v>
      </c>
      <c r="CL97" s="21" t="s">
        <v>1</v>
      </c>
    </row>
    <row r="98" spans="1:91" s="43" customFormat="1" ht="23.25" customHeight="1">
      <c r="A98" s="82" t="s">
        <v>86</v>
      </c>
      <c r="B98" s="44"/>
      <c r="C98" s="83"/>
      <c r="D98" s="83"/>
      <c r="E98" s="227" t="s">
        <v>94</v>
      </c>
      <c r="F98" s="227"/>
      <c r="G98" s="227"/>
      <c r="H98" s="227"/>
      <c r="I98" s="227"/>
      <c r="J98" s="83"/>
      <c r="K98" s="227" t="s">
        <v>95</v>
      </c>
      <c r="L98" s="227"/>
      <c r="M98" s="227"/>
      <c r="N98" s="227"/>
      <c r="O98" s="227"/>
      <c r="P98" s="227"/>
      <c r="Q98" s="227"/>
      <c r="R98" s="227"/>
      <c r="S98" s="227"/>
      <c r="T98" s="227"/>
      <c r="U98" s="227"/>
      <c r="V98" s="227"/>
      <c r="W98" s="227"/>
      <c r="X98" s="227"/>
      <c r="Y98" s="227"/>
      <c r="Z98" s="227"/>
      <c r="AA98" s="227"/>
      <c r="AB98" s="227"/>
      <c r="AC98" s="227"/>
      <c r="AD98" s="227"/>
      <c r="AE98" s="227"/>
      <c r="AF98" s="227"/>
      <c r="AG98" s="225">
        <f>'SO 01.V - Vedlejší rozpoč...'!J32</f>
        <v>0</v>
      </c>
      <c r="AH98" s="226"/>
      <c r="AI98" s="226"/>
      <c r="AJ98" s="226"/>
      <c r="AK98" s="226"/>
      <c r="AL98" s="226"/>
      <c r="AM98" s="226"/>
      <c r="AN98" s="225">
        <f t="shared" si="0"/>
        <v>0</v>
      </c>
      <c r="AO98" s="226"/>
      <c r="AP98" s="226"/>
      <c r="AQ98" s="84" t="s">
        <v>89</v>
      </c>
      <c r="AR98" s="44"/>
      <c r="AS98" s="85">
        <v>0</v>
      </c>
      <c r="AT98" s="86">
        <f t="shared" si="1"/>
        <v>0</v>
      </c>
      <c r="AU98" s="87">
        <f>'SO 01.V - Vedlejší rozpoč...'!P127</f>
        <v>0</v>
      </c>
      <c r="AV98" s="86">
        <f>'SO 01.V - Vedlejší rozpoč...'!J35</f>
        <v>0</v>
      </c>
      <c r="AW98" s="86">
        <f>'SO 01.V - Vedlejší rozpoč...'!J36</f>
        <v>0</v>
      </c>
      <c r="AX98" s="86">
        <f>'SO 01.V - Vedlejší rozpoč...'!J37</f>
        <v>0</v>
      </c>
      <c r="AY98" s="86">
        <f>'SO 01.V - Vedlejší rozpoč...'!J38</f>
        <v>0</v>
      </c>
      <c r="AZ98" s="86">
        <f>'SO 01.V - Vedlejší rozpoč...'!F35</f>
        <v>0</v>
      </c>
      <c r="BA98" s="86">
        <f>'SO 01.V - Vedlejší rozpoč...'!F36</f>
        <v>0</v>
      </c>
      <c r="BB98" s="86">
        <f>'SO 01.V - Vedlejší rozpoč...'!F37</f>
        <v>0</v>
      </c>
      <c r="BC98" s="86">
        <f>'SO 01.V - Vedlejší rozpoč...'!F38</f>
        <v>0</v>
      </c>
      <c r="BD98" s="88">
        <f>'SO 01.V - Vedlejší rozpoč...'!F39</f>
        <v>0</v>
      </c>
      <c r="BT98" s="21" t="s">
        <v>85</v>
      </c>
      <c r="BV98" s="21" t="s">
        <v>78</v>
      </c>
      <c r="BW98" s="21" t="s">
        <v>96</v>
      </c>
      <c r="BX98" s="21" t="s">
        <v>84</v>
      </c>
      <c r="CL98" s="21" t="s">
        <v>1</v>
      </c>
    </row>
    <row r="99" spans="1:91" s="72" customFormat="1" ht="24.75" customHeight="1">
      <c r="B99" s="73"/>
      <c r="C99" s="74"/>
      <c r="D99" s="233" t="s">
        <v>97</v>
      </c>
      <c r="E99" s="233"/>
      <c r="F99" s="233"/>
      <c r="G99" s="233"/>
      <c r="H99" s="233"/>
      <c r="I99" s="75"/>
      <c r="J99" s="233" t="s">
        <v>98</v>
      </c>
      <c r="K99" s="233"/>
      <c r="L99" s="233"/>
      <c r="M99" s="233"/>
      <c r="N99" s="233"/>
      <c r="O99" s="233"/>
      <c r="P99" s="233"/>
      <c r="Q99" s="233"/>
      <c r="R99" s="233"/>
      <c r="S99" s="233"/>
      <c r="T99" s="233"/>
      <c r="U99" s="233"/>
      <c r="V99" s="233"/>
      <c r="W99" s="233"/>
      <c r="X99" s="233"/>
      <c r="Y99" s="233"/>
      <c r="Z99" s="233"/>
      <c r="AA99" s="233"/>
      <c r="AB99" s="233"/>
      <c r="AC99" s="233"/>
      <c r="AD99" s="233"/>
      <c r="AE99" s="233"/>
      <c r="AF99" s="233"/>
      <c r="AG99" s="232">
        <f>ROUND(SUM(AG100:AG102),2)</f>
        <v>0</v>
      </c>
      <c r="AH99" s="231"/>
      <c r="AI99" s="231"/>
      <c r="AJ99" s="231"/>
      <c r="AK99" s="231"/>
      <c r="AL99" s="231"/>
      <c r="AM99" s="231"/>
      <c r="AN99" s="230">
        <f t="shared" si="0"/>
        <v>0</v>
      </c>
      <c r="AO99" s="231"/>
      <c r="AP99" s="231"/>
      <c r="AQ99" s="76" t="s">
        <v>82</v>
      </c>
      <c r="AR99" s="73"/>
      <c r="AS99" s="77">
        <f>ROUND(SUM(AS100:AS102),2)</f>
        <v>0</v>
      </c>
      <c r="AT99" s="78">
        <f t="shared" si="1"/>
        <v>0</v>
      </c>
      <c r="AU99" s="79">
        <f>ROUND(SUM(AU100:AU102),5)</f>
        <v>0</v>
      </c>
      <c r="AV99" s="78">
        <f>ROUND(AZ99*L29,2)</f>
        <v>0</v>
      </c>
      <c r="AW99" s="78">
        <f>ROUND(BA99*L30,2)</f>
        <v>0</v>
      </c>
      <c r="AX99" s="78">
        <f>ROUND(BB99*L29,2)</f>
        <v>0</v>
      </c>
      <c r="AY99" s="78">
        <f>ROUND(BC99*L30,2)</f>
        <v>0</v>
      </c>
      <c r="AZ99" s="78">
        <f>ROUND(SUM(AZ100:AZ102),2)</f>
        <v>0</v>
      </c>
      <c r="BA99" s="78">
        <f>ROUND(SUM(BA100:BA102),2)</f>
        <v>0</v>
      </c>
      <c r="BB99" s="78">
        <f>ROUND(SUM(BB100:BB102),2)</f>
        <v>0</v>
      </c>
      <c r="BC99" s="78">
        <f>ROUND(SUM(BC100:BC102),2)</f>
        <v>0</v>
      </c>
      <c r="BD99" s="80">
        <f>ROUND(SUM(BD100:BD102),2)</f>
        <v>0</v>
      </c>
      <c r="BS99" s="81" t="s">
        <v>75</v>
      </c>
      <c r="BT99" s="81" t="s">
        <v>83</v>
      </c>
      <c r="BU99" s="81" t="s">
        <v>77</v>
      </c>
      <c r="BV99" s="81" t="s">
        <v>78</v>
      </c>
      <c r="BW99" s="81" t="s">
        <v>99</v>
      </c>
      <c r="BX99" s="81" t="s">
        <v>4</v>
      </c>
      <c r="CL99" s="81" t="s">
        <v>1</v>
      </c>
      <c r="CM99" s="81" t="s">
        <v>85</v>
      </c>
    </row>
    <row r="100" spans="1:91" s="43" customFormat="1" ht="16.5" customHeight="1">
      <c r="A100" s="82" t="s">
        <v>86</v>
      </c>
      <c r="B100" s="44"/>
      <c r="C100" s="83"/>
      <c r="D100" s="83"/>
      <c r="E100" s="227" t="s">
        <v>100</v>
      </c>
      <c r="F100" s="227"/>
      <c r="G100" s="227"/>
      <c r="H100" s="227"/>
      <c r="I100" s="227"/>
      <c r="J100" s="83"/>
      <c r="K100" s="227" t="s">
        <v>88</v>
      </c>
      <c r="L100" s="227"/>
      <c r="M100" s="227"/>
      <c r="N100" s="227"/>
      <c r="O100" s="227"/>
      <c r="P100" s="227"/>
      <c r="Q100" s="227"/>
      <c r="R100" s="227"/>
      <c r="S100" s="227"/>
      <c r="T100" s="227"/>
      <c r="U100" s="227"/>
      <c r="V100" s="227"/>
      <c r="W100" s="227"/>
      <c r="X100" s="227"/>
      <c r="Y100" s="227"/>
      <c r="Z100" s="227"/>
      <c r="AA100" s="227"/>
      <c r="AB100" s="227"/>
      <c r="AC100" s="227"/>
      <c r="AD100" s="227"/>
      <c r="AE100" s="227"/>
      <c r="AF100" s="227"/>
      <c r="AG100" s="225">
        <f>'SO 02.S - Stavební část '!J32</f>
        <v>0</v>
      </c>
      <c r="AH100" s="226"/>
      <c r="AI100" s="226"/>
      <c r="AJ100" s="226"/>
      <c r="AK100" s="226"/>
      <c r="AL100" s="226"/>
      <c r="AM100" s="226"/>
      <c r="AN100" s="225">
        <f t="shared" si="0"/>
        <v>0</v>
      </c>
      <c r="AO100" s="226"/>
      <c r="AP100" s="226"/>
      <c r="AQ100" s="84" t="s">
        <v>89</v>
      </c>
      <c r="AR100" s="44"/>
      <c r="AS100" s="85">
        <v>0</v>
      </c>
      <c r="AT100" s="86">
        <f t="shared" si="1"/>
        <v>0</v>
      </c>
      <c r="AU100" s="87">
        <f>'SO 02.S - Stavební část '!P133</f>
        <v>0</v>
      </c>
      <c r="AV100" s="86">
        <f>'SO 02.S - Stavební část '!J35</f>
        <v>0</v>
      </c>
      <c r="AW100" s="86">
        <f>'SO 02.S - Stavební část '!J36</f>
        <v>0</v>
      </c>
      <c r="AX100" s="86">
        <f>'SO 02.S - Stavební část '!J37</f>
        <v>0</v>
      </c>
      <c r="AY100" s="86">
        <f>'SO 02.S - Stavební část '!J38</f>
        <v>0</v>
      </c>
      <c r="AZ100" s="86">
        <f>'SO 02.S - Stavební část '!F35</f>
        <v>0</v>
      </c>
      <c r="BA100" s="86">
        <f>'SO 02.S - Stavební část '!F36</f>
        <v>0</v>
      </c>
      <c r="BB100" s="86">
        <f>'SO 02.S - Stavební část '!F37</f>
        <v>0</v>
      </c>
      <c r="BC100" s="86">
        <f>'SO 02.S - Stavební část '!F38</f>
        <v>0</v>
      </c>
      <c r="BD100" s="88">
        <f>'SO 02.S - Stavební část '!F39</f>
        <v>0</v>
      </c>
      <c r="BT100" s="21" t="s">
        <v>85</v>
      </c>
      <c r="BV100" s="21" t="s">
        <v>78</v>
      </c>
      <c r="BW100" s="21" t="s">
        <v>101</v>
      </c>
      <c r="BX100" s="21" t="s">
        <v>99</v>
      </c>
      <c r="CL100" s="21" t="s">
        <v>1</v>
      </c>
    </row>
    <row r="101" spans="1:91" s="43" customFormat="1" ht="16.5" customHeight="1">
      <c r="A101" s="82" t="s">
        <v>86</v>
      </c>
      <c r="B101" s="44"/>
      <c r="C101" s="83"/>
      <c r="D101" s="83"/>
      <c r="E101" s="227" t="s">
        <v>102</v>
      </c>
      <c r="F101" s="227"/>
      <c r="G101" s="227"/>
      <c r="H101" s="227"/>
      <c r="I101" s="227"/>
      <c r="J101" s="83"/>
      <c r="K101" s="227" t="s">
        <v>92</v>
      </c>
      <c r="L101" s="227"/>
      <c r="M101" s="227"/>
      <c r="N101" s="227"/>
      <c r="O101" s="227"/>
      <c r="P101" s="227"/>
      <c r="Q101" s="227"/>
      <c r="R101" s="227"/>
      <c r="S101" s="227"/>
      <c r="T101" s="227"/>
      <c r="U101" s="227"/>
      <c r="V101" s="227"/>
      <c r="W101" s="227"/>
      <c r="X101" s="227"/>
      <c r="Y101" s="227"/>
      <c r="Z101" s="227"/>
      <c r="AA101" s="227"/>
      <c r="AB101" s="227"/>
      <c r="AC101" s="227"/>
      <c r="AD101" s="227"/>
      <c r="AE101" s="227"/>
      <c r="AF101" s="227"/>
      <c r="AG101" s="225">
        <f>'SO 02.K - Železniční svršek'!J32</f>
        <v>0</v>
      </c>
      <c r="AH101" s="226"/>
      <c r="AI101" s="226"/>
      <c r="AJ101" s="226"/>
      <c r="AK101" s="226"/>
      <c r="AL101" s="226"/>
      <c r="AM101" s="226"/>
      <c r="AN101" s="225">
        <f t="shared" si="0"/>
        <v>0</v>
      </c>
      <c r="AO101" s="226"/>
      <c r="AP101" s="226"/>
      <c r="AQ101" s="84" t="s">
        <v>89</v>
      </c>
      <c r="AR101" s="44"/>
      <c r="AS101" s="85">
        <v>0</v>
      </c>
      <c r="AT101" s="86">
        <f t="shared" si="1"/>
        <v>0</v>
      </c>
      <c r="AU101" s="87">
        <f>'SO 02.K - Železniční svršek'!P126</f>
        <v>0</v>
      </c>
      <c r="AV101" s="86">
        <f>'SO 02.K - Železniční svršek'!J35</f>
        <v>0</v>
      </c>
      <c r="AW101" s="86">
        <f>'SO 02.K - Železniční svršek'!J36</f>
        <v>0</v>
      </c>
      <c r="AX101" s="86">
        <f>'SO 02.K - Železniční svršek'!J37</f>
        <v>0</v>
      </c>
      <c r="AY101" s="86">
        <f>'SO 02.K - Železniční svršek'!J38</f>
        <v>0</v>
      </c>
      <c r="AZ101" s="86">
        <f>'SO 02.K - Železniční svršek'!F35</f>
        <v>0</v>
      </c>
      <c r="BA101" s="86">
        <f>'SO 02.K - Železniční svršek'!F36</f>
        <v>0</v>
      </c>
      <c r="BB101" s="86">
        <f>'SO 02.K - Železniční svršek'!F37</f>
        <v>0</v>
      </c>
      <c r="BC101" s="86">
        <f>'SO 02.K - Železniční svršek'!F38</f>
        <v>0</v>
      </c>
      <c r="BD101" s="88">
        <f>'SO 02.K - Železniční svršek'!F39</f>
        <v>0</v>
      </c>
      <c r="BT101" s="21" t="s">
        <v>85</v>
      </c>
      <c r="BV101" s="21" t="s">
        <v>78</v>
      </c>
      <c r="BW101" s="21" t="s">
        <v>103</v>
      </c>
      <c r="BX101" s="21" t="s">
        <v>99</v>
      </c>
      <c r="CL101" s="21" t="s">
        <v>1</v>
      </c>
    </row>
    <row r="102" spans="1:91" s="43" customFormat="1" ht="23.25" customHeight="1">
      <c r="A102" s="82" t="s">
        <v>86</v>
      </c>
      <c r="B102" s="44"/>
      <c r="C102" s="83"/>
      <c r="D102" s="83"/>
      <c r="E102" s="227" t="s">
        <v>104</v>
      </c>
      <c r="F102" s="227"/>
      <c r="G102" s="227"/>
      <c r="H102" s="227"/>
      <c r="I102" s="227"/>
      <c r="J102" s="83"/>
      <c r="K102" s="227" t="s">
        <v>95</v>
      </c>
      <c r="L102" s="227"/>
      <c r="M102" s="227"/>
      <c r="N102" s="227"/>
      <c r="O102" s="227"/>
      <c r="P102" s="227"/>
      <c r="Q102" s="227"/>
      <c r="R102" s="227"/>
      <c r="S102" s="227"/>
      <c r="T102" s="227"/>
      <c r="U102" s="227"/>
      <c r="V102" s="227"/>
      <c r="W102" s="227"/>
      <c r="X102" s="227"/>
      <c r="Y102" s="227"/>
      <c r="Z102" s="227"/>
      <c r="AA102" s="227"/>
      <c r="AB102" s="227"/>
      <c r="AC102" s="227"/>
      <c r="AD102" s="227"/>
      <c r="AE102" s="227"/>
      <c r="AF102" s="227"/>
      <c r="AG102" s="225">
        <f>'SO 02.V - Vedlejší rozpoč...'!J32</f>
        <v>0</v>
      </c>
      <c r="AH102" s="226"/>
      <c r="AI102" s="226"/>
      <c r="AJ102" s="226"/>
      <c r="AK102" s="226"/>
      <c r="AL102" s="226"/>
      <c r="AM102" s="226"/>
      <c r="AN102" s="225">
        <f t="shared" si="0"/>
        <v>0</v>
      </c>
      <c r="AO102" s="226"/>
      <c r="AP102" s="226"/>
      <c r="AQ102" s="84" t="s">
        <v>89</v>
      </c>
      <c r="AR102" s="44"/>
      <c r="AS102" s="89">
        <v>0</v>
      </c>
      <c r="AT102" s="90">
        <f t="shared" si="1"/>
        <v>0</v>
      </c>
      <c r="AU102" s="91">
        <f>'SO 02.V - Vedlejší rozpoč...'!P127</f>
        <v>0</v>
      </c>
      <c r="AV102" s="90">
        <f>'SO 02.V - Vedlejší rozpoč...'!J35</f>
        <v>0</v>
      </c>
      <c r="AW102" s="90">
        <f>'SO 02.V - Vedlejší rozpoč...'!J36</f>
        <v>0</v>
      </c>
      <c r="AX102" s="90">
        <f>'SO 02.V - Vedlejší rozpoč...'!J37</f>
        <v>0</v>
      </c>
      <c r="AY102" s="90">
        <f>'SO 02.V - Vedlejší rozpoč...'!J38</f>
        <v>0</v>
      </c>
      <c r="AZ102" s="90">
        <f>'SO 02.V - Vedlejší rozpoč...'!F35</f>
        <v>0</v>
      </c>
      <c r="BA102" s="90">
        <f>'SO 02.V - Vedlejší rozpoč...'!F36</f>
        <v>0</v>
      </c>
      <c r="BB102" s="90">
        <f>'SO 02.V - Vedlejší rozpoč...'!F37</f>
        <v>0</v>
      </c>
      <c r="BC102" s="90">
        <f>'SO 02.V - Vedlejší rozpoč...'!F38</f>
        <v>0</v>
      </c>
      <c r="BD102" s="92">
        <f>'SO 02.V - Vedlejší rozpoč...'!F39</f>
        <v>0</v>
      </c>
      <c r="BT102" s="21" t="s">
        <v>85</v>
      </c>
      <c r="BV102" s="21" t="s">
        <v>78</v>
      </c>
      <c r="BW102" s="21" t="s">
        <v>105</v>
      </c>
      <c r="BX102" s="21" t="s">
        <v>99</v>
      </c>
      <c r="CL102" s="21" t="s">
        <v>1</v>
      </c>
    </row>
    <row r="103" spans="1:91" s="27" customFormat="1" ht="30" customHeight="1">
      <c r="A103" s="23"/>
      <c r="B103" s="24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  <c r="AA103" s="23"/>
      <c r="AB103" s="23"/>
      <c r="AC103" s="23"/>
      <c r="AD103" s="23"/>
      <c r="AE103" s="23"/>
      <c r="AF103" s="23"/>
      <c r="AG103" s="23"/>
      <c r="AH103" s="23"/>
      <c r="AI103" s="23"/>
      <c r="AJ103" s="23"/>
      <c r="AK103" s="23"/>
      <c r="AL103" s="23"/>
      <c r="AM103" s="23"/>
      <c r="AN103" s="23"/>
      <c r="AO103" s="23"/>
      <c r="AP103" s="23"/>
      <c r="AQ103" s="23"/>
      <c r="AR103" s="24"/>
      <c r="AS103" s="23"/>
      <c r="AT103" s="23"/>
      <c r="AU103" s="23"/>
      <c r="AV103" s="23"/>
      <c r="AW103" s="23"/>
      <c r="AX103" s="23"/>
      <c r="AY103" s="23"/>
      <c r="AZ103" s="23"/>
      <c r="BA103" s="23"/>
      <c r="BB103" s="23"/>
      <c r="BC103" s="23"/>
      <c r="BD103" s="23"/>
      <c r="BE103" s="23"/>
    </row>
    <row r="104" spans="1:91" s="27" customFormat="1" ht="6.95" customHeight="1">
      <c r="A104" s="23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40"/>
      <c r="M104" s="40"/>
      <c r="N104" s="40"/>
      <c r="O104" s="40"/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F104" s="40"/>
      <c r="AG104" s="40"/>
      <c r="AH104" s="40"/>
      <c r="AI104" s="40"/>
      <c r="AJ104" s="40"/>
      <c r="AK104" s="40"/>
      <c r="AL104" s="40"/>
      <c r="AM104" s="40"/>
      <c r="AN104" s="40"/>
      <c r="AO104" s="40"/>
      <c r="AP104" s="40"/>
      <c r="AQ104" s="40"/>
      <c r="AR104" s="24"/>
      <c r="AS104" s="23"/>
      <c r="AT104" s="23"/>
      <c r="AU104" s="23"/>
      <c r="AV104" s="23"/>
      <c r="AW104" s="23"/>
      <c r="AX104" s="23"/>
      <c r="AY104" s="23"/>
      <c r="AZ104" s="23"/>
      <c r="BA104" s="23"/>
      <c r="BB104" s="23"/>
      <c r="BC104" s="23"/>
      <c r="BD104" s="23"/>
      <c r="BE104" s="23"/>
    </row>
  </sheetData>
  <sheetProtection password="9F15" sheet="1" objects="1" scenarios="1"/>
  <mergeCells count="70"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D99:H99"/>
    <mergeCell ref="J99:AF99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E102:I102"/>
    <mergeCell ref="K102:AF102"/>
    <mergeCell ref="AG94:AM94"/>
    <mergeCell ref="AN94:AP94"/>
    <mergeCell ref="AN100:AP100"/>
    <mergeCell ref="AG100:AM100"/>
    <mergeCell ref="E100:I100"/>
    <mergeCell ref="K100:AF100"/>
    <mergeCell ref="AN101:AP101"/>
    <mergeCell ref="AG101:AM101"/>
    <mergeCell ref="E101:I101"/>
    <mergeCell ref="K101:AF101"/>
    <mergeCell ref="AG98:AM98"/>
    <mergeCell ref="AN98:AP98"/>
    <mergeCell ref="E98:I98"/>
    <mergeCell ref="K98:AF98"/>
    <mergeCell ref="W30:AE30"/>
    <mergeCell ref="AK30:AO30"/>
    <mergeCell ref="L30:P30"/>
    <mergeCell ref="AK31:AO31"/>
    <mergeCell ref="AN102:AP102"/>
    <mergeCell ref="AG102:AM102"/>
    <mergeCell ref="AN99:AP99"/>
    <mergeCell ref="AG99:AM99"/>
    <mergeCell ref="L85:AO85"/>
    <mergeCell ref="AM87:AN87"/>
    <mergeCell ref="AK26:AO26"/>
    <mergeCell ref="L28:P28"/>
    <mergeCell ref="W28:AE28"/>
    <mergeCell ref="AK28:AO28"/>
    <mergeCell ref="AK29:AO29"/>
    <mergeCell ref="L29:P29"/>
    <mergeCell ref="W29:AE29"/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4"/>
    <mergeCell ref="K5:AO5"/>
    <mergeCell ref="K6:AO6"/>
    <mergeCell ref="E14:AJ14"/>
    <mergeCell ref="E23:AN23"/>
  </mergeCells>
  <hyperlinks>
    <hyperlink ref="A96" location="'SO 01.M - Stavební část '!C2" display="/"/>
    <hyperlink ref="A97" location="'SO 01.K - Železniční svršek'!C2" display="/"/>
    <hyperlink ref="A98" location="'SO 01.V - Vedlejší rozpoč...'!C2" display="/"/>
    <hyperlink ref="A100" location="'SO 02.S - Stavební část '!C2" display="/"/>
    <hyperlink ref="A101" location="'SO 02.K - Železniční svršek'!C2" display="/"/>
    <hyperlink ref="A102" location="'SO 02.V - Vedlejší rozpoč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59"/>
  <sheetViews>
    <sheetView showGridLines="0" topLeftCell="A436" workbookViewId="0">
      <selection activeCell="I456" sqref="I456"/>
    </sheetView>
  </sheetViews>
  <sheetFormatPr defaultRowHeight="11.25"/>
  <cols>
    <col min="1" max="1" width="8.33203125" style="10" customWidth="1"/>
    <col min="2" max="2" width="1.1640625" style="10" customWidth="1"/>
    <col min="3" max="3" width="4.1640625" style="10" customWidth="1"/>
    <col min="4" max="4" width="4.33203125" style="10" customWidth="1"/>
    <col min="5" max="5" width="17.1640625" style="10" customWidth="1"/>
    <col min="6" max="6" width="50.83203125" style="10" customWidth="1"/>
    <col min="7" max="7" width="7.5" style="10" customWidth="1"/>
    <col min="8" max="8" width="11.5" style="10" customWidth="1"/>
    <col min="9" max="11" width="20.1640625" style="10" customWidth="1"/>
    <col min="12" max="12" width="9.33203125" style="10" customWidth="1"/>
    <col min="13" max="13" width="10.83203125" style="10" hidden="1" customWidth="1"/>
    <col min="14" max="14" width="9.33203125" style="10" hidden="1"/>
    <col min="15" max="20" width="14.1640625" style="10" hidden="1" customWidth="1"/>
    <col min="21" max="21" width="16.33203125" style="10" hidden="1" customWidth="1"/>
    <col min="22" max="22" width="12.33203125" style="10" customWidth="1"/>
    <col min="23" max="23" width="16.33203125" style="10" customWidth="1"/>
    <col min="24" max="24" width="12.33203125" style="10" customWidth="1"/>
    <col min="25" max="25" width="15" style="10" customWidth="1"/>
    <col min="26" max="26" width="11" style="10" customWidth="1"/>
    <col min="27" max="27" width="15" style="10" customWidth="1"/>
    <col min="28" max="28" width="16.33203125" style="10" customWidth="1"/>
    <col min="29" max="29" width="11" style="10" customWidth="1"/>
    <col min="30" max="30" width="15" style="10" customWidth="1"/>
    <col min="31" max="31" width="16.33203125" style="10" customWidth="1"/>
    <col min="32" max="43" width="9.33203125" style="10"/>
    <col min="44" max="65" width="9.33203125" style="10" hidden="1"/>
    <col min="66" max="16384" width="9.33203125" style="10"/>
  </cols>
  <sheetData>
    <row r="2" spans="1:46" ht="36.950000000000003" customHeight="1">
      <c r="L2" s="205" t="s">
        <v>5</v>
      </c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1" t="s">
        <v>90</v>
      </c>
    </row>
    <row r="3" spans="1:46" ht="6.95" customHeight="1">
      <c r="B3" s="12"/>
      <c r="C3" s="13"/>
      <c r="D3" s="13"/>
      <c r="E3" s="13"/>
      <c r="F3" s="13"/>
      <c r="G3" s="13"/>
      <c r="H3" s="13"/>
      <c r="I3" s="13"/>
      <c r="J3" s="13"/>
      <c r="K3" s="13"/>
      <c r="L3" s="14"/>
      <c r="AT3" s="11" t="s">
        <v>85</v>
      </c>
    </row>
    <row r="4" spans="1:46" ht="24.95" customHeight="1">
      <c r="B4" s="14"/>
      <c r="D4" s="15" t="s">
        <v>106</v>
      </c>
      <c r="L4" s="14"/>
      <c r="M4" s="93" t="s">
        <v>10</v>
      </c>
      <c r="AT4" s="11" t="s">
        <v>3</v>
      </c>
    </row>
    <row r="5" spans="1:46" ht="6.95" customHeight="1">
      <c r="B5" s="14"/>
      <c r="L5" s="14"/>
    </row>
    <row r="6" spans="1:46" ht="12" customHeight="1">
      <c r="B6" s="14"/>
      <c r="D6" s="20" t="s">
        <v>16</v>
      </c>
      <c r="L6" s="14"/>
    </row>
    <row r="7" spans="1:46" ht="16.5" customHeight="1">
      <c r="B7" s="14"/>
      <c r="E7" s="249" t="str">
        <f>'Rekapitulace zakázky'!K6</f>
        <v>Oprava mostů v úseku Náchod - Teplice nad Metují</v>
      </c>
      <c r="F7" s="250"/>
      <c r="G7" s="250"/>
      <c r="H7" s="250"/>
      <c r="L7" s="14"/>
    </row>
    <row r="8" spans="1:46" ht="12" customHeight="1">
      <c r="B8" s="14"/>
      <c r="D8" s="20" t="s">
        <v>107</v>
      </c>
      <c r="L8" s="14"/>
    </row>
    <row r="9" spans="1:46" s="27" customFormat="1" ht="16.5" customHeight="1">
      <c r="A9" s="23"/>
      <c r="B9" s="24"/>
      <c r="C9" s="23"/>
      <c r="D9" s="23"/>
      <c r="E9" s="249" t="s">
        <v>108</v>
      </c>
      <c r="F9" s="248"/>
      <c r="G9" s="248"/>
      <c r="H9" s="248"/>
      <c r="I9" s="23"/>
      <c r="J9" s="23"/>
      <c r="K9" s="23"/>
      <c r="L9" s="34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</row>
    <row r="10" spans="1:46" s="27" customFormat="1" ht="12" customHeight="1">
      <c r="A10" s="23"/>
      <c r="B10" s="24"/>
      <c r="C10" s="23"/>
      <c r="D10" s="20" t="s">
        <v>109</v>
      </c>
      <c r="E10" s="23"/>
      <c r="F10" s="23"/>
      <c r="G10" s="23"/>
      <c r="H10" s="23"/>
      <c r="I10" s="23"/>
      <c r="J10" s="23"/>
      <c r="K10" s="23"/>
      <c r="L10" s="34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</row>
    <row r="11" spans="1:46" s="27" customFormat="1" ht="16.5" customHeight="1">
      <c r="A11" s="23"/>
      <c r="B11" s="24"/>
      <c r="C11" s="23"/>
      <c r="D11" s="23"/>
      <c r="E11" s="239" t="s">
        <v>110</v>
      </c>
      <c r="F11" s="248"/>
      <c r="G11" s="248"/>
      <c r="H11" s="248"/>
      <c r="I11" s="23"/>
      <c r="J11" s="23"/>
      <c r="K11" s="23"/>
      <c r="L11" s="34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</row>
    <row r="12" spans="1:46" s="27" customFormat="1">
      <c r="A12" s="23"/>
      <c r="B12" s="24"/>
      <c r="C12" s="23"/>
      <c r="D12" s="23"/>
      <c r="E12" s="23"/>
      <c r="F12" s="23"/>
      <c r="G12" s="23"/>
      <c r="H12" s="23"/>
      <c r="I12" s="23"/>
      <c r="J12" s="23"/>
      <c r="K12" s="23"/>
      <c r="L12" s="34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</row>
    <row r="13" spans="1:46" s="27" customFormat="1" ht="12" customHeight="1">
      <c r="A13" s="23"/>
      <c r="B13" s="24"/>
      <c r="C13" s="23"/>
      <c r="D13" s="20" t="s">
        <v>18</v>
      </c>
      <c r="E13" s="23"/>
      <c r="F13" s="21" t="s">
        <v>1</v>
      </c>
      <c r="G13" s="23"/>
      <c r="H13" s="23"/>
      <c r="I13" s="20" t="s">
        <v>19</v>
      </c>
      <c r="J13" s="21" t="s">
        <v>1</v>
      </c>
      <c r="K13" s="23"/>
      <c r="L13" s="34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</row>
    <row r="14" spans="1:46" s="27" customFormat="1" ht="12" customHeight="1">
      <c r="A14" s="23"/>
      <c r="B14" s="24"/>
      <c r="C14" s="23"/>
      <c r="D14" s="20" t="s">
        <v>20</v>
      </c>
      <c r="E14" s="23"/>
      <c r="F14" s="21" t="s">
        <v>111</v>
      </c>
      <c r="G14" s="23"/>
      <c r="H14" s="23"/>
      <c r="I14" s="20" t="s">
        <v>22</v>
      </c>
      <c r="J14" s="94" t="str">
        <f>'Rekapitulace zakázky'!AN8</f>
        <v>18. 3. 2020</v>
      </c>
      <c r="K14" s="23"/>
      <c r="L14" s="34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</row>
    <row r="15" spans="1:46" s="27" customFormat="1" ht="10.9" customHeight="1">
      <c r="A15" s="23"/>
      <c r="B15" s="24"/>
      <c r="C15" s="23"/>
      <c r="D15" s="23"/>
      <c r="E15" s="23"/>
      <c r="F15" s="23"/>
      <c r="G15" s="23"/>
      <c r="H15" s="23"/>
      <c r="I15" s="23"/>
      <c r="J15" s="23"/>
      <c r="K15" s="23"/>
      <c r="L15" s="34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</row>
    <row r="16" spans="1:46" s="27" customFormat="1" ht="12" customHeight="1">
      <c r="A16" s="23"/>
      <c r="B16" s="24"/>
      <c r="C16" s="23"/>
      <c r="D16" s="20" t="s">
        <v>24</v>
      </c>
      <c r="E16" s="23"/>
      <c r="F16" s="23"/>
      <c r="G16" s="23"/>
      <c r="H16" s="23"/>
      <c r="I16" s="20" t="s">
        <v>25</v>
      </c>
      <c r="J16" s="21" t="str">
        <f>IF('Rekapitulace zakázky'!AN10="","",'Rekapitulace zakázky'!AN10)</f>
        <v/>
      </c>
      <c r="K16" s="23"/>
      <c r="L16" s="34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</row>
    <row r="17" spans="1:31" s="27" customFormat="1" ht="18" customHeight="1">
      <c r="A17" s="23"/>
      <c r="B17" s="24"/>
      <c r="C17" s="23"/>
      <c r="D17" s="23"/>
      <c r="E17" s="21" t="str">
        <f>IF('Rekapitulace zakázky'!E11="","",'Rekapitulace zakázky'!E11)</f>
        <v xml:space="preserve"> </v>
      </c>
      <c r="F17" s="23"/>
      <c r="G17" s="23"/>
      <c r="H17" s="23"/>
      <c r="I17" s="20" t="s">
        <v>26</v>
      </c>
      <c r="J17" s="21" t="str">
        <f>IF('Rekapitulace zakázky'!AN11="","",'Rekapitulace zakázky'!AN11)</f>
        <v/>
      </c>
      <c r="K17" s="23"/>
      <c r="L17" s="34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</row>
    <row r="18" spans="1:31" s="27" customFormat="1" ht="6.95" customHeight="1">
      <c r="A18" s="23"/>
      <c r="B18" s="24"/>
      <c r="C18" s="23"/>
      <c r="D18" s="23"/>
      <c r="E18" s="23"/>
      <c r="F18" s="23"/>
      <c r="G18" s="23"/>
      <c r="H18" s="23"/>
      <c r="I18" s="23"/>
      <c r="J18" s="23"/>
      <c r="K18" s="23"/>
      <c r="L18" s="34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</row>
    <row r="19" spans="1:31" s="27" customFormat="1" ht="12" customHeight="1">
      <c r="A19" s="23"/>
      <c r="B19" s="24"/>
      <c r="C19" s="23"/>
      <c r="D19" s="20" t="s">
        <v>27</v>
      </c>
      <c r="E19" s="23"/>
      <c r="F19" s="23"/>
      <c r="G19" s="23"/>
      <c r="H19" s="23"/>
      <c r="I19" s="20" t="s">
        <v>25</v>
      </c>
      <c r="J19" s="1" t="str">
        <f>'Rekapitulace zakázky'!AN13</f>
        <v>Vyplň údaj</v>
      </c>
      <c r="K19" s="23"/>
      <c r="L19" s="34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</row>
    <row r="20" spans="1:31" s="27" customFormat="1" ht="18" customHeight="1">
      <c r="A20" s="23"/>
      <c r="B20" s="24"/>
      <c r="C20" s="23"/>
      <c r="D20" s="23"/>
      <c r="E20" s="251" t="str">
        <f>'Rekapitulace zakázky'!E14</f>
        <v>Vyplň údaj</v>
      </c>
      <c r="F20" s="252"/>
      <c r="G20" s="252"/>
      <c r="H20" s="252"/>
      <c r="I20" s="20" t="s">
        <v>26</v>
      </c>
      <c r="J20" s="1" t="str">
        <f>'Rekapitulace zakázky'!AN14</f>
        <v>Vyplň údaj</v>
      </c>
      <c r="K20" s="23"/>
      <c r="L20" s="34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</row>
    <row r="21" spans="1:31" s="27" customFormat="1" ht="6.95" customHeight="1">
      <c r="A21" s="23"/>
      <c r="B21" s="24"/>
      <c r="C21" s="23"/>
      <c r="D21" s="23"/>
      <c r="E21" s="23"/>
      <c r="F21" s="23"/>
      <c r="G21" s="23"/>
      <c r="H21" s="23"/>
      <c r="I21" s="23"/>
      <c r="J21" s="23"/>
      <c r="K21" s="23"/>
      <c r="L21" s="34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</row>
    <row r="22" spans="1:31" s="27" customFormat="1" ht="12" customHeight="1">
      <c r="A22" s="23"/>
      <c r="B22" s="24"/>
      <c r="C22" s="23"/>
      <c r="D22" s="20" t="s">
        <v>29</v>
      </c>
      <c r="E22" s="23"/>
      <c r="F22" s="23"/>
      <c r="G22" s="23"/>
      <c r="H22" s="23"/>
      <c r="I22" s="20" t="s">
        <v>25</v>
      </c>
      <c r="J22" s="21" t="str">
        <f>IF('Rekapitulace zakázky'!AN16="","",'Rekapitulace zakázky'!AN16)</f>
        <v/>
      </c>
      <c r="K22" s="23"/>
      <c r="L22" s="34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</row>
    <row r="23" spans="1:31" s="27" customFormat="1" ht="18" customHeight="1">
      <c r="A23" s="23"/>
      <c r="B23" s="24"/>
      <c r="C23" s="23"/>
      <c r="D23" s="23"/>
      <c r="E23" s="21" t="str">
        <f>IF('Rekapitulace zakázky'!E17="","",'Rekapitulace zakázky'!E17)</f>
        <v xml:space="preserve"> </v>
      </c>
      <c r="F23" s="23"/>
      <c r="G23" s="23"/>
      <c r="H23" s="23"/>
      <c r="I23" s="20" t="s">
        <v>26</v>
      </c>
      <c r="J23" s="21" t="str">
        <f>IF('Rekapitulace zakázky'!AN17="","",'Rekapitulace zakázky'!AN17)</f>
        <v/>
      </c>
      <c r="K23" s="23"/>
      <c r="L23" s="34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</row>
    <row r="24" spans="1:31" s="27" customFormat="1" ht="6.95" customHeight="1">
      <c r="A24" s="23"/>
      <c r="B24" s="24"/>
      <c r="C24" s="23"/>
      <c r="D24" s="23"/>
      <c r="E24" s="23"/>
      <c r="F24" s="23"/>
      <c r="G24" s="23"/>
      <c r="H24" s="23"/>
      <c r="I24" s="23"/>
      <c r="J24" s="23"/>
      <c r="K24" s="23"/>
      <c r="L24" s="34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</row>
    <row r="25" spans="1:31" s="27" customFormat="1" ht="12" customHeight="1">
      <c r="A25" s="23"/>
      <c r="B25" s="24"/>
      <c r="C25" s="23"/>
      <c r="D25" s="20" t="s">
        <v>31</v>
      </c>
      <c r="E25" s="23"/>
      <c r="F25" s="23"/>
      <c r="G25" s="23"/>
      <c r="H25" s="23"/>
      <c r="I25" s="20" t="s">
        <v>25</v>
      </c>
      <c r="J25" s="21" t="str">
        <f>IF('Rekapitulace zakázky'!AN19="","",'Rekapitulace zakázky'!AN19)</f>
        <v>70994234</v>
      </c>
      <c r="K25" s="23"/>
      <c r="L25" s="34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</row>
    <row r="26" spans="1:31" s="27" customFormat="1" ht="18" customHeight="1">
      <c r="A26" s="23"/>
      <c r="B26" s="24"/>
      <c r="C26" s="23"/>
      <c r="D26" s="23"/>
      <c r="E26" s="21" t="str">
        <f>IF('Rekapitulace zakázky'!E20="","",'Rekapitulace zakázky'!E20)</f>
        <v>Správa železnic, státní organizace OŘ HK</v>
      </c>
      <c r="F26" s="23"/>
      <c r="G26" s="23"/>
      <c r="H26" s="23"/>
      <c r="I26" s="20" t="s">
        <v>26</v>
      </c>
      <c r="J26" s="21" t="str">
        <f>IF('Rekapitulace zakázky'!AN20="","",'Rekapitulace zakázky'!AN20)</f>
        <v>CZ70994234</v>
      </c>
      <c r="K26" s="23"/>
      <c r="L26" s="34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</row>
    <row r="27" spans="1:31" s="27" customFormat="1" ht="6.95" customHeight="1">
      <c r="A27" s="23"/>
      <c r="B27" s="24"/>
      <c r="C27" s="23"/>
      <c r="D27" s="23"/>
      <c r="E27" s="23"/>
      <c r="F27" s="23"/>
      <c r="G27" s="23"/>
      <c r="H27" s="23"/>
      <c r="I27" s="23"/>
      <c r="J27" s="23"/>
      <c r="K27" s="23"/>
      <c r="L27" s="34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</row>
    <row r="28" spans="1:31" s="27" customFormat="1" ht="12" customHeight="1">
      <c r="A28" s="23"/>
      <c r="B28" s="24"/>
      <c r="C28" s="23"/>
      <c r="D28" s="20" t="s">
        <v>35</v>
      </c>
      <c r="E28" s="23"/>
      <c r="F28" s="23"/>
      <c r="G28" s="23"/>
      <c r="H28" s="23"/>
      <c r="I28" s="23"/>
      <c r="J28" s="23"/>
      <c r="K28" s="23"/>
      <c r="L28" s="34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</row>
    <row r="29" spans="1:31" s="98" customFormat="1" ht="16.5" customHeight="1">
      <c r="A29" s="95"/>
      <c r="B29" s="96"/>
      <c r="C29" s="95"/>
      <c r="D29" s="95"/>
      <c r="E29" s="221" t="s">
        <v>1</v>
      </c>
      <c r="F29" s="221"/>
      <c r="G29" s="221"/>
      <c r="H29" s="221"/>
      <c r="I29" s="95"/>
      <c r="J29" s="95"/>
      <c r="K29" s="95"/>
      <c r="L29" s="97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</row>
    <row r="30" spans="1:31" s="27" customFormat="1" ht="6.95" customHeight="1">
      <c r="A30" s="23"/>
      <c r="B30" s="24"/>
      <c r="C30" s="23"/>
      <c r="D30" s="23"/>
      <c r="E30" s="23"/>
      <c r="F30" s="23"/>
      <c r="G30" s="23"/>
      <c r="H30" s="23"/>
      <c r="I30" s="23"/>
      <c r="J30" s="23"/>
      <c r="K30" s="23"/>
      <c r="L30" s="34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</row>
    <row r="31" spans="1:31" s="27" customFormat="1" ht="6.95" customHeight="1">
      <c r="A31" s="23"/>
      <c r="B31" s="24"/>
      <c r="C31" s="23"/>
      <c r="D31" s="59"/>
      <c r="E31" s="59"/>
      <c r="F31" s="59"/>
      <c r="G31" s="59"/>
      <c r="H31" s="59"/>
      <c r="I31" s="59"/>
      <c r="J31" s="59"/>
      <c r="K31" s="59"/>
      <c r="L31" s="34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</row>
    <row r="32" spans="1:31" s="27" customFormat="1" ht="25.35" customHeight="1">
      <c r="A32" s="23"/>
      <c r="B32" s="24"/>
      <c r="C32" s="23"/>
      <c r="D32" s="99" t="s">
        <v>36</v>
      </c>
      <c r="E32" s="23"/>
      <c r="F32" s="23"/>
      <c r="G32" s="23"/>
      <c r="H32" s="23"/>
      <c r="I32" s="23"/>
      <c r="J32" s="100">
        <f>ROUND(J134, 2)</f>
        <v>0</v>
      </c>
      <c r="K32" s="23"/>
      <c r="L32" s="34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</row>
    <row r="33" spans="1:31" s="27" customFormat="1" ht="6.95" customHeight="1">
      <c r="A33" s="23"/>
      <c r="B33" s="24"/>
      <c r="C33" s="23"/>
      <c r="D33" s="59"/>
      <c r="E33" s="59"/>
      <c r="F33" s="59"/>
      <c r="G33" s="59"/>
      <c r="H33" s="59"/>
      <c r="I33" s="59"/>
      <c r="J33" s="59"/>
      <c r="K33" s="59"/>
      <c r="L33" s="34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</row>
    <row r="34" spans="1:31" s="27" customFormat="1" ht="14.45" customHeight="1">
      <c r="A34" s="23"/>
      <c r="B34" s="24"/>
      <c r="C34" s="23"/>
      <c r="D34" s="23"/>
      <c r="E34" s="23"/>
      <c r="F34" s="101" t="s">
        <v>38</v>
      </c>
      <c r="G34" s="23"/>
      <c r="H34" s="23"/>
      <c r="I34" s="101" t="s">
        <v>37</v>
      </c>
      <c r="J34" s="101" t="s">
        <v>39</v>
      </c>
      <c r="K34" s="23"/>
      <c r="L34" s="34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</row>
    <row r="35" spans="1:31" s="27" customFormat="1" ht="14.45" customHeight="1">
      <c r="A35" s="23"/>
      <c r="B35" s="24"/>
      <c r="C35" s="23"/>
      <c r="D35" s="102" t="s">
        <v>40</v>
      </c>
      <c r="E35" s="20" t="s">
        <v>41</v>
      </c>
      <c r="F35" s="103">
        <f>ROUND((SUM(BE134:BE458)),  2)</f>
        <v>0</v>
      </c>
      <c r="G35" s="23"/>
      <c r="H35" s="23"/>
      <c r="I35" s="104">
        <v>0.21</v>
      </c>
      <c r="J35" s="103">
        <f>ROUND(((SUM(BE134:BE458))*I35),  2)</f>
        <v>0</v>
      </c>
      <c r="K35" s="23"/>
      <c r="L35" s="34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</row>
    <row r="36" spans="1:31" s="27" customFormat="1" ht="14.45" customHeight="1">
      <c r="A36" s="23"/>
      <c r="B36" s="24"/>
      <c r="C36" s="23"/>
      <c r="D36" s="23"/>
      <c r="E36" s="20" t="s">
        <v>42</v>
      </c>
      <c r="F36" s="103">
        <f>ROUND((SUM(BF134:BF458)),  2)</f>
        <v>0</v>
      </c>
      <c r="G36" s="23"/>
      <c r="H36" s="23"/>
      <c r="I36" s="104">
        <v>0.15</v>
      </c>
      <c r="J36" s="103">
        <f>ROUND(((SUM(BF134:BF458))*I36),  2)</f>
        <v>0</v>
      </c>
      <c r="K36" s="23"/>
      <c r="L36" s="34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</row>
    <row r="37" spans="1:31" s="27" customFormat="1" ht="14.45" hidden="1" customHeight="1">
      <c r="A37" s="23"/>
      <c r="B37" s="24"/>
      <c r="C37" s="23"/>
      <c r="D37" s="23"/>
      <c r="E37" s="20" t="s">
        <v>43</v>
      </c>
      <c r="F37" s="103">
        <f>ROUND((SUM(BG134:BG458)),  2)</f>
        <v>0</v>
      </c>
      <c r="G37" s="23"/>
      <c r="H37" s="23"/>
      <c r="I37" s="104">
        <v>0.21</v>
      </c>
      <c r="J37" s="103">
        <f>0</f>
        <v>0</v>
      </c>
      <c r="K37" s="23"/>
      <c r="L37" s="34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</row>
    <row r="38" spans="1:31" s="27" customFormat="1" ht="14.45" hidden="1" customHeight="1">
      <c r="A38" s="23"/>
      <c r="B38" s="24"/>
      <c r="C38" s="23"/>
      <c r="D38" s="23"/>
      <c r="E38" s="20" t="s">
        <v>44</v>
      </c>
      <c r="F38" s="103">
        <f>ROUND((SUM(BH134:BH458)),  2)</f>
        <v>0</v>
      </c>
      <c r="G38" s="23"/>
      <c r="H38" s="23"/>
      <c r="I38" s="104">
        <v>0.15</v>
      </c>
      <c r="J38" s="103">
        <f>0</f>
        <v>0</v>
      </c>
      <c r="K38" s="23"/>
      <c r="L38" s="34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</row>
    <row r="39" spans="1:31" s="27" customFormat="1" ht="14.45" hidden="1" customHeight="1">
      <c r="A39" s="23"/>
      <c r="B39" s="24"/>
      <c r="C39" s="23"/>
      <c r="D39" s="23"/>
      <c r="E39" s="20" t="s">
        <v>45</v>
      </c>
      <c r="F39" s="103">
        <f>ROUND((SUM(BI134:BI458)),  2)</f>
        <v>0</v>
      </c>
      <c r="G39" s="23"/>
      <c r="H39" s="23"/>
      <c r="I39" s="104">
        <v>0</v>
      </c>
      <c r="J39" s="103">
        <f>0</f>
        <v>0</v>
      </c>
      <c r="K39" s="23"/>
      <c r="L39" s="34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</row>
    <row r="40" spans="1:31" s="27" customFormat="1" ht="6.95" customHeight="1">
      <c r="A40" s="23"/>
      <c r="B40" s="24"/>
      <c r="C40" s="23"/>
      <c r="D40" s="23"/>
      <c r="E40" s="23"/>
      <c r="F40" s="23"/>
      <c r="G40" s="23"/>
      <c r="H40" s="23"/>
      <c r="I40" s="23"/>
      <c r="J40" s="23"/>
      <c r="K40" s="23"/>
      <c r="L40" s="34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</row>
    <row r="41" spans="1:31" s="27" customFormat="1" ht="25.35" customHeight="1">
      <c r="A41" s="23"/>
      <c r="B41" s="24"/>
      <c r="C41" s="105"/>
      <c r="D41" s="106" t="s">
        <v>46</v>
      </c>
      <c r="E41" s="53"/>
      <c r="F41" s="53"/>
      <c r="G41" s="107" t="s">
        <v>47</v>
      </c>
      <c r="H41" s="108" t="s">
        <v>48</v>
      </c>
      <c r="I41" s="53"/>
      <c r="J41" s="109">
        <f>SUM(J32:J39)</f>
        <v>0</v>
      </c>
      <c r="K41" s="110"/>
      <c r="L41" s="34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</row>
    <row r="42" spans="1:31" s="27" customFormat="1" ht="14.45" customHeight="1">
      <c r="A42" s="23"/>
      <c r="B42" s="24"/>
      <c r="C42" s="23"/>
      <c r="D42" s="23"/>
      <c r="E42" s="23"/>
      <c r="F42" s="23"/>
      <c r="G42" s="23"/>
      <c r="H42" s="23"/>
      <c r="I42" s="23"/>
      <c r="J42" s="23"/>
      <c r="K42" s="23"/>
      <c r="L42" s="34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</row>
    <row r="43" spans="1:31" ht="14.45" customHeight="1">
      <c r="B43" s="14"/>
      <c r="L43" s="14"/>
    </row>
    <row r="44" spans="1:31" ht="14.45" customHeight="1">
      <c r="B44" s="14"/>
      <c r="L44" s="14"/>
    </row>
    <row r="45" spans="1:31" ht="14.45" customHeight="1">
      <c r="B45" s="14"/>
      <c r="L45" s="14"/>
    </row>
    <row r="46" spans="1:31" ht="14.45" customHeight="1">
      <c r="B46" s="14"/>
      <c r="L46" s="14"/>
    </row>
    <row r="47" spans="1:31" ht="14.45" customHeight="1">
      <c r="B47" s="14"/>
      <c r="L47" s="14"/>
    </row>
    <row r="48" spans="1:31" ht="14.45" customHeight="1">
      <c r="B48" s="14"/>
      <c r="L48" s="14"/>
    </row>
    <row r="49" spans="1:31" ht="14.45" customHeight="1">
      <c r="B49" s="14"/>
      <c r="L49" s="14"/>
    </row>
    <row r="50" spans="1:31" s="27" customFormat="1" ht="14.45" customHeight="1">
      <c r="B50" s="34"/>
      <c r="D50" s="35" t="s">
        <v>49</v>
      </c>
      <c r="E50" s="36"/>
      <c r="F50" s="36"/>
      <c r="G50" s="35" t="s">
        <v>50</v>
      </c>
      <c r="H50" s="36"/>
      <c r="I50" s="36"/>
      <c r="J50" s="36"/>
      <c r="K50" s="36"/>
      <c r="L50" s="34"/>
    </row>
    <row r="51" spans="1:31">
      <c r="B51" s="14"/>
      <c r="L51" s="14"/>
    </row>
    <row r="52" spans="1:31">
      <c r="B52" s="14"/>
      <c r="L52" s="14"/>
    </row>
    <row r="53" spans="1:31">
      <c r="B53" s="14"/>
      <c r="L53" s="14"/>
    </row>
    <row r="54" spans="1:31">
      <c r="B54" s="14"/>
      <c r="L54" s="14"/>
    </row>
    <row r="55" spans="1:31">
      <c r="B55" s="14"/>
      <c r="L55" s="14"/>
    </row>
    <row r="56" spans="1:31">
      <c r="B56" s="14"/>
      <c r="L56" s="14"/>
    </row>
    <row r="57" spans="1:31">
      <c r="B57" s="14"/>
      <c r="L57" s="14"/>
    </row>
    <row r="58" spans="1:31">
      <c r="B58" s="14"/>
      <c r="L58" s="14"/>
    </row>
    <row r="59" spans="1:31">
      <c r="B59" s="14"/>
      <c r="L59" s="14"/>
    </row>
    <row r="60" spans="1:31">
      <c r="B60" s="14"/>
      <c r="L60" s="14"/>
    </row>
    <row r="61" spans="1:31" s="27" customFormat="1" ht="12.75">
      <c r="A61" s="23"/>
      <c r="B61" s="24"/>
      <c r="C61" s="23"/>
      <c r="D61" s="37" t="s">
        <v>51</v>
      </c>
      <c r="E61" s="26"/>
      <c r="F61" s="111" t="s">
        <v>52</v>
      </c>
      <c r="G61" s="37" t="s">
        <v>51</v>
      </c>
      <c r="H61" s="26"/>
      <c r="I61" s="26"/>
      <c r="J61" s="112" t="s">
        <v>52</v>
      </c>
      <c r="K61" s="26"/>
      <c r="L61" s="34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</row>
    <row r="62" spans="1:31">
      <c r="B62" s="14"/>
      <c r="L62" s="14"/>
    </row>
    <row r="63" spans="1:31">
      <c r="B63" s="14"/>
      <c r="L63" s="14"/>
    </row>
    <row r="64" spans="1:31">
      <c r="B64" s="14"/>
      <c r="L64" s="14"/>
    </row>
    <row r="65" spans="1:31" s="27" customFormat="1" ht="12.75">
      <c r="A65" s="23"/>
      <c r="B65" s="24"/>
      <c r="C65" s="23"/>
      <c r="D65" s="35" t="s">
        <v>53</v>
      </c>
      <c r="E65" s="38"/>
      <c r="F65" s="38"/>
      <c r="G65" s="35" t="s">
        <v>54</v>
      </c>
      <c r="H65" s="38"/>
      <c r="I65" s="38"/>
      <c r="J65" s="38"/>
      <c r="K65" s="38"/>
      <c r="L65" s="34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</row>
    <row r="66" spans="1:31">
      <c r="B66" s="14"/>
      <c r="L66" s="14"/>
    </row>
    <row r="67" spans="1:31">
      <c r="B67" s="14"/>
      <c r="L67" s="14"/>
    </row>
    <row r="68" spans="1:31">
      <c r="B68" s="14"/>
      <c r="L68" s="14"/>
    </row>
    <row r="69" spans="1:31">
      <c r="B69" s="14"/>
      <c r="L69" s="14"/>
    </row>
    <row r="70" spans="1:31">
      <c r="B70" s="14"/>
      <c r="L70" s="14"/>
    </row>
    <row r="71" spans="1:31">
      <c r="B71" s="14"/>
      <c r="L71" s="14"/>
    </row>
    <row r="72" spans="1:31">
      <c r="B72" s="14"/>
      <c r="L72" s="14"/>
    </row>
    <row r="73" spans="1:31">
      <c r="B73" s="14"/>
      <c r="L73" s="14"/>
    </row>
    <row r="74" spans="1:31">
      <c r="B74" s="14"/>
      <c r="L74" s="14"/>
    </row>
    <row r="75" spans="1:31">
      <c r="B75" s="14"/>
      <c r="L75" s="14"/>
    </row>
    <row r="76" spans="1:31" s="27" customFormat="1" ht="12.75">
      <c r="A76" s="23"/>
      <c r="B76" s="24"/>
      <c r="C76" s="23"/>
      <c r="D76" s="37" t="s">
        <v>51</v>
      </c>
      <c r="E76" s="26"/>
      <c r="F76" s="111" t="s">
        <v>52</v>
      </c>
      <c r="G76" s="37" t="s">
        <v>51</v>
      </c>
      <c r="H76" s="26"/>
      <c r="I76" s="26"/>
      <c r="J76" s="112" t="s">
        <v>52</v>
      </c>
      <c r="K76" s="26"/>
      <c r="L76" s="34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</row>
    <row r="77" spans="1:31" s="27" customFormat="1" ht="14.45" customHeight="1">
      <c r="A77" s="23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34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</row>
    <row r="81" spans="1:31" s="27" customFormat="1" ht="6.95" customHeight="1">
      <c r="A81" s="23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34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</row>
    <row r="82" spans="1:31" s="27" customFormat="1" ht="24.95" customHeight="1">
      <c r="A82" s="23"/>
      <c r="B82" s="24"/>
      <c r="C82" s="15" t="s">
        <v>112</v>
      </c>
      <c r="D82" s="23"/>
      <c r="E82" s="23"/>
      <c r="F82" s="23"/>
      <c r="G82" s="23"/>
      <c r="H82" s="23"/>
      <c r="I82" s="23"/>
      <c r="J82" s="23"/>
      <c r="K82" s="23"/>
      <c r="L82" s="34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</row>
    <row r="83" spans="1:31" s="27" customFormat="1" ht="6.95" customHeight="1">
      <c r="A83" s="23"/>
      <c r="B83" s="24"/>
      <c r="C83" s="23"/>
      <c r="D83" s="23"/>
      <c r="E83" s="23"/>
      <c r="F83" s="23"/>
      <c r="G83" s="23"/>
      <c r="H83" s="23"/>
      <c r="I83" s="23"/>
      <c r="J83" s="23"/>
      <c r="K83" s="23"/>
      <c r="L83" s="34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</row>
    <row r="84" spans="1:31" s="27" customFormat="1" ht="12" customHeight="1">
      <c r="A84" s="23"/>
      <c r="B84" s="24"/>
      <c r="C84" s="20" t="s">
        <v>16</v>
      </c>
      <c r="D84" s="23"/>
      <c r="E84" s="23"/>
      <c r="F84" s="23"/>
      <c r="G84" s="23"/>
      <c r="H84" s="23"/>
      <c r="I84" s="23"/>
      <c r="J84" s="23"/>
      <c r="K84" s="23"/>
      <c r="L84" s="34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</row>
    <row r="85" spans="1:31" s="27" customFormat="1" ht="16.5" customHeight="1">
      <c r="A85" s="23"/>
      <c r="B85" s="24"/>
      <c r="C85" s="23"/>
      <c r="D85" s="23"/>
      <c r="E85" s="249" t="str">
        <f>E7</f>
        <v>Oprava mostů v úseku Náchod - Teplice nad Metují</v>
      </c>
      <c r="F85" s="250"/>
      <c r="G85" s="250"/>
      <c r="H85" s="250"/>
      <c r="I85" s="23"/>
      <c r="J85" s="23"/>
      <c r="K85" s="23"/>
      <c r="L85" s="34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</row>
    <row r="86" spans="1:31" ht="12" customHeight="1">
      <c r="B86" s="14"/>
      <c r="C86" s="20" t="s">
        <v>107</v>
      </c>
      <c r="L86" s="14"/>
    </row>
    <row r="87" spans="1:31" s="27" customFormat="1" ht="16.5" customHeight="1">
      <c r="A87" s="23"/>
      <c r="B87" s="24"/>
      <c r="C87" s="23"/>
      <c r="D87" s="23"/>
      <c r="E87" s="249" t="s">
        <v>108</v>
      </c>
      <c r="F87" s="248"/>
      <c r="G87" s="248"/>
      <c r="H87" s="248"/>
      <c r="I87" s="23"/>
      <c r="J87" s="23"/>
      <c r="K87" s="23"/>
      <c r="L87" s="34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</row>
    <row r="88" spans="1:31" s="27" customFormat="1" ht="12" customHeight="1">
      <c r="A88" s="23"/>
      <c r="B88" s="24"/>
      <c r="C88" s="20" t="s">
        <v>109</v>
      </c>
      <c r="D88" s="23"/>
      <c r="E88" s="23"/>
      <c r="F88" s="23"/>
      <c r="G88" s="23"/>
      <c r="H88" s="23"/>
      <c r="I88" s="23"/>
      <c r="J88" s="23"/>
      <c r="K88" s="23"/>
      <c r="L88" s="34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</row>
    <row r="89" spans="1:31" s="27" customFormat="1" ht="16.5" customHeight="1">
      <c r="A89" s="23"/>
      <c r="B89" s="24"/>
      <c r="C89" s="23"/>
      <c r="D89" s="23"/>
      <c r="E89" s="239" t="str">
        <f>E11</f>
        <v xml:space="preserve">SO 01.M - Stavební část </v>
      </c>
      <c r="F89" s="248"/>
      <c r="G89" s="248"/>
      <c r="H89" s="248"/>
      <c r="I89" s="23"/>
      <c r="J89" s="23"/>
      <c r="K89" s="23"/>
      <c r="L89" s="34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</row>
    <row r="90" spans="1:31" s="27" customFormat="1" ht="6.95" customHeight="1">
      <c r="A90" s="23"/>
      <c r="B90" s="24"/>
      <c r="C90" s="23"/>
      <c r="D90" s="23"/>
      <c r="E90" s="23"/>
      <c r="F90" s="23"/>
      <c r="G90" s="23"/>
      <c r="H90" s="23"/>
      <c r="I90" s="23"/>
      <c r="J90" s="23"/>
      <c r="K90" s="23"/>
      <c r="L90" s="34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</row>
    <row r="91" spans="1:31" s="27" customFormat="1" ht="12" customHeight="1">
      <c r="A91" s="23"/>
      <c r="B91" s="24"/>
      <c r="C91" s="20" t="s">
        <v>20</v>
      </c>
      <c r="D91" s="23"/>
      <c r="E91" s="23"/>
      <c r="F91" s="21" t="str">
        <f>F14</f>
        <v>Most v km 73,330</v>
      </c>
      <c r="G91" s="23"/>
      <c r="H91" s="23"/>
      <c r="I91" s="20" t="s">
        <v>22</v>
      </c>
      <c r="J91" s="94" t="str">
        <f>IF(J14="","",J14)</f>
        <v>18. 3. 2020</v>
      </c>
      <c r="K91" s="23"/>
      <c r="L91" s="34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</row>
    <row r="92" spans="1:31" s="27" customFormat="1" ht="6.95" customHeight="1">
      <c r="A92" s="23"/>
      <c r="B92" s="24"/>
      <c r="C92" s="23"/>
      <c r="D92" s="23"/>
      <c r="E92" s="23"/>
      <c r="F92" s="23"/>
      <c r="G92" s="23"/>
      <c r="H92" s="23"/>
      <c r="I92" s="23"/>
      <c r="J92" s="23"/>
      <c r="K92" s="23"/>
      <c r="L92" s="34"/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</row>
    <row r="93" spans="1:31" s="27" customFormat="1" ht="15.2" customHeight="1">
      <c r="A93" s="23"/>
      <c r="B93" s="24"/>
      <c r="C93" s="20" t="s">
        <v>24</v>
      </c>
      <c r="D93" s="23"/>
      <c r="E93" s="23"/>
      <c r="F93" s="21" t="str">
        <f>E17</f>
        <v xml:space="preserve"> </v>
      </c>
      <c r="G93" s="23"/>
      <c r="H93" s="23"/>
      <c r="I93" s="20" t="s">
        <v>29</v>
      </c>
      <c r="J93" s="113" t="str">
        <f>E23</f>
        <v xml:space="preserve"> </v>
      </c>
      <c r="K93" s="23"/>
      <c r="L93" s="34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</row>
    <row r="94" spans="1:31" s="27" customFormat="1" ht="40.15" customHeight="1">
      <c r="A94" s="23"/>
      <c r="B94" s="24"/>
      <c r="C94" s="20" t="s">
        <v>27</v>
      </c>
      <c r="D94" s="23"/>
      <c r="E94" s="23"/>
      <c r="F94" s="21" t="str">
        <f>IF(E20="","",E20)</f>
        <v>Vyplň údaj</v>
      </c>
      <c r="G94" s="23"/>
      <c r="H94" s="23"/>
      <c r="I94" s="20" t="s">
        <v>31</v>
      </c>
      <c r="J94" s="113" t="str">
        <f>E26</f>
        <v>Správa železnic, státní organizace OŘ HK</v>
      </c>
      <c r="K94" s="23"/>
      <c r="L94" s="34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</row>
    <row r="95" spans="1:31" s="27" customFormat="1" ht="10.35" customHeight="1">
      <c r="A95" s="23"/>
      <c r="B95" s="24"/>
      <c r="C95" s="23"/>
      <c r="D95" s="23"/>
      <c r="E95" s="23"/>
      <c r="F95" s="23"/>
      <c r="G95" s="23"/>
      <c r="H95" s="23"/>
      <c r="I95" s="23"/>
      <c r="J95" s="23"/>
      <c r="K95" s="23"/>
      <c r="L95" s="34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</row>
    <row r="96" spans="1:31" s="27" customFormat="1" ht="29.25" customHeight="1">
      <c r="A96" s="23"/>
      <c r="B96" s="24"/>
      <c r="C96" s="114" t="s">
        <v>113</v>
      </c>
      <c r="D96" s="105"/>
      <c r="E96" s="105"/>
      <c r="F96" s="105"/>
      <c r="G96" s="105"/>
      <c r="H96" s="105"/>
      <c r="I96" s="105"/>
      <c r="J96" s="115" t="s">
        <v>114</v>
      </c>
      <c r="K96" s="105"/>
      <c r="L96" s="34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</row>
    <row r="97" spans="1:47" s="27" customFormat="1" ht="10.35" customHeight="1">
      <c r="A97" s="23"/>
      <c r="B97" s="24"/>
      <c r="C97" s="23"/>
      <c r="D97" s="23"/>
      <c r="E97" s="23"/>
      <c r="F97" s="23"/>
      <c r="G97" s="23"/>
      <c r="H97" s="23"/>
      <c r="I97" s="23"/>
      <c r="J97" s="23"/>
      <c r="K97" s="23"/>
      <c r="L97" s="34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</row>
    <row r="98" spans="1:47" s="27" customFormat="1" ht="22.9" customHeight="1">
      <c r="A98" s="23"/>
      <c r="B98" s="24"/>
      <c r="C98" s="116" t="s">
        <v>115</v>
      </c>
      <c r="D98" s="23"/>
      <c r="E98" s="23"/>
      <c r="F98" s="23"/>
      <c r="G98" s="23"/>
      <c r="H98" s="23"/>
      <c r="I98" s="23"/>
      <c r="J98" s="100">
        <f>J134</f>
        <v>0</v>
      </c>
      <c r="K98" s="23"/>
      <c r="L98" s="34"/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U98" s="11" t="s">
        <v>116</v>
      </c>
    </row>
    <row r="99" spans="1:47" s="117" customFormat="1" ht="24.95" customHeight="1">
      <c r="B99" s="118"/>
      <c r="D99" s="119" t="s">
        <v>117</v>
      </c>
      <c r="E99" s="120"/>
      <c r="F99" s="120"/>
      <c r="G99" s="120"/>
      <c r="H99" s="120"/>
      <c r="I99" s="120"/>
      <c r="J99" s="121">
        <f>J135</f>
        <v>0</v>
      </c>
      <c r="L99" s="118"/>
    </row>
    <row r="100" spans="1:47" s="83" customFormat="1" ht="19.899999999999999" customHeight="1">
      <c r="B100" s="122"/>
      <c r="D100" s="123" t="s">
        <v>118</v>
      </c>
      <c r="E100" s="124"/>
      <c r="F100" s="124"/>
      <c r="G100" s="124"/>
      <c r="H100" s="124"/>
      <c r="I100" s="124"/>
      <c r="J100" s="125">
        <f>J136</f>
        <v>0</v>
      </c>
      <c r="L100" s="122"/>
    </row>
    <row r="101" spans="1:47" s="83" customFormat="1" ht="19.899999999999999" customHeight="1">
      <c r="B101" s="122"/>
      <c r="D101" s="123" t="s">
        <v>119</v>
      </c>
      <c r="E101" s="124"/>
      <c r="F101" s="124"/>
      <c r="G101" s="124"/>
      <c r="H101" s="124"/>
      <c r="I101" s="124"/>
      <c r="J101" s="125">
        <f>J200</f>
        <v>0</v>
      </c>
      <c r="L101" s="122"/>
    </row>
    <row r="102" spans="1:47" s="83" customFormat="1" ht="19.899999999999999" customHeight="1">
      <c r="B102" s="122"/>
      <c r="D102" s="123" t="s">
        <v>120</v>
      </c>
      <c r="E102" s="124"/>
      <c r="F102" s="124"/>
      <c r="G102" s="124"/>
      <c r="H102" s="124"/>
      <c r="I102" s="124"/>
      <c r="J102" s="125">
        <f>J217</f>
        <v>0</v>
      </c>
      <c r="L102" s="122"/>
    </row>
    <row r="103" spans="1:47" s="83" customFormat="1" ht="19.899999999999999" customHeight="1">
      <c r="B103" s="122"/>
      <c r="D103" s="123" t="s">
        <v>121</v>
      </c>
      <c r="E103" s="124"/>
      <c r="F103" s="124"/>
      <c r="G103" s="124"/>
      <c r="H103" s="124"/>
      <c r="I103" s="124"/>
      <c r="J103" s="125">
        <f>J264</f>
        <v>0</v>
      </c>
      <c r="L103" s="122"/>
    </row>
    <row r="104" spans="1:47" s="83" customFormat="1" ht="19.899999999999999" customHeight="1">
      <c r="B104" s="122"/>
      <c r="D104" s="123" t="s">
        <v>122</v>
      </c>
      <c r="E104" s="124"/>
      <c r="F104" s="124"/>
      <c r="G104" s="124"/>
      <c r="H104" s="124"/>
      <c r="I104" s="124"/>
      <c r="J104" s="125">
        <f>J271</f>
        <v>0</v>
      </c>
      <c r="L104" s="122"/>
    </row>
    <row r="105" spans="1:47" s="83" customFormat="1" ht="19.899999999999999" customHeight="1">
      <c r="B105" s="122"/>
      <c r="D105" s="123" t="s">
        <v>123</v>
      </c>
      <c r="E105" s="124"/>
      <c r="F105" s="124"/>
      <c r="G105" s="124"/>
      <c r="H105" s="124"/>
      <c r="I105" s="124"/>
      <c r="J105" s="125">
        <f>J383</f>
        <v>0</v>
      </c>
      <c r="L105" s="122"/>
    </row>
    <row r="106" spans="1:47" s="83" customFormat="1" ht="19.899999999999999" customHeight="1">
      <c r="B106" s="122"/>
      <c r="D106" s="123" t="s">
        <v>124</v>
      </c>
      <c r="E106" s="124"/>
      <c r="F106" s="124"/>
      <c r="G106" s="124"/>
      <c r="H106" s="124"/>
      <c r="I106" s="124"/>
      <c r="J106" s="125">
        <f>J405</f>
        <v>0</v>
      </c>
      <c r="L106" s="122"/>
    </row>
    <row r="107" spans="1:47" s="117" customFormat="1" ht="24.95" customHeight="1">
      <c r="B107" s="118"/>
      <c r="D107" s="119" t="s">
        <v>125</v>
      </c>
      <c r="E107" s="120"/>
      <c r="F107" s="120"/>
      <c r="G107" s="120"/>
      <c r="H107" s="120"/>
      <c r="I107" s="120"/>
      <c r="J107" s="121">
        <f>J408</f>
        <v>0</v>
      </c>
      <c r="L107" s="118"/>
    </row>
    <row r="108" spans="1:47" s="83" customFormat="1" ht="19.899999999999999" customHeight="1">
      <c r="B108" s="122"/>
      <c r="D108" s="123" t="s">
        <v>126</v>
      </c>
      <c r="E108" s="124"/>
      <c r="F108" s="124"/>
      <c r="G108" s="124"/>
      <c r="H108" s="124"/>
      <c r="I108" s="124"/>
      <c r="J108" s="125">
        <f>J409</f>
        <v>0</v>
      </c>
      <c r="L108" s="122"/>
    </row>
    <row r="109" spans="1:47" s="83" customFormat="1" ht="19.899999999999999" customHeight="1">
      <c r="B109" s="122"/>
      <c r="D109" s="123" t="s">
        <v>127</v>
      </c>
      <c r="E109" s="124"/>
      <c r="F109" s="124"/>
      <c r="G109" s="124"/>
      <c r="H109" s="124"/>
      <c r="I109" s="124"/>
      <c r="J109" s="125">
        <f>J434</f>
        <v>0</v>
      </c>
      <c r="L109" s="122"/>
    </row>
    <row r="110" spans="1:47" s="83" customFormat="1" ht="19.899999999999999" customHeight="1">
      <c r="B110" s="122"/>
      <c r="D110" s="123" t="s">
        <v>128</v>
      </c>
      <c r="E110" s="124"/>
      <c r="F110" s="124"/>
      <c r="G110" s="124"/>
      <c r="H110" s="124"/>
      <c r="I110" s="124"/>
      <c r="J110" s="125">
        <f>J447</f>
        <v>0</v>
      </c>
      <c r="L110" s="122"/>
    </row>
    <row r="111" spans="1:47" s="117" customFormat="1" ht="24.95" customHeight="1">
      <c r="B111" s="118"/>
      <c r="D111" s="119" t="s">
        <v>129</v>
      </c>
      <c r="E111" s="120"/>
      <c r="F111" s="120"/>
      <c r="G111" s="120"/>
      <c r="H111" s="120"/>
      <c r="I111" s="120"/>
      <c r="J111" s="121">
        <f>J454</f>
        <v>0</v>
      </c>
      <c r="L111" s="118"/>
    </row>
    <row r="112" spans="1:47" s="83" customFormat="1" ht="19.899999999999999" customHeight="1">
      <c r="B112" s="122"/>
      <c r="D112" s="123" t="s">
        <v>130</v>
      </c>
      <c r="E112" s="124"/>
      <c r="F112" s="124"/>
      <c r="G112" s="124"/>
      <c r="H112" s="124"/>
      <c r="I112" s="124"/>
      <c r="J112" s="125">
        <f>J455</f>
        <v>0</v>
      </c>
      <c r="L112" s="122"/>
    </row>
    <row r="113" spans="1:31" s="27" customFormat="1" ht="21.75" customHeight="1">
      <c r="A113" s="23"/>
      <c r="B113" s="24"/>
      <c r="C113" s="23"/>
      <c r="D113" s="23"/>
      <c r="E113" s="23"/>
      <c r="F113" s="23"/>
      <c r="G113" s="23"/>
      <c r="H113" s="23"/>
      <c r="I113" s="23"/>
      <c r="J113" s="23"/>
      <c r="K113" s="23"/>
      <c r="L113" s="34"/>
      <c r="S113" s="23"/>
      <c r="T113" s="23"/>
      <c r="U113" s="23"/>
      <c r="V113" s="23"/>
      <c r="W113" s="23"/>
      <c r="X113" s="23"/>
      <c r="Y113" s="23"/>
      <c r="Z113" s="23"/>
      <c r="AA113" s="23"/>
      <c r="AB113" s="23"/>
      <c r="AC113" s="23"/>
      <c r="AD113" s="23"/>
      <c r="AE113" s="23"/>
    </row>
    <row r="114" spans="1:31" s="27" customFormat="1" ht="6.95" customHeight="1">
      <c r="A114" s="23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34"/>
      <c r="S114" s="23"/>
      <c r="T114" s="23"/>
      <c r="U114" s="23"/>
      <c r="V114" s="23"/>
      <c r="W114" s="23"/>
      <c r="X114" s="23"/>
      <c r="Y114" s="23"/>
      <c r="Z114" s="23"/>
      <c r="AA114" s="23"/>
      <c r="AB114" s="23"/>
      <c r="AC114" s="23"/>
      <c r="AD114" s="23"/>
      <c r="AE114" s="23"/>
    </row>
    <row r="118" spans="1:31" s="27" customFormat="1" ht="6.95" customHeight="1">
      <c r="A118" s="23"/>
      <c r="B118" s="41"/>
      <c r="C118" s="42"/>
      <c r="D118" s="42"/>
      <c r="E118" s="42"/>
      <c r="F118" s="42"/>
      <c r="G118" s="42"/>
      <c r="H118" s="42"/>
      <c r="I118" s="42"/>
      <c r="J118" s="42"/>
      <c r="K118" s="42"/>
      <c r="L118" s="34"/>
      <c r="S118" s="23"/>
      <c r="T118" s="23"/>
      <c r="U118" s="23"/>
      <c r="V118" s="23"/>
      <c r="W118" s="23"/>
      <c r="X118" s="23"/>
      <c r="Y118" s="23"/>
      <c r="Z118" s="23"/>
      <c r="AA118" s="23"/>
      <c r="AB118" s="23"/>
      <c r="AC118" s="23"/>
      <c r="AD118" s="23"/>
      <c r="AE118" s="23"/>
    </row>
    <row r="119" spans="1:31" s="27" customFormat="1" ht="24.95" customHeight="1">
      <c r="A119" s="23"/>
      <c r="B119" s="24"/>
      <c r="C119" s="15" t="s">
        <v>131</v>
      </c>
      <c r="D119" s="23"/>
      <c r="E119" s="23"/>
      <c r="F119" s="23"/>
      <c r="G119" s="23"/>
      <c r="H119" s="23"/>
      <c r="I119" s="23"/>
      <c r="J119" s="23"/>
      <c r="K119" s="23"/>
      <c r="L119" s="34"/>
      <c r="S119" s="23"/>
      <c r="T119" s="23"/>
      <c r="U119" s="23"/>
      <c r="V119" s="23"/>
      <c r="W119" s="23"/>
      <c r="X119" s="23"/>
      <c r="Y119" s="23"/>
      <c r="Z119" s="23"/>
      <c r="AA119" s="23"/>
      <c r="AB119" s="23"/>
      <c r="AC119" s="23"/>
      <c r="AD119" s="23"/>
      <c r="AE119" s="23"/>
    </row>
    <row r="120" spans="1:31" s="27" customFormat="1" ht="6.95" customHeight="1">
      <c r="A120" s="23"/>
      <c r="B120" s="24"/>
      <c r="C120" s="23"/>
      <c r="D120" s="23"/>
      <c r="E120" s="23"/>
      <c r="F120" s="23"/>
      <c r="G120" s="23"/>
      <c r="H120" s="23"/>
      <c r="I120" s="23"/>
      <c r="J120" s="23"/>
      <c r="K120" s="23"/>
      <c r="L120" s="34"/>
      <c r="S120" s="23"/>
      <c r="T120" s="23"/>
      <c r="U120" s="23"/>
      <c r="V120" s="23"/>
      <c r="W120" s="23"/>
      <c r="X120" s="23"/>
      <c r="Y120" s="23"/>
      <c r="Z120" s="23"/>
      <c r="AA120" s="23"/>
      <c r="AB120" s="23"/>
      <c r="AC120" s="23"/>
      <c r="AD120" s="23"/>
      <c r="AE120" s="23"/>
    </row>
    <row r="121" spans="1:31" s="27" customFormat="1" ht="12" customHeight="1">
      <c r="A121" s="23"/>
      <c r="B121" s="24"/>
      <c r="C121" s="20" t="s">
        <v>16</v>
      </c>
      <c r="D121" s="23"/>
      <c r="E121" s="23"/>
      <c r="F121" s="23"/>
      <c r="G121" s="23"/>
      <c r="H121" s="23"/>
      <c r="I121" s="23"/>
      <c r="J121" s="23"/>
      <c r="K121" s="23"/>
      <c r="L121" s="34"/>
      <c r="S121" s="23"/>
      <c r="T121" s="23"/>
      <c r="U121" s="23"/>
      <c r="V121" s="23"/>
      <c r="W121" s="23"/>
      <c r="X121" s="23"/>
      <c r="Y121" s="23"/>
      <c r="Z121" s="23"/>
      <c r="AA121" s="23"/>
      <c r="AB121" s="23"/>
      <c r="AC121" s="23"/>
      <c r="AD121" s="23"/>
      <c r="AE121" s="23"/>
    </row>
    <row r="122" spans="1:31" s="27" customFormat="1" ht="16.5" customHeight="1">
      <c r="A122" s="23"/>
      <c r="B122" s="24"/>
      <c r="C122" s="23"/>
      <c r="D122" s="23"/>
      <c r="E122" s="249" t="str">
        <f>E7</f>
        <v>Oprava mostů v úseku Náchod - Teplice nad Metují</v>
      </c>
      <c r="F122" s="250"/>
      <c r="G122" s="250"/>
      <c r="H122" s="250"/>
      <c r="I122" s="23"/>
      <c r="J122" s="23"/>
      <c r="K122" s="23"/>
      <c r="L122" s="34"/>
      <c r="S122" s="23"/>
      <c r="T122" s="23"/>
      <c r="U122" s="23"/>
      <c r="V122" s="23"/>
      <c r="W122" s="23"/>
      <c r="X122" s="23"/>
      <c r="Y122" s="23"/>
      <c r="Z122" s="23"/>
      <c r="AA122" s="23"/>
      <c r="AB122" s="23"/>
      <c r="AC122" s="23"/>
      <c r="AD122" s="23"/>
      <c r="AE122" s="23"/>
    </row>
    <row r="123" spans="1:31" ht="12" customHeight="1">
      <c r="B123" s="14"/>
      <c r="C123" s="20" t="s">
        <v>107</v>
      </c>
      <c r="L123" s="14"/>
    </row>
    <row r="124" spans="1:31" s="27" customFormat="1" ht="16.5" customHeight="1">
      <c r="A124" s="23"/>
      <c r="B124" s="24"/>
      <c r="C124" s="23"/>
      <c r="D124" s="23"/>
      <c r="E124" s="249" t="s">
        <v>108</v>
      </c>
      <c r="F124" s="248"/>
      <c r="G124" s="248"/>
      <c r="H124" s="248"/>
      <c r="I124" s="23"/>
      <c r="J124" s="23"/>
      <c r="K124" s="23"/>
      <c r="L124" s="34"/>
      <c r="S124" s="23"/>
      <c r="T124" s="23"/>
      <c r="U124" s="23"/>
      <c r="V124" s="23"/>
      <c r="W124" s="23"/>
      <c r="X124" s="23"/>
      <c r="Y124" s="23"/>
      <c r="Z124" s="23"/>
      <c r="AA124" s="23"/>
      <c r="AB124" s="23"/>
      <c r="AC124" s="23"/>
      <c r="AD124" s="23"/>
      <c r="AE124" s="23"/>
    </row>
    <row r="125" spans="1:31" s="27" customFormat="1" ht="12" customHeight="1">
      <c r="A125" s="23"/>
      <c r="B125" s="24"/>
      <c r="C125" s="20" t="s">
        <v>109</v>
      </c>
      <c r="D125" s="23"/>
      <c r="E125" s="23"/>
      <c r="F125" s="23"/>
      <c r="G125" s="23"/>
      <c r="H125" s="23"/>
      <c r="I125" s="23"/>
      <c r="J125" s="23"/>
      <c r="K125" s="23"/>
      <c r="L125" s="34"/>
      <c r="S125" s="23"/>
      <c r="T125" s="23"/>
      <c r="U125" s="23"/>
      <c r="V125" s="23"/>
      <c r="W125" s="23"/>
      <c r="X125" s="23"/>
      <c r="Y125" s="23"/>
      <c r="Z125" s="23"/>
      <c r="AA125" s="23"/>
      <c r="AB125" s="23"/>
      <c r="AC125" s="23"/>
      <c r="AD125" s="23"/>
      <c r="AE125" s="23"/>
    </row>
    <row r="126" spans="1:31" s="27" customFormat="1" ht="16.5" customHeight="1">
      <c r="A126" s="23"/>
      <c r="B126" s="24"/>
      <c r="C126" s="23"/>
      <c r="D126" s="23"/>
      <c r="E126" s="239" t="str">
        <f>E11</f>
        <v xml:space="preserve">SO 01.M - Stavební část </v>
      </c>
      <c r="F126" s="248"/>
      <c r="G126" s="248"/>
      <c r="H126" s="248"/>
      <c r="I126" s="23"/>
      <c r="J126" s="23"/>
      <c r="K126" s="23"/>
      <c r="L126" s="34"/>
      <c r="S126" s="23"/>
      <c r="T126" s="23"/>
      <c r="U126" s="23"/>
      <c r="V126" s="23"/>
      <c r="W126" s="23"/>
      <c r="X126" s="23"/>
      <c r="Y126" s="23"/>
      <c r="Z126" s="23"/>
      <c r="AA126" s="23"/>
      <c r="AB126" s="23"/>
      <c r="AC126" s="23"/>
      <c r="AD126" s="23"/>
      <c r="AE126" s="23"/>
    </row>
    <row r="127" spans="1:31" s="27" customFormat="1" ht="6.95" customHeight="1">
      <c r="A127" s="23"/>
      <c r="B127" s="24"/>
      <c r="C127" s="23"/>
      <c r="D127" s="23"/>
      <c r="E127" s="23"/>
      <c r="F127" s="23"/>
      <c r="G127" s="23"/>
      <c r="H127" s="23"/>
      <c r="I127" s="23"/>
      <c r="J127" s="23"/>
      <c r="K127" s="23"/>
      <c r="L127" s="34"/>
      <c r="S127" s="23"/>
      <c r="T127" s="23"/>
      <c r="U127" s="23"/>
      <c r="V127" s="23"/>
      <c r="W127" s="23"/>
      <c r="X127" s="23"/>
      <c r="Y127" s="23"/>
      <c r="Z127" s="23"/>
      <c r="AA127" s="23"/>
      <c r="AB127" s="23"/>
      <c r="AC127" s="23"/>
      <c r="AD127" s="23"/>
      <c r="AE127" s="23"/>
    </row>
    <row r="128" spans="1:31" s="27" customFormat="1" ht="12" customHeight="1">
      <c r="A128" s="23"/>
      <c r="B128" s="24"/>
      <c r="C128" s="20" t="s">
        <v>20</v>
      </c>
      <c r="D128" s="23"/>
      <c r="E128" s="23"/>
      <c r="F128" s="21" t="str">
        <f>F14</f>
        <v>Most v km 73,330</v>
      </c>
      <c r="G128" s="23"/>
      <c r="H128" s="23"/>
      <c r="I128" s="20" t="s">
        <v>22</v>
      </c>
      <c r="J128" s="94" t="str">
        <f>IF(J14="","",J14)</f>
        <v>18. 3. 2020</v>
      </c>
      <c r="K128" s="23"/>
      <c r="L128" s="34"/>
      <c r="S128" s="23"/>
      <c r="T128" s="23"/>
      <c r="U128" s="23"/>
      <c r="V128" s="23"/>
      <c r="W128" s="23"/>
      <c r="X128" s="23"/>
      <c r="Y128" s="23"/>
      <c r="Z128" s="23"/>
      <c r="AA128" s="23"/>
      <c r="AB128" s="23"/>
      <c r="AC128" s="23"/>
      <c r="AD128" s="23"/>
      <c r="AE128" s="23"/>
    </row>
    <row r="129" spans="1:65" s="27" customFormat="1" ht="6.95" customHeight="1">
      <c r="A129" s="23"/>
      <c r="B129" s="24"/>
      <c r="C129" s="23"/>
      <c r="D129" s="23"/>
      <c r="E129" s="23"/>
      <c r="F129" s="23"/>
      <c r="G129" s="23"/>
      <c r="H129" s="23"/>
      <c r="I129" s="23"/>
      <c r="J129" s="23"/>
      <c r="K129" s="23"/>
      <c r="L129" s="34"/>
      <c r="S129" s="23"/>
      <c r="T129" s="23"/>
      <c r="U129" s="23"/>
      <c r="V129" s="23"/>
      <c r="W129" s="23"/>
      <c r="X129" s="23"/>
      <c r="Y129" s="23"/>
      <c r="Z129" s="23"/>
      <c r="AA129" s="23"/>
      <c r="AB129" s="23"/>
      <c r="AC129" s="23"/>
      <c r="AD129" s="23"/>
      <c r="AE129" s="23"/>
    </row>
    <row r="130" spans="1:65" s="27" customFormat="1" ht="15.2" customHeight="1">
      <c r="A130" s="23"/>
      <c r="B130" s="24"/>
      <c r="C130" s="20" t="s">
        <v>24</v>
      </c>
      <c r="D130" s="23"/>
      <c r="E130" s="23"/>
      <c r="F130" s="21" t="str">
        <f>E17</f>
        <v xml:space="preserve"> </v>
      </c>
      <c r="G130" s="23"/>
      <c r="H130" s="23"/>
      <c r="I130" s="20" t="s">
        <v>29</v>
      </c>
      <c r="J130" s="113" t="str">
        <f>E23</f>
        <v xml:space="preserve"> </v>
      </c>
      <c r="K130" s="23"/>
      <c r="L130" s="34"/>
      <c r="S130" s="23"/>
      <c r="T130" s="23"/>
      <c r="U130" s="23"/>
      <c r="V130" s="23"/>
      <c r="W130" s="23"/>
      <c r="X130" s="23"/>
      <c r="Y130" s="23"/>
      <c r="Z130" s="23"/>
      <c r="AA130" s="23"/>
      <c r="AB130" s="23"/>
      <c r="AC130" s="23"/>
      <c r="AD130" s="23"/>
      <c r="AE130" s="23"/>
    </row>
    <row r="131" spans="1:65" s="27" customFormat="1" ht="40.15" customHeight="1">
      <c r="A131" s="23"/>
      <c r="B131" s="24"/>
      <c r="C131" s="20" t="s">
        <v>27</v>
      </c>
      <c r="D131" s="23"/>
      <c r="E131" s="23"/>
      <c r="F131" s="21" t="str">
        <f>IF(E20="","",E20)</f>
        <v>Vyplň údaj</v>
      </c>
      <c r="G131" s="23"/>
      <c r="H131" s="23"/>
      <c r="I131" s="20" t="s">
        <v>31</v>
      </c>
      <c r="J131" s="113" t="str">
        <f>E26</f>
        <v>Správa železnic, státní organizace OŘ HK</v>
      </c>
      <c r="K131" s="23"/>
      <c r="L131" s="34"/>
      <c r="S131" s="23"/>
      <c r="T131" s="23"/>
      <c r="U131" s="23"/>
      <c r="V131" s="23"/>
      <c r="W131" s="23"/>
      <c r="X131" s="23"/>
      <c r="Y131" s="23"/>
      <c r="Z131" s="23"/>
      <c r="AA131" s="23"/>
      <c r="AB131" s="23"/>
      <c r="AC131" s="23"/>
      <c r="AD131" s="23"/>
      <c r="AE131" s="23"/>
    </row>
    <row r="132" spans="1:65" s="27" customFormat="1" ht="10.35" customHeight="1">
      <c r="A132" s="23"/>
      <c r="B132" s="24"/>
      <c r="C132" s="23"/>
      <c r="D132" s="23"/>
      <c r="E132" s="23"/>
      <c r="F132" s="23"/>
      <c r="G132" s="23"/>
      <c r="H132" s="23"/>
      <c r="I132" s="23"/>
      <c r="J132" s="23"/>
      <c r="K132" s="23"/>
      <c r="L132" s="34"/>
      <c r="S132" s="23"/>
      <c r="T132" s="23"/>
      <c r="U132" s="23"/>
      <c r="V132" s="23"/>
      <c r="W132" s="23"/>
      <c r="X132" s="23"/>
      <c r="Y132" s="23"/>
      <c r="Z132" s="23"/>
      <c r="AA132" s="23"/>
      <c r="AB132" s="23"/>
      <c r="AC132" s="23"/>
      <c r="AD132" s="23"/>
      <c r="AE132" s="23"/>
    </row>
    <row r="133" spans="1:65" s="132" customFormat="1" ht="29.25" customHeight="1">
      <c r="A133" s="126"/>
      <c r="B133" s="127"/>
      <c r="C133" s="128" t="s">
        <v>132</v>
      </c>
      <c r="D133" s="129" t="s">
        <v>61</v>
      </c>
      <c r="E133" s="129" t="s">
        <v>57</v>
      </c>
      <c r="F133" s="129" t="s">
        <v>58</v>
      </c>
      <c r="G133" s="129" t="s">
        <v>133</v>
      </c>
      <c r="H133" s="129" t="s">
        <v>134</v>
      </c>
      <c r="I133" s="129" t="s">
        <v>135</v>
      </c>
      <c r="J133" s="129" t="s">
        <v>114</v>
      </c>
      <c r="K133" s="130" t="s">
        <v>136</v>
      </c>
      <c r="L133" s="131"/>
      <c r="M133" s="55" t="s">
        <v>1</v>
      </c>
      <c r="N133" s="56" t="s">
        <v>40</v>
      </c>
      <c r="O133" s="56" t="s">
        <v>137</v>
      </c>
      <c r="P133" s="56" t="s">
        <v>138</v>
      </c>
      <c r="Q133" s="56" t="s">
        <v>139</v>
      </c>
      <c r="R133" s="56" t="s">
        <v>140</v>
      </c>
      <c r="S133" s="56" t="s">
        <v>141</v>
      </c>
      <c r="T133" s="57" t="s">
        <v>142</v>
      </c>
      <c r="U133" s="126"/>
      <c r="V133" s="126"/>
      <c r="W133" s="126"/>
      <c r="X133" s="126"/>
      <c r="Y133" s="126"/>
      <c r="Z133" s="126"/>
      <c r="AA133" s="126"/>
      <c r="AB133" s="126"/>
      <c r="AC133" s="126"/>
      <c r="AD133" s="126"/>
      <c r="AE133" s="126"/>
    </row>
    <row r="134" spans="1:65" s="27" customFormat="1" ht="22.9" customHeight="1">
      <c r="A134" s="23"/>
      <c r="B134" s="24"/>
      <c r="C134" s="63" t="s">
        <v>143</v>
      </c>
      <c r="D134" s="23"/>
      <c r="E134" s="23"/>
      <c r="F134" s="23"/>
      <c r="G134" s="23"/>
      <c r="H134" s="23"/>
      <c r="I134" s="23"/>
      <c r="J134" s="133">
        <f>BK134</f>
        <v>0</v>
      </c>
      <c r="K134" s="23"/>
      <c r="L134" s="24"/>
      <c r="M134" s="58"/>
      <c r="N134" s="49"/>
      <c r="O134" s="59"/>
      <c r="P134" s="134">
        <f>P135+P408+P454</f>
        <v>0</v>
      </c>
      <c r="Q134" s="59"/>
      <c r="R134" s="134">
        <f>R135+R408+R454</f>
        <v>745.07516938000003</v>
      </c>
      <c r="S134" s="59"/>
      <c r="T134" s="135">
        <f>T135+T408+T454</f>
        <v>69.498411999999988</v>
      </c>
      <c r="U134" s="23"/>
      <c r="V134" s="23"/>
      <c r="W134" s="23"/>
      <c r="X134" s="23"/>
      <c r="Y134" s="23"/>
      <c r="Z134" s="23"/>
      <c r="AA134" s="23"/>
      <c r="AB134" s="23"/>
      <c r="AC134" s="23"/>
      <c r="AD134" s="23"/>
      <c r="AE134" s="23"/>
      <c r="AT134" s="11" t="s">
        <v>75</v>
      </c>
      <c r="AU134" s="11" t="s">
        <v>116</v>
      </c>
      <c r="BK134" s="136">
        <f>BK135+BK408+BK454</f>
        <v>0</v>
      </c>
    </row>
    <row r="135" spans="1:65" s="137" customFormat="1" ht="25.9" customHeight="1">
      <c r="B135" s="138"/>
      <c r="D135" s="139" t="s">
        <v>75</v>
      </c>
      <c r="E135" s="140" t="s">
        <v>144</v>
      </c>
      <c r="F135" s="140" t="s">
        <v>145</v>
      </c>
      <c r="J135" s="141">
        <f>BK135</f>
        <v>0</v>
      </c>
      <c r="L135" s="138"/>
      <c r="M135" s="142"/>
      <c r="N135" s="143"/>
      <c r="O135" s="143"/>
      <c r="P135" s="144">
        <f>P136+P200+P217+P264+P271+P383+P405</f>
        <v>0</v>
      </c>
      <c r="Q135" s="143"/>
      <c r="R135" s="144">
        <f>R136+R200+R217+R264+R271+R383+R405</f>
        <v>727.41054658000007</v>
      </c>
      <c r="S135" s="143"/>
      <c r="T135" s="145">
        <f>T136+T200+T217+T264+T271+T383+T405</f>
        <v>69.220971999999989</v>
      </c>
      <c r="AR135" s="139" t="s">
        <v>83</v>
      </c>
      <c r="AT135" s="146" t="s">
        <v>75</v>
      </c>
      <c r="AU135" s="146" t="s">
        <v>76</v>
      </c>
      <c r="AY135" s="139" t="s">
        <v>146</v>
      </c>
      <c r="BK135" s="147">
        <f>BK136+BK200+BK217+BK264+BK271+BK383+BK405</f>
        <v>0</v>
      </c>
    </row>
    <row r="136" spans="1:65" s="137" customFormat="1" ht="22.9" customHeight="1">
      <c r="B136" s="138"/>
      <c r="D136" s="139" t="s">
        <v>75</v>
      </c>
      <c r="E136" s="148" t="s">
        <v>83</v>
      </c>
      <c r="F136" s="148" t="s">
        <v>147</v>
      </c>
      <c r="J136" s="149">
        <f>BK136</f>
        <v>0</v>
      </c>
      <c r="L136" s="138"/>
      <c r="M136" s="142"/>
      <c r="N136" s="143"/>
      <c r="O136" s="143"/>
      <c r="P136" s="144">
        <f>SUM(P137:P199)</f>
        <v>0</v>
      </c>
      <c r="Q136" s="143"/>
      <c r="R136" s="144">
        <f>SUM(R137:R199)</f>
        <v>455.621555</v>
      </c>
      <c r="S136" s="143"/>
      <c r="T136" s="145">
        <f>SUM(T137:T199)</f>
        <v>55.411699999999996</v>
      </c>
      <c r="AR136" s="139" t="s">
        <v>83</v>
      </c>
      <c r="AT136" s="146" t="s">
        <v>75</v>
      </c>
      <c r="AU136" s="146" t="s">
        <v>83</v>
      </c>
      <c r="AY136" s="139" t="s">
        <v>146</v>
      </c>
      <c r="BK136" s="147">
        <f>SUM(BK137:BK199)</f>
        <v>0</v>
      </c>
    </row>
    <row r="137" spans="1:65" s="27" customFormat="1" ht="24.2" customHeight="1">
      <c r="A137" s="23"/>
      <c r="B137" s="24"/>
      <c r="C137" s="150" t="s">
        <v>83</v>
      </c>
      <c r="D137" s="150" t="s">
        <v>148</v>
      </c>
      <c r="E137" s="151" t="s">
        <v>149</v>
      </c>
      <c r="F137" s="152" t="s">
        <v>150</v>
      </c>
      <c r="G137" s="153" t="s">
        <v>151</v>
      </c>
      <c r="H137" s="154">
        <v>50</v>
      </c>
      <c r="I137" s="4"/>
      <c r="J137" s="155">
        <f>ROUND(I137*H137,2)</f>
        <v>0</v>
      </c>
      <c r="K137" s="152" t="s">
        <v>152</v>
      </c>
      <c r="L137" s="24"/>
      <c r="M137" s="156" t="s">
        <v>1</v>
      </c>
      <c r="N137" s="157" t="s">
        <v>41</v>
      </c>
      <c r="O137" s="51"/>
      <c r="P137" s="158">
        <f>O137*H137</f>
        <v>0</v>
      </c>
      <c r="Q137" s="158">
        <v>0</v>
      </c>
      <c r="R137" s="158">
        <f>Q137*H137</f>
        <v>0</v>
      </c>
      <c r="S137" s="158">
        <v>0</v>
      </c>
      <c r="T137" s="159">
        <f>S137*H137</f>
        <v>0</v>
      </c>
      <c r="U137" s="23"/>
      <c r="V137" s="23"/>
      <c r="W137" s="23"/>
      <c r="X137" s="23"/>
      <c r="Y137" s="23"/>
      <c r="Z137" s="23"/>
      <c r="AA137" s="23"/>
      <c r="AB137" s="23"/>
      <c r="AC137" s="23"/>
      <c r="AD137" s="23"/>
      <c r="AE137" s="23"/>
      <c r="AR137" s="160" t="s">
        <v>153</v>
      </c>
      <c r="AT137" s="160" t="s">
        <v>148</v>
      </c>
      <c r="AU137" s="160" t="s">
        <v>85</v>
      </c>
      <c r="AY137" s="11" t="s">
        <v>146</v>
      </c>
      <c r="BE137" s="161">
        <f>IF(N137="základní",J137,0)</f>
        <v>0</v>
      </c>
      <c r="BF137" s="161">
        <f>IF(N137="snížená",J137,0)</f>
        <v>0</v>
      </c>
      <c r="BG137" s="161">
        <f>IF(N137="zákl. přenesená",J137,0)</f>
        <v>0</v>
      </c>
      <c r="BH137" s="161">
        <f>IF(N137="sníž. přenesená",J137,0)</f>
        <v>0</v>
      </c>
      <c r="BI137" s="161">
        <f>IF(N137="nulová",J137,0)</f>
        <v>0</v>
      </c>
      <c r="BJ137" s="11" t="s">
        <v>83</v>
      </c>
      <c r="BK137" s="161">
        <f>ROUND(I137*H137,2)</f>
        <v>0</v>
      </c>
      <c r="BL137" s="11" t="s">
        <v>153</v>
      </c>
      <c r="BM137" s="160" t="s">
        <v>154</v>
      </c>
    </row>
    <row r="138" spans="1:65" s="27" customFormat="1" ht="14.45" customHeight="1">
      <c r="A138" s="23"/>
      <c r="B138" s="24"/>
      <c r="C138" s="150" t="s">
        <v>85</v>
      </c>
      <c r="D138" s="150" t="s">
        <v>148</v>
      </c>
      <c r="E138" s="151" t="s">
        <v>155</v>
      </c>
      <c r="F138" s="152" t="s">
        <v>156</v>
      </c>
      <c r="G138" s="153" t="s">
        <v>151</v>
      </c>
      <c r="H138" s="154">
        <v>50</v>
      </c>
      <c r="I138" s="4"/>
      <c r="J138" s="155">
        <f>ROUND(I138*H138,2)</f>
        <v>0</v>
      </c>
      <c r="K138" s="152" t="s">
        <v>152</v>
      </c>
      <c r="L138" s="24"/>
      <c r="M138" s="156" t="s">
        <v>1</v>
      </c>
      <c r="N138" s="157" t="s">
        <v>41</v>
      </c>
      <c r="O138" s="51"/>
      <c r="P138" s="158">
        <f>O138*H138</f>
        <v>0</v>
      </c>
      <c r="Q138" s="158">
        <v>3.0000000000000001E-5</v>
      </c>
      <c r="R138" s="158">
        <f>Q138*H138</f>
        <v>1.5E-3</v>
      </c>
      <c r="S138" s="158">
        <v>0</v>
      </c>
      <c r="T138" s="159">
        <f>S138*H138</f>
        <v>0</v>
      </c>
      <c r="U138" s="23"/>
      <c r="V138" s="23"/>
      <c r="W138" s="23"/>
      <c r="X138" s="23"/>
      <c r="Y138" s="23"/>
      <c r="Z138" s="23"/>
      <c r="AA138" s="23"/>
      <c r="AB138" s="23"/>
      <c r="AC138" s="23"/>
      <c r="AD138" s="23"/>
      <c r="AE138" s="23"/>
      <c r="AR138" s="160" t="s">
        <v>153</v>
      </c>
      <c r="AT138" s="160" t="s">
        <v>148</v>
      </c>
      <c r="AU138" s="160" t="s">
        <v>85</v>
      </c>
      <c r="AY138" s="11" t="s">
        <v>146</v>
      </c>
      <c r="BE138" s="161">
        <f>IF(N138="základní",J138,0)</f>
        <v>0</v>
      </c>
      <c r="BF138" s="161">
        <f>IF(N138="snížená",J138,0)</f>
        <v>0</v>
      </c>
      <c r="BG138" s="161">
        <f>IF(N138="zákl. přenesená",J138,0)</f>
        <v>0</v>
      </c>
      <c r="BH138" s="161">
        <f>IF(N138="sníž. přenesená",J138,0)</f>
        <v>0</v>
      </c>
      <c r="BI138" s="161">
        <f>IF(N138="nulová",J138,0)</f>
        <v>0</v>
      </c>
      <c r="BJ138" s="11" t="s">
        <v>83</v>
      </c>
      <c r="BK138" s="161">
        <f>ROUND(I138*H138,2)</f>
        <v>0</v>
      </c>
      <c r="BL138" s="11" t="s">
        <v>153</v>
      </c>
      <c r="BM138" s="160" t="s">
        <v>157</v>
      </c>
    </row>
    <row r="139" spans="1:65" s="27" customFormat="1" ht="14.45" customHeight="1">
      <c r="A139" s="23"/>
      <c r="B139" s="24"/>
      <c r="C139" s="150" t="s">
        <v>158</v>
      </c>
      <c r="D139" s="150" t="s">
        <v>148</v>
      </c>
      <c r="E139" s="151" t="s">
        <v>159</v>
      </c>
      <c r="F139" s="152" t="s">
        <v>160</v>
      </c>
      <c r="G139" s="153" t="s">
        <v>151</v>
      </c>
      <c r="H139" s="154">
        <v>130.32</v>
      </c>
      <c r="I139" s="4"/>
      <c r="J139" s="155">
        <f>ROUND(I139*H139,2)</f>
        <v>0</v>
      </c>
      <c r="K139" s="152" t="s">
        <v>152</v>
      </c>
      <c r="L139" s="24"/>
      <c r="M139" s="156" t="s">
        <v>1</v>
      </c>
      <c r="N139" s="157" t="s">
        <v>41</v>
      </c>
      <c r="O139" s="51"/>
      <c r="P139" s="158">
        <f>O139*H139</f>
        <v>0</v>
      </c>
      <c r="Q139" s="158">
        <v>0</v>
      </c>
      <c r="R139" s="158">
        <f>Q139*H139</f>
        <v>0</v>
      </c>
      <c r="S139" s="158">
        <v>0.35499999999999998</v>
      </c>
      <c r="T139" s="159">
        <f>S139*H139</f>
        <v>46.263599999999997</v>
      </c>
      <c r="U139" s="23"/>
      <c r="V139" s="23"/>
      <c r="W139" s="23"/>
      <c r="X139" s="23"/>
      <c r="Y139" s="23"/>
      <c r="Z139" s="23"/>
      <c r="AA139" s="23"/>
      <c r="AB139" s="23"/>
      <c r="AC139" s="23"/>
      <c r="AD139" s="23"/>
      <c r="AE139" s="23"/>
      <c r="AR139" s="160" t="s">
        <v>153</v>
      </c>
      <c r="AT139" s="160" t="s">
        <v>148</v>
      </c>
      <c r="AU139" s="160" t="s">
        <v>85</v>
      </c>
      <c r="AY139" s="11" t="s">
        <v>146</v>
      </c>
      <c r="BE139" s="161">
        <f>IF(N139="základní",J139,0)</f>
        <v>0</v>
      </c>
      <c r="BF139" s="161">
        <f>IF(N139="snížená",J139,0)</f>
        <v>0</v>
      </c>
      <c r="BG139" s="161">
        <f>IF(N139="zákl. přenesená",J139,0)</f>
        <v>0</v>
      </c>
      <c r="BH139" s="161">
        <f>IF(N139="sníž. přenesená",J139,0)</f>
        <v>0</v>
      </c>
      <c r="BI139" s="161">
        <f>IF(N139="nulová",J139,0)</f>
        <v>0</v>
      </c>
      <c r="BJ139" s="11" t="s">
        <v>83</v>
      </c>
      <c r="BK139" s="161">
        <f>ROUND(I139*H139,2)</f>
        <v>0</v>
      </c>
      <c r="BL139" s="11" t="s">
        <v>153</v>
      </c>
      <c r="BM139" s="160" t="s">
        <v>161</v>
      </c>
    </row>
    <row r="140" spans="1:65" s="162" customFormat="1">
      <c r="B140" s="163"/>
      <c r="D140" s="164" t="s">
        <v>162</v>
      </c>
      <c r="E140" s="165" t="s">
        <v>1</v>
      </c>
      <c r="F140" s="166" t="s">
        <v>163</v>
      </c>
      <c r="H140" s="167">
        <v>90</v>
      </c>
      <c r="I140" s="5"/>
      <c r="L140" s="163"/>
      <c r="M140" s="168"/>
      <c r="N140" s="169"/>
      <c r="O140" s="169"/>
      <c r="P140" s="169"/>
      <c r="Q140" s="169"/>
      <c r="R140" s="169"/>
      <c r="S140" s="169"/>
      <c r="T140" s="170"/>
      <c r="AT140" s="165" t="s">
        <v>162</v>
      </c>
      <c r="AU140" s="165" t="s">
        <v>85</v>
      </c>
      <c r="AV140" s="162" t="s">
        <v>85</v>
      </c>
      <c r="AW140" s="162" t="s">
        <v>30</v>
      </c>
      <c r="AX140" s="162" t="s">
        <v>76</v>
      </c>
      <c r="AY140" s="165" t="s">
        <v>146</v>
      </c>
    </row>
    <row r="141" spans="1:65" s="162" customFormat="1">
      <c r="B141" s="163"/>
      <c r="D141" s="164" t="s">
        <v>162</v>
      </c>
      <c r="E141" s="165" t="s">
        <v>1</v>
      </c>
      <c r="F141" s="166" t="s">
        <v>164</v>
      </c>
      <c r="H141" s="167">
        <v>40.32</v>
      </c>
      <c r="I141" s="5"/>
      <c r="L141" s="163"/>
      <c r="M141" s="168"/>
      <c r="N141" s="169"/>
      <c r="O141" s="169"/>
      <c r="P141" s="169"/>
      <c r="Q141" s="169"/>
      <c r="R141" s="169"/>
      <c r="S141" s="169"/>
      <c r="T141" s="170"/>
      <c r="AT141" s="165" t="s">
        <v>162</v>
      </c>
      <c r="AU141" s="165" t="s">
        <v>85</v>
      </c>
      <c r="AV141" s="162" t="s">
        <v>85</v>
      </c>
      <c r="AW141" s="162" t="s">
        <v>30</v>
      </c>
      <c r="AX141" s="162" t="s">
        <v>76</v>
      </c>
      <c r="AY141" s="165" t="s">
        <v>146</v>
      </c>
    </row>
    <row r="142" spans="1:65" s="171" customFormat="1">
      <c r="B142" s="172"/>
      <c r="D142" s="164" t="s">
        <v>162</v>
      </c>
      <c r="E142" s="173" t="s">
        <v>1</v>
      </c>
      <c r="F142" s="174" t="s">
        <v>165</v>
      </c>
      <c r="H142" s="175">
        <v>130.32</v>
      </c>
      <c r="I142" s="6"/>
      <c r="L142" s="172"/>
      <c r="M142" s="176"/>
      <c r="N142" s="177"/>
      <c r="O142" s="177"/>
      <c r="P142" s="177"/>
      <c r="Q142" s="177"/>
      <c r="R142" s="177"/>
      <c r="S142" s="177"/>
      <c r="T142" s="178"/>
      <c r="AT142" s="173" t="s">
        <v>162</v>
      </c>
      <c r="AU142" s="173" t="s">
        <v>85</v>
      </c>
      <c r="AV142" s="171" t="s">
        <v>153</v>
      </c>
      <c r="AW142" s="171" t="s">
        <v>30</v>
      </c>
      <c r="AX142" s="171" t="s">
        <v>83</v>
      </c>
      <c r="AY142" s="173" t="s">
        <v>146</v>
      </c>
    </row>
    <row r="143" spans="1:65" s="27" customFormat="1" ht="24.2" customHeight="1">
      <c r="A143" s="23"/>
      <c r="B143" s="24"/>
      <c r="C143" s="150" t="s">
        <v>153</v>
      </c>
      <c r="D143" s="150" t="s">
        <v>148</v>
      </c>
      <c r="E143" s="151" t="s">
        <v>166</v>
      </c>
      <c r="F143" s="152" t="s">
        <v>167</v>
      </c>
      <c r="G143" s="153" t="s">
        <v>168</v>
      </c>
      <c r="H143" s="154">
        <v>7.0369999999999999</v>
      </c>
      <c r="I143" s="4"/>
      <c r="J143" s="155">
        <f>ROUND(I143*H143,2)</f>
        <v>0</v>
      </c>
      <c r="K143" s="152" t="s">
        <v>152</v>
      </c>
      <c r="L143" s="24"/>
      <c r="M143" s="156" t="s">
        <v>1</v>
      </c>
      <c r="N143" s="157" t="s">
        <v>41</v>
      </c>
      <c r="O143" s="51"/>
      <c r="P143" s="158">
        <f>O143*H143</f>
        <v>0</v>
      </c>
      <c r="Q143" s="158">
        <v>0</v>
      </c>
      <c r="R143" s="158">
        <f>Q143*H143</f>
        <v>0</v>
      </c>
      <c r="S143" s="158">
        <v>1.3</v>
      </c>
      <c r="T143" s="159">
        <f>S143*H143</f>
        <v>9.1480999999999995</v>
      </c>
      <c r="U143" s="23"/>
      <c r="V143" s="23"/>
      <c r="W143" s="23"/>
      <c r="X143" s="23"/>
      <c r="Y143" s="23"/>
      <c r="Z143" s="23"/>
      <c r="AA143" s="23"/>
      <c r="AB143" s="23"/>
      <c r="AC143" s="23"/>
      <c r="AD143" s="23"/>
      <c r="AE143" s="23"/>
      <c r="AR143" s="160" t="s">
        <v>153</v>
      </c>
      <c r="AT143" s="160" t="s">
        <v>148</v>
      </c>
      <c r="AU143" s="160" t="s">
        <v>85</v>
      </c>
      <c r="AY143" s="11" t="s">
        <v>146</v>
      </c>
      <c r="BE143" s="161">
        <f>IF(N143="základní",J143,0)</f>
        <v>0</v>
      </c>
      <c r="BF143" s="161">
        <f>IF(N143="snížená",J143,0)</f>
        <v>0</v>
      </c>
      <c r="BG143" s="161">
        <f>IF(N143="zákl. přenesená",J143,0)</f>
        <v>0</v>
      </c>
      <c r="BH143" s="161">
        <f>IF(N143="sníž. přenesená",J143,0)</f>
        <v>0</v>
      </c>
      <c r="BI143" s="161">
        <f>IF(N143="nulová",J143,0)</f>
        <v>0</v>
      </c>
      <c r="BJ143" s="11" t="s">
        <v>83</v>
      </c>
      <c r="BK143" s="161">
        <f>ROUND(I143*H143,2)</f>
        <v>0</v>
      </c>
      <c r="BL143" s="11" t="s">
        <v>153</v>
      </c>
      <c r="BM143" s="160" t="s">
        <v>169</v>
      </c>
    </row>
    <row r="144" spans="1:65" s="162" customFormat="1">
      <c r="B144" s="163"/>
      <c r="D144" s="164" t="s">
        <v>162</v>
      </c>
      <c r="E144" s="165" t="s">
        <v>1</v>
      </c>
      <c r="F144" s="166" t="s">
        <v>170</v>
      </c>
      <c r="H144" s="167">
        <v>7.0369999999999999</v>
      </c>
      <c r="I144" s="5"/>
      <c r="L144" s="163"/>
      <c r="M144" s="168"/>
      <c r="N144" s="169"/>
      <c r="O144" s="169"/>
      <c r="P144" s="169"/>
      <c r="Q144" s="169"/>
      <c r="R144" s="169"/>
      <c r="S144" s="169"/>
      <c r="T144" s="170"/>
      <c r="AT144" s="165" t="s">
        <v>162</v>
      </c>
      <c r="AU144" s="165" t="s">
        <v>85</v>
      </c>
      <c r="AV144" s="162" t="s">
        <v>85</v>
      </c>
      <c r="AW144" s="162" t="s">
        <v>30</v>
      </c>
      <c r="AX144" s="162" t="s">
        <v>83</v>
      </c>
      <c r="AY144" s="165" t="s">
        <v>146</v>
      </c>
    </row>
    <row r="145" spans="1:65" s="27" customFormat="1" ht="14.45" customHeight="1">
      <c r="A145" s="23"/>
      <c r="B145" s="24"/>
      <c r="C145" s="150" t="s">
        <v>171</v>
      </c>
      <c r="D145" s="150" t="s">
        <v>148</v>
      </c>
      <c r="E145" s="151" t="s">
        <v>172</v>
      </c>
      <c r="F145" s="152" t="s">
        <v>173</v>
      </c>
      <c r="G145" s="153" t="s">
        <v>174</v>
      </c>
      <c r="H145" s="154">
        <v>50</v>
      </c>
      <c r="I145" s="4"/>
      <c r="J145" s="155">
        <f>ROUND(I145*H145,2)</f>
        <v>0</v>
      </c>
      <c r="K145" s="152" t="s">
        <v>152</v>
      </c>
      <c r="L145" s="24"/>
      <c r="M145" s="156" t="s">
        <v>1</v>
      </c>
      <c r="N145" s="157" t="s">
        <v>41</v>
      </c>
      <c r="O145" s="51"/>
      <c r="P145" s="158">
        <f>O145*H145</f>
        <v>0</v>
      </c>
      <c r="Q145" s="158">
        <v>2.6980000000000001E-2</v>
      </c>
      <c r="R145" s="158">
        <f>Q145*H145</f>
        <v>1.349</v>
      </c>
      <c r="S145" s="158">
        <v>0</v>
      </c>
      <c r="T145" s="159">
        <f>S145*H145</f>
        <v>0</v>
      </c>
      <c r="U145" s="23"/>
      <c r="V145" s="23"/>
      <c r="W145" s="23"/>
      <c r="X145" s="23"/>
      <c r="Y145" s="23"/>
      <c r="Z145" s="23"/>
      <c r="AA145" s="23"/>
      <c r="AB145" s="23"/>
      <c r="AC145" s="23"/>
      <c r="AD145" s="23"/>
      <c r="AE145" s="23"/>
      <c r="AR145" s="160" t="s">
        <v>153</v>
      </c>
      <c r="AT145" s="160" t="s">
        <v>148</v>
      </c>
      <c r="AU145" s="160" t="s">
        <v>85</v>
      </c>
      <c r="AY145" s="11" t="s">
        <v>146</v>
      </c>
      <c r="BE145" s="161">
        <f>IF(N145="základní",J145,0)</f>
        <v>0</v>
      </c>
      <c r="BF145" s="161">
        <f>IF(N145="snížená",J145,0)</f>
        <v>0</v>
      </c>
      <c r="BG145" s="161">
        <f>IF(N145="zákl. přenesená",J145,0)</f>
        <v>0</v>
      </c>
      <c r="BH145" s="161">
        <f>IF(N145="sníž. přenesená",J145,0)</f>
        <v>0</v>
      </c>
      <c r="BI145" s="161">
        <f>IF(N145="nulová",J145,0)</f>
        <v>0</v>
      </c>
      <c r="BJ145" s="11" t="s">
        <v>83</v>
      </c>
      <c r="BK145" s="161">
        <f>ROUND(I145*H145,2)</f>
        <v>0</v>
      </c>
      <c r="BL145" s="11" t="s">
        <v>153</v>
      </c>
      <c r="BM145" s="160" t="s">
        <v>175</v>
      </c>
    </row>
    <row r="146" spans="1:65" s="162" customFormat="1">
      <c r="B146" s="163"/>
      <c r="D146" s="164" t="s">
        <v>162</v>
      </c>
      <c r="E146" s="165" t="s">
        <v>1</v>
      </c>
      <c r="F146" s="166" t="s">
        <v>176</v>
      </c>
      <c r="H146" s="167">
        <v>50</v>
      </c>
      <c r="I146" s="5"/>
      <c r="L146" s="163"/>
      <c r="M146" s="168"/>
      <c r="N146" s="169"/>
      <c r="O146" s="169"/>
      <c r="P146" s="169"/>
      <c r="Q146" s="169"/>
      <c r="R146" s="169"/>
      <c r="S146" s="169"/>
      <c r="T146" s="170"/>
      <c r="AT146" s="165" t="s">
        <v>162</v>
      </c>
      <c r="AU146" s="165" t="s">
        <v>85</v>
      </c>
      <c r="AV146" s="162" t="s">
        <v>85</v>
      </c>
      <c r="AW146" s="162" t="s">
        <v>30</v>
      </c>
      <c r="AX146" s="162" t="s">
        <v>83</v>
      </c>
      <c r="AY146" s="165" t="s">
        <v>146</v>
      </c>
    </row>
    <row r="147" spans="1:65" s="27" customFormat="1" ht="24.2" customHeight="1">
      <c r="A147" s="23"/>
      <c r="B147" s="24"/>
      <c r="C147" s="150" t="s">
        <v>177</v>
      </c>
      <c r="D147" s="150" t="s">
        <v>148</v>
      </c>
      <c r="E147" s="151" t="s">
        <v>178</v>
      </c>
      <c r="F147" s="152" t="s">
        <v>179</v>
      </c>
      <c r="G147" s="153" t="s">
        <v>174</v>
      </c>
      <c r="H147" s="154">
        <v>30</v>
      </c>
      <c r="I147" s="4"/>
      <c r="J147" s="155">
        <f>ROUND(I147*H147,2)</f>
        <v>0</v>
      </c>
      <c r="K147" s="152" t="s">
        <v>1</v>
      </c>
      <c r="L147" s="24"/>
      <c r="M147" s="156" t="s">
        <v>1</v>
      </c>
      <c r="N147" s="157" t="s">
        <v>41</v>
      </c>
      <c r="O147" s="51"/>
      <c r="P147" s="158">
        <f>O147*H147</f>
        <v>0</v>
      </c>
      <c r="Q147" s="158">
        <v>8.6800000000000002E-3</v>
      </c>
      <c r="R147" s="158">
        <f>Q147*H147</f>
        <v>0.26040000000000002</v>
      </c>
      <c r="S147" s="158">
        <v>0</v>
      </c>
      <c r="T147" s="159">
        <f>S147*H147</f>
        <v>0</v>
      </c>
      <c r="U147" s="23"/>
      <c r="V147" s="23"/>
      <c r="W147" s="23"/>
      <c r="X147" s="23"/>
      <c r="Y147" s="23"/>
      <c r="Z147" s="23"/>
      <c r="AA147" s="23"/>
      <c r="AB147" s="23"/>
      <c r="AC147" s="23"/>
      <c r="AD147" s="23"/>
      <c r="AE147" s="23"/>
      <c r="AR147" s="160" t="s">
        <v>153</v>
      </c>
      <c r="AT147" s="160" t="s">
        <v>148</v>
      </c>
      <c r="AU147" s="160" t="s">
        <v>85</v>
      </c>
      <c r="AY147" s="11" t="s">
        <v>146</v>
      </c>
      <c r="BE147" s="161">
        <f>IF(N147="základní",J147,0)</f>
        <v>0</v>
      </c>
      <c r="BF147" s="161">
        <f>IF(N147="snížená",J147,0)</f>
        <v>0</v>
      </c>
      <c r="BG147" s="161">
        <f>IF(N147="zákl. přenesená",J147,0)</f>
        <v>0</v>
      </c>
      <c r="BH147" s="161">
        <f>IF(N147="sníž. přenesená",J147,0)</f>
        <v>0</v>
      </c>
      <c r="BI147" s="161">
        <f>IF(N147="nulová",J147,0)</f>
        <v>0</v>
      </c>
      <c r="BJ147" s="11" t="s">
        <v>83</v>
      </c>
      <c r="BK147" s="161">
        <f>ROUND(I147*H147,2)</f>
        <v>0</v>
      </c>
      <c r="BL147" s="11" t="s">
        <v>153</v>
      </c>
      <c r="BM147" s="160" t="s">
        <v>180</v>
      </c>
    </row>
    <row r="148" spans="1:65" s="27" customFormat="1" ht="24.2" customHeight="1">
      <c r="A148" s="23"/>
      <c r="B148" s="24"/>
      <c r="C148" s="150" t="s">
        <v>181</v>
      </c>
      <c r="D148" s="150" t="s">
        <v>148</v>
      </c>
      <c r="E148" s="151" t="s">
        <v>182</v>
      </c>
      <c r="F148" s="152" t="s">
        <v>183</v>
      </c>
      <c r="G148" s="153" t="s">
        <v>151</v>
      </c>
      <c r="H148" s="154">
        <v>123</v>
      </c>
      <c r="I148" s="4"/>
      <c r="J148" s="155">
        <f>ROUND(I148*H148,2)</f>
        <v>0</v>
      </c>
      <c r="K148" s="152" t="s">
        <v>152</v>
      </c>
      <c r="L148" s="24"/>
      <c r="M148" s="156" t="s">
        <v>1</v>
      </c>
      <c r="N148" s="157" t="s">
        <v>41</v>
      </c>
      <c r="O148" s="51"/>
      <c r="P148" s="158">
        <f>O148*H148</f>
        <v>0</v>
      </c>
      <c r="Q148" s="158">
        <v>0</v>
      </c>
      <c r="R148" s="158">
        <f>Q148*H148</f>
        <v>0</v>
      </c>
      <c r="S148" s="158">
        <v>0</v>
      </c>
      <c r="T148" s="159">
        <f>S148*H148</f>
        <v>0</v>
      </c>
      <c r="U148" s="23"/>
      <c r="V148" s="23"/>
      <c r="W148" s="23"/>
      <c r="X148" s="23"/>
      <c r="Y148" s="23"/>
      <c r="Z148" s="23"/>
      <c r="AA148" s="23"/>
      <c r="AB148" s="23"/>
      <c r="AC148" s="23"/>
      <c r="AD148" s="23"/>
      <c r="AE148" s="23"/>
      <c r="AR148" s="160" t="s">
        <v>153</v>
      </c>
      <c r="AT148" s="160" t="s">
        <v>148</v>
      </c>
      <c r="AU148" s="160" t="s">
        <v>85</v>
      </c>
      <c r="AY148" s="11" t="s">
        <v>146</v>
      </c>
      <c r="BE148" s="161">
        <f>IF(N148="základní",J148,0)</f>
        <v>0</v>
      </c>
      <c r="BF148" s="161">
        <f>IF(N148="snížená",J148,0)</f>
        <v>0</v>
      </c>
      <c r="BG148" s="161">
        <f>IF(N148="zákl. přenesená",J148,0)</f>
        <v>0</v>
      </c>
      <c r="BH148" s="161">
        <f>IF(N148="sníž. přenesená",J148,0)</f>
        <v>0</v>
      </c>
      <c r="BI148" s="161">
        <f>IF(N148="nulová",J148,0)</f>
        <v>0</v>
      </c>
      <c r="BJ148" s="11" t="s">
        <v>83</v>
      </c>
      <c r="BK148" s="161">
        <f>ROUND(I148*H148,2)</f>
        <v>0</v>
      </c>
      <c r="BL148" s="11" t="s">
        <v>153</v>
      </c>
      <c r="BM148" s="160" t="s">
        <v>184</v>
      </c>
    </row>
    <row r="149" spans="1:65" s="162" customFormat="1">
      <c r="B149" s="163"/>
      <c r="D149" s="164" t="s">
        <v>162</v>
      </c>
      <c r="E149" s="165" t="s">
        <v>1</v>
      </c>
      <c r="F149" s="166" t="s">
        <v>185</v>
      </c>
      <c r="H149" s="167">
        <v>123</v>
      </c>
      <c r="I149" s="5"/>
      <c r="L149" s="163"/>
      <c r="M149" s="168"/>
      <c r="N149" s="169"/>
      <c r="O149" s="169"/>
      <c r="P149" s="169"/>
      <c r="Q149" s="169"/>
      <c r="R149" s="169"/>
      <c r="S149" s="169"/>
      <c r="T149" s="170"/>
      <c r="AT149" s="165" t="s">
        <v>162</v>
      </c>
      <c r="AU149" s="165" t="s">
        <v>85</v>
      </c>
      <c r="AV149" s="162" t="s">
        <v>85</v>
      </c>
      <c r="AW149" s="162" t="s">
        <v>30</v>
      </c>
      <c r="AX149" s="162" t="s">
        <v>83</v>
      </c>
      <c r="AY149" s="165" t="s">
        <v>146</v>
      </c>
    </row>
    <row r="150" spans="1:65" s="27" customFormat="1" ht="24.2" customHeight="1">
      <c r="A150" s="23"/>
      <c r="B150" s="24"/>
      <c r="C150" s="150" t="s">
        <v>186</v>
      </c>
      <c r="D150" s="150" t="s">
        <v>148</v>
      </c>
      <c r="E150" s="151" t="s">
        <v>187</v>
      </c>
      <c r="F150" s="152" t="s">
        <v>188</v>
      </c>
      <c r="G150" s="153" t="s">
        <v>168</v>
      </c>
      <c r="H150" s="154">
        <v>51.344000000000001</v>
      </c>
      <c r="I150" s="4"/>
      <c r="J150" s="155">
        <f>ROUND(I150*H150,2)</f>
        <v>0</v>
      </c>
      <c r="K150" s="152" t="s">
        <v>152</v>
      </c>
      <c r="L150" s="24"/>
      <c r="M150" s="156" t="s">
        <v>1</v>
      </c>
      <c r="N150" s="157" t="s">
        <v>41</v>
      </c>
      <c r="O150" s="51"/>
      <c r="P150" s="158">
        <f>O150*H150</f>
        <v>0</v>
      </c>
      <c r="Q150" s="158">
        <v>0</v>
      </c>
      <c r="R150" s="158">
        <f>Q150*H150</f>
        <v>0</v>
      </c>
      <c r="S150" s="158">
        <v>0</v>
      </c>
      <c r="T150" s="159">
        <f>S150*H150</f>
        <v>0</v>
      </c>
      <c r="U150" s="23"/>
      <c r="V150" s="23"/>
      <c r="W150" s="23"/>
      <c r="X150" s="23"/>
      <c r="Y150" s="23"/>
      <c r="Z150" s="23"/>
      <c r="AA150" s="23"/>
      <c r="AB150" s="23"/>
      <c r="AC150" s="23"/>
      <c r="AD150" s="23"/>
      <c r="AE150" s="23"/>
      <c r="AR150" s="160" t="s">
        <v>153</v>
      </c>
      <c r="AT150" s="160" t="s">
        <v>148</v>
      </c>
      <c r="AU150" s="160" t="s">
        <v>85</v>
      </c>
      <c r="AY150" s="11" t="s">
        <v>146</v>
      </c>
      <c r="BE150" s="161">
        <f>IF(N150="základní",J150,0)</f>
        <v>0</v>
      </c>
      <c r="BF150" s="161">
        <f>IF(N150="snížená",J150,0)</f>
        <v>0</v>
      </c>
      <c r="BG150" s="161">
        <f>IF(N150="zákl. přenesená",J150,0)</f>
        <v>0</v>
      </c>
      <c r="BH150" s="161">
        <f>IF(N150="sníž. přenesená",J150,0)</f>
        <v>0</v>
      </c>
      <c r="BI150" s="161">
        <f>IF(N150="nulová",J150,0)</f>
        <v>0</v>
      </c>
      <c r="BJ150" s="11" t="s">
        <v>83</v>
      </c>
      <c r="BK150" s="161">
        <f>ROUND(I150*H150,2)</f>
        <v>0</v>
      </c>
      <c r="BL150" s="11" t="s">
        <v>153</v>
      </c>
      <c r="BM150" s="160" t="s">
        <v>189</v>
      </c>
    </row>
    <row r="151" spans="1:65" s="162" customFormat="1">
      <c r="B151" s="163"/>
      <c r="D151" s="164" t="s">
        <v>162</v>
      </c>
      <c r="E151" s="165" t="s">
        <v>1</v>
      </c>
      <c r="F151" s="166" t="s">
        <v>190</v>
      </c>
      <c r="H151" s="167">
        <v>51.344000000000001</v>
      </c>
      <c r="I151" s="5"/>
      <c r="L151" s="163"/>
      <c r="M151" s="168"/>
      <c r="N151" s="169"/>
      <c r="O151" s="169"/>
      <c r="P151" s="169"/>
      <c r="Q151" s="169"/>
      <c r="R151" s="169"/>
      <c r="S151" s="169"/>
      <c r="T151" s="170"/>
      <c r="AT151" s="165" t="s">
        <v>162</v>
      </c>
      <c r="AU151" s="165" t="s">
        <v>85</v>
      </c>
      <c r="AV151" s="162" t="s">
        <v>85</v>
      </c>
      <c r="AW151" s="162" t="s">
        <v>30</v>
      </c>
      <c r="AX151" s="162" t="s">
        <v>83</v>
      </c>
      <c r="AY151" s="165" t="s">
        <v>146</v>
      </c>
    </row>
    <row r="152" spans="1:65" s="27" customFormat="1" ht="24.2" customHeight="1">
      <c r="A152" s="23"/>
      <c r="B152" s="24"/>
      <c r="C152" s="150" t="s">
        <v>191</v>
      </c>
      <c r="D152" s="150" t="s">
        <v>148</v>
      </c>
      <c r="E152" s="151" t="s">
        <v>192</v>
      </c>
      <c r="F152" s="152" t="s">
        <v>193</v>
      </c>
      <c r="G152" s="153" t="s">
        <v>168</v>
      </c>
      <c r="H152" s="154">
        <v>28.863</v>
      </c>
      <c r="I152" s="4"/>
      <c r="J152" s="155">
        <f>ROUND(I152*H152,2)</f>
        <v>0</v>
      </c>
      <c r="K152" s="152" t="s">
        <v>152</v>
      </c>
      <c r="L152" s="24"/>
      <c r="M152" s="156" t="s">
        <v>1</v>
      </c>
      <c r="N152" s="157" t="s">
        <v>41</v>
      </c>
      <c r="O152" s="51"/>
      <c r="P152" s="158">
        <f>O152*H152</f>
        <v>0</v>
      </c>
      <c r="Q152" s="158">
        <v>0</v>
      </c>
      <c r="R152" s="158">
        <f>Q152*H152</f>
        <v>0</v>
      </c>
      <c r="S152" s="158">
        <v>0</v>
      </c>
      <c r="T152" s="159">
        <f>S152*H152</f>
        <v>0</v>
      </c>
      <c r="U152" s="23"/>
      <c r="V152" s="23"/>
      <c r="W152" s="23"/>
      <c r="X152" s="23"/>
      <c r="Y152" s="23"/>
      <c r="Z152" s="23"/>
      <c r="AA152" s="23"/>
      <c r="AB152" s="23"/>
      <c r="AC152" s="23"/>
      <c r="AD152" s="23"/>
      <c r="AE152" s="23"/>
      <c r="AR152" s="160" t="s">
        <v>153</v>
      </c>
      <c r="AT152" s="160" t="s">
        <v>148</v>
      </c>
      <c r="AU152" s="160" t="s">
        <v>85</v>
      </c>
      <c r="AY152" s="11" t="s">
        <v>146</v>
      </c>
      <c r="BE152" s="161">
        <f>IF(N152="základní",J152,0)</f>
        <v>0</v>
      </c>
      <c r="BF152" s="161">
        <f>IF(N152="snížená",J152,0)</f>
        <v>0</v>
      </c>
      <c r="BG152" s="161">
        <f>IF(N152="zákl. přenesená",J152,0)</f>
        <v>0</v>
      </c>
      <c r="BH152" s="161">
        <f>IF(N152="sníž. přenesená",J152,0)</f>
        <v>0</v>
      </c>
      <c r="BI152" s="161">
        <f>IF(N152="nulová",J152,0)</f>
        <v>0</v>
      </c>
      <c r="BJ152" s="11" t="s">
        <v>83</v>
      </c>
      <c r="BK152" s="161">
        <f>ROUND(I152*H152,2)</f>
        <v>0</v>
      </c>
      <c r="BL152" s="11" t="s">
        <v>153</v>
      </c>
      <c r="BM152" s="160" t="s">
        <v>194</v>
      </c>
    </row>
    <row r="153" spans="1:65" s="162" customFormat="1">
      <c r="B153" s="163"/>
      <c r="D153" s="164" t="s">
        <v>162</v>
      </c>
      <c r="E153" s="165" t="s">
        <v>1</v>
      </c>
      <c r="F153" s="166" t="s">
        <v>195</v>
      </c>
      <c r="H153" s="167">
        <v>28.863</v>
      </c>
      <c r="I153" s="5"/>
      <c r="L153" s="163"/>
      <c r="M153" s="168"/>
      <c r="N153" s="169"/>
      <c r="O153" s="169"/>
      <c r="P153" s="169"/>
      <c r="Q153" s="169"/>
      <c r="R153" s="169"/>
      <c r="S153" s="169"/>
      <c r="T153" s="170"/>
      <c r="AT153" s="165" t="s">
        <v>162</v>
      </c>
      <c r="AU153" s="165" t="s">
        <v>85</v>
      </c>
      <c r="AV153" s="162" t="s">
        <v>85</v>
      </c>
      <c r="AW153" s="162" t="s">
        <v>30</v>
      </c>
      <c r="AX153" s="162" t="s">
        <v>83</v>
      </c>
      <c r="AY153" s="165" t="s">
        <v>146</v>
      </c>
    </row>
    <row r="154" spans="1:65" s="27" customFormat="1" ht="24.2" customHeight="1">
      <c r="A154" s="23"/>
      <c r="B154" s="24"/>
      <c r="C154" s="150" t="s">
        <v>196</v>
      </c>
      <c r="D154" s="150" t="s">
        <v>148</v>
      </c>
      <c r="E154" s="151" t="s">
        <v>197</v>
      </c>
      <c r="F154" s="152" t="s">
        <v>198</v>
      </c>
      <c r="G154" s="153" t="s">
        <v>168</v>
      </c>
      <c r="H154" s="154">
        <v>66.08</v>
      </c>
      <c r="I154" s="4"/>
      <c r="J154" s="155">
        <f>ROUND(I154*H154,2)</f>
        <v>0</v>
      </c>
      <c r="K154" s="152" t="s">
        <v>152</v>
      </c>
      <c r="L154" s="24"/>
      <c r="M154" s="156" t="s">
        <v>1</v>
      </c>
      <c r="N154" s="157" t="s">
        <v>41</v>
      </c>
      <c r="O154" s="51"/>
      <c r="P154" s="158">
        <f>O154*H154</f>
        <v>0</v>
      </c>
      <c r="Q154" s="158">
        <v>0</v>
      </c>
      <c r="R154" s="158">
        <f>Q154*H154</f>
        <v>0</v>
      </c>
      <c r="S154" s="158">
        <v>0</v>
      </c>
      <c r="T154" s="159">
        <f>S154*H154</f>
        <v>0</v>
      </c>
      <c r="U154" s="23"/>
      <c r="V154" s="23"/>
      <c r="W154" s="23"/>
      <c r="X154" s="23"/>
      <c r="Y154" s="23"/>
      <c r="Z154" s="23"/>
      <c r="AA154" s="23"/>
      <c r="AB154" s="23"/>
      <c r="AC154" s="23"/>
      <c r="AD154" s="23"/>
      <c r="AE154" s="23"/>
      <c r="AR154" s="160" t="s">
        <v>153</v>
      </c>
      <c r="AT154" s="160" t="s">
        <v>148</v>
      </c>
      <c r="AU154" s="160" t="s">
        <v>85</v>
      </c>
      <c r="AY154" s="11" t="s">
        <v>146</v>
      </c>
      <c r="BE154" s="161">
        <f>IF(N154="základní",J154,0)</f>
        <v>0</v>
      </c>
      <c r="BF154" s="161">
        <f>IF(N154="snížená",J154,0)</f>
        <v>0</v>
      </c>
      <c r="BG154" s="161">
        <f>IF(N154="zákl. přenesená",J154,0)</f>
        <v>0</v>
      </c>
      <c r="BH154" s="161">
        <f>IF(N154="sníž. přenesená",J154,0)</f>
        <v>0</v>
      </c>
      <c r="BI154" s="161">
        <f>IF(N154="nulová",J154,0)</f>
        <v>0</v>
      </c>
      <c r="BJ154" s="11" t="s">
        <v>83</v>
      </c>
      <c r="BK154" s="161">
        <f>ROUND(I154*H154,2)</f>
        <v>0</v>
      </c>
      <c r="BL154" s="11" t="s">
        <v>153</v>
      </c>
      <c r="BM154" s="160" t="s">
        <v>199</v>
      </c>
    </row>
    <row r="155" spans="1:65" s="162" customFormat="1">
      <c r="B155" s="163"/>
      <c r="D155" s="164" t="s">
        <v>162</v>
      </c>
      <c r="E155" s="165" t="s">
        <v>1</v>
      </c>
      <c r="F155" s="166" t="s">
        <v>200</v>
      </c>
      <c r="H155" s="167">
        <v>66.08</v>
      </c>
      <c r="I155" s="5"/>
      <c r="L155" s="163"/>
      <c r="M155" s="168"/>
      <c r="N155" s="169"/>
      <c r="O155" s="169"/>
      <c r="P155" s="169"/>
      <c r="Q155" s="169"/>
      <c r="R155" s="169"/>
      <c r="S155" s="169"/>
      <c r="T155" s="170"/>
      <c r="AT155" s="165" t="s">
        <v>162</v>
      </c>
      <c r="AU155" s="165" t="s">
        <v>85</v>
      </c>
      <c r="AV155" s="162" t="s">
        <v>85</v>
      </c>
      <c r="AW155" s="162" t="s">
        <v>30</v>
      </c>
      <c r="AX155" s="162" t="s">
        <v>83</v>
      </c>
      <c r="AY155" s="165" t="s">
        <v>146</v>
      </c>
    </row>
    <row r="156" spans="1:65" s="27" customFormat="1" ht="24.2" customHeight="1">
      <c r="A156" s="23"/>
      <c r="B156" s="24"/>
      <c r="C156" s="150" t="s">
        <v>201</v>
      </c>
      <c r="D156" s="150" t="s">
        <v>148</v>
      </c>
      <c r="E156" s="151" t="s">
        <v>202</v>
      </c>
      <c r="F156" s="152" t="s">
        <v>203</v>
      </c>
      <c r="G156" s="153" t="s">
        <v>168</v>
      </c>
      <c r="H156" s="154">
        <v>39.159999999999997</v>
      </c>
      <c r="I156" s="4"/>
      <c r="J156" s="155">
        <f>ROUND(I156*H156,2)</f>
        <v>0</v>
      </c>
      <c r="K156" s="152" t="s">
        <v>152</v>
      </c>
      <c r="L156" s="24"/>
      <c r="M156" s="156" t="s">
        <v>1</v>
      </c>
      <c r="N156" s="157" t="s">
        <v>41</v>
      </c>
      <c r="O156" s="51"/>
      <c r="P156" s="158">
        <f>O156*H156</f>
        <v>0</v>
      </c>
      <c r="Q156" s="158">
        <v>0</v>
      </c>
      <c r="R156" s="158">
        <f>Q156*H156</f>
        <v>0</v>
      </c>
      <c r="S156" s="158">
        <v>0</v>
      </c>
      <c r="T156" s="159">
        <f>S156*H156</f>
        <v>0</v>
      </c>
      <c r="U156" s="23"/>
      <c r="V156" s="23"/>
      <c r="W156" s="23"/>
      <c r="X156" s="23"/>
      <c r="Y156" s="23"/>
      <c r="Z156" s="23"/>
      <c r="AA156" s="23"/>
      <c r="AB156" s="23"/>
      <c r="AC156" s="23"/>
      <c r="AD156" s="23"/>
      <c r="AE156" s="23"/>
      <c r="AR156" s="160" t="s">
        <v>153</v>
      </c>
      <c r="AT156" s="160" t="s">
        <v>148</v>
      </c>
      <c r="AU156" s="160" t="s">
        <v>85</v>
      </c>
      <c r="AY156" s="11" t="s">
        <v>146</v>
      </c>
      <c r="BE156" s="161">
        <f>IF(N156="základní",J156,0)</f>
        <v>0</v>
      </c>
      <c r="BF156" s="161">
        <f>IF(N156="snížená",J156,0)</f>
        <v>0</v>
      </c>
      <c r="BG156" s="161">
        <f>IF(N156="zákl. přenesená",J156,0)</f>
        <v>0</v>
      </c>
      <c r="BH156" s="161">
        <f>IF(N156="sníž. přenesená",J156,0)</f>
        <v>0</v>
      </c>
      <c r="BI156" s="161">
        <f>IF(N156="nulová",J156,0)</f>
        <v>0</v>
      </c>
      <c r="BJ156" s="11" t="s">
        <v>83</v>
      </c>
      <c r="BK156" s="161">
        <f>ROUND(I156*H156,2)</f>
        <v>0</v>
      </c>
      <c r="BL156" s="11" t="s">
        <v>153</v>
      </c>
      <c r="BM156" s="160" t="s">
        <v>204</v>
      </c>
    </row>
    <row r="157" spans="1:65" s="162" customFormat="1">
      <c r="B157" s="163"/>
      <c r="D157" s="164" t="s">
        <v>162</v>
      </c>
      <c r="E157" s="165" t="s">
        <v>1</v>
      </c>
      <c r="F157" s="166" t="s">
        <v>205</v>
      </c>
      <c r="H157" s="167">
        <v>21.7</v>
      </c>
      <c r="I157" s="5"/>
      <c r="L157" s="163"/>
      <c r="M157" s="168"/>
      <c r="N157" s="169"/>
      <c r="O157" s="169"/>
      <c r="P157" s="169"/>
      <c r="Q157" s="169"/>
      <c r="R157" s="169"/>
      <c r="S157" s="169"/>
      <c r="T157" s="170"/>
      <c r="AT157" s="165" t="s">
        <v>162</v>
      </c>
      <c r="AU157" s="165" t="s">
        <v>85</v>
      </c>
      <c r="AV157" s="162" t="s">
        <v>85</v>
      </c>
      <c r="AW157" s="162" t="s">
        <v>30</v>
      </c>
      <c r="AX157" s="162" t="s">
        <v>76</v>
      </c>
      <c r="AY157" s="165" t="s">
        <v>146</v>
      </c>
    </row>
    <row r="158" spans="1:65" s="162" customFormat="1">
      <c r="B158" s="163"/>
      <c r="D158" s="164" t="s">
        <v>162</v>
      </c>
      <c r="E158" s="165" t="s">
        <v>1</v>
      </c>
      <c r="F158" s="166" t="s">
        <v>206</v>
      </c>
      <c r="H158" s="167">
        <v>17.46</v>
      </c>
      <c r="I158" s="5"/>
      <c r="L158" s="163"/>
      <c r="M158" s="168"/>
      <c r="N158" s="169"/>
      <c r="O158" s="169"/>
      <c r="P158" s="169"/>
      <c r="Q158" s="169"/>
      <c r="R158" s="169"/>
      <c r="S158" s="169"/>
      <c r="T158" s="170"/>
      <c r="AT158" s="165" t="s">
        <v>162</v>
      </c>
      <c r="AU158" s="165" t="s">
        <v>85</v>
      </c>
      <c r="AV158" s="162" t="s">
        <v>85</v>
      </c>
      <c r="AW158" s="162" t="s">
        <v>30</v>
      </c>
      <c r="AX158" s="162" t="s">
        <v>76</v>
      </c>
      <c r="AY158" s="165" t="s">
        <v>146</v>
      </c>
    </row>
    <row r="159" spans="1:65" s="171" customFormat="1">
      <c r="B159" s="172"/>
      <c r="D159" s="164" t="s">
        <v>162</v>
      </c>
      <c r="E159" s="173" t="s">
        <v>1</v>
      </c>
      <c r="F159" s="174" t="s">
        <v>165</v>
      </c>
      <c r="H159" s="175">
        <v>39.159999999999997</v>
      </c>
      <c r="I159" s="6"/>
      <c r="L159" s="172"/>
      <c r="M159" s="176"/>
      <c r="N159" s="177"/>
      <c r="O159" s="177"/>
      <c r="P159" s="177"/>
      <c r="Q159" s="177"/>
      <c r="R159" s="177"/>
      <c r="S159" s="177"/>
      <c r="T159" s="178"/>
      <c r="AT159" s="173" t="s">
        <v>162</v>
      </c>
      <c r="AU159" s="173" t="s">
        <v>85</v>
      </c>
      <c r="AV159" s="171" t="s">
        <v>153</v>
      </c>
      <c r="AW159" s="171" t="s">
        <v>30</v>
      </c>
      <c r="AX159" s="171" t="s">
        <v>83</v>
      </c>
      <c r="AY159" s="173" t="s">
        <v>146</v>
      </c>
    </row>
    <row r="160" spans="1:65" s="27" customFormat="1" ht="24.2" customHeight="1">
      <c r="A160" s="23"/>
      <c r="B160" s="24"/>
      <c r="C160" s="150" t="s">
        <v>207</v>
      </c>
      <c r="D160" s="150" t="s">
        <v>148</v>
      </c>
      <c r="E160" s="151" t="s">
        <v>208</v>
      </c>
      <c r="F160" s="152" t="s">
        <v>209</v>
      </c>
      <c r="G160" s="153" t="s">
        <v>168</v>
      </c>
      <c r="H160" s="154">
        <v>63.2</v>
      </c>
      <c r="I160" s="4"/>
      <c r="J160" s="155">
        <f>ROUND(I160*H160,2)</f>
        <v>0</v>
      </c>
      <c r="K160" s="152" t="s">
        <v>152</v>
      </c>
      <c r="L160" s="24"/>
      <c r="M160" s="156" t="s">
        <v>1</v>
      </c>
      <c r="N160" s="157" t="s">
        <v>41</v>
      </c>
      <c r="O160" s="51"/>
      <c r="P160" s="158">
        <f>O160*H160</f>
        <v>0</v>
      </c>
      <c r="Q160" s="158">
        <v>0</v>
      </c>
      <c r="R160" s="158">
        <f>Q160*H160</f>
        <v>0</v>
      </c>
      <c r="S160" s="158">
        <v>0</v>
      </c>
      <c r="T160" s="159">
        <f>S160*H160</f>
        <v>0</v>
      </c>
      <c r="U160" s="23"/>
      <c r="V160" s="23"/>
      <c r="W160" s="23"/>
      <c r="X160" s="23"/>
      <c r="Y160" s="23"/>
      <c r="Z160" s="23"/>
      <c r="AA160" s="23"/>
      <c r="AB160" s="23"/>
      <c r="AC160" s="23"/>
      <c r="AD160" s="23"/>
      <c r="AE160" s="23"/>
      <c r="AR160" s="160" t="s">
        <v>153</v>
      </c>
      <c r="AT160" s="160" t="s">
        <v>148</v>
      </c>
      <c r="AU160" s="160" t="s">
        <v>85</v>
      </c>
      <c r="AY160" s="11" t="s">
        <v>146</v>
      </c>
      <c r="BE160" s="161">
        <f>IF(N160="základní",J160,0)</f>
        <v>0</v>
      </c>
      <c r="BF160" s="161">
        <f>IF(N160="snížená",J160,0)</f>
        <v>0</v>
      </c>
      <c r="BG160" s="161">
        <f>IF(N160="zákl. přenesená",J160,0)</f>
        <v>0</v>
      </c>
      <c r="BH160" s="161">
        <f>IF(N160="sníž. přenesená",J160,0)</f>
        <v>0</v>
      </c>
      <c r="BI160" s="161">
        <f>IF(N160="nulová",J160,0)</f>
        <v>0</v>
      </c>
      <c r="BJ160" s="11" t="s">
        <v>83</v>
      </c>
      <c r="BK160" s="161">
        <f>ROUND(I160*H160,2)</f>
        <v>0</v>
      </c>
      <c r="BL160" s="11" t="s">
        <v>153</v>
      </c>
      <c r="BM160" s="160" t="s">
        <v>210</v>
      </c>
    </row>
    <row r="161" spans="1:65" s="27" customFormat="1" ht="24.2" customHeight="1">
      <c r="A161" s="23"/>
      <c r="B161" s="24"/>
      <c r="C161" s="150" t="s">
        <v>211</v>
      </c>
      <c r="D161" s="150" t="s">
        <v>148</v>
      </c>
      <c r="E161" s="151" t="s">
        <v>212</v>
      </c>
      <c r="F161" s="152" t="s">
        <v>213</v>
      </c>
      <c r="G161" s="153" t="s">
        <v>168</v>
      </c>
      <c r="H161" s="154">
        <v>48.292999999999999</v>
      </c>
      <c r="I161" s="4"/>
      <c r="J161" s="155">
        <f>ROUND(I161*H161,2)</f>
        <v>0</v>
      </c>
      <c r="K161" s="152" t="s">
        <v>152</v>
      </c>
      <c r="L161" s="24"/>
      <c r="M161" s="156" t="s">
        <v>1</v>
      </c>
      <c r="N161" s="157" t="s">
        <v>41</v>
      </c>
      <c r="O161" s="51"/>
      <c r="P161" s="158">
        <f>O161*H161</f>
        <v>0</v>
      </c>
      <c r="Q161" s="158">
        <v>0</v>
      </c>
      <c r="R161" s="158">
        <f>Q161*H161</f>
        <v>0</v>
      </c>
      <c r="S161" s="158">
        <v>0</v>
      </c>
      <c r="T161" s="159">
        <f>S161*H161</f>
        <v>0</v>
      </c>
      <c r="U161" s="23"/>
      <c r="V161" s="23"/>
      <c r="W161" s="23"/>
      <c r="X161" s="23"/>
      <c r="Y161" s="23"/>
      <c r="Z161" s="23"/>
      <c r="AA161" s="23"/>
      <c r="AB161" s="23"/>
      <c r="AC161" s="23"/>
      <c r="AD161" s="23"/>
      <c r="AE161" s="23"/>
      <c r="AR161" s="160" t="s">
        <v>153</v>
      </c>
      <c r="AT161" s="160" t="s">
        <v>148</v>
      </c>
      <c r="AU161" s="160" t="s">
        <v>85</v>
      </c>
      <c r="AY161" s="11" t="s">
        <v>146</v>
      </c>
      <c r="BE161" s="161">
        <f>IF(N161="základní",J161,0)</f>
        <v>0</v>
      </c>
      <c r="BF161" s="161">
        <f>IF(N161="snížená",J161,0)</f>
        <v>0</v>
      </c>
      <c r="BG161" s="161">
        <f>IF(N161="zákl. přenesená",J161,0)</f>
        <v>0</v>
      </c>
      <c r="BH161" s="161">
        <f>IF(N161="sníž. přenesená",J161,0)</f>
        <v>0</v>
      </c>
      <c r="BI161" s="161">
        <f>IF(N161="nulová",J161,0)</f>
        <v>0</v>
      </c>
      <c r="BJ161" s="11" t="s">
        <v>83</v>
      </c>
      <c r="BK161" s="161">
        <f>ROUND(I161*H161,2)</f>
        <v>0</v>
      </c>
      <c r="BL161" s="11" t="s">
        <v>153</v>
      </c>
      <c r="BM161" s="160" t="s">
        <v>214</v>
      </c>
    </row>
    <row r="162" spans="1:65" s="162" customFormat="1">
      <c r="B162" s="163"/>
      <c r="D162" s="164" t="s">
        <v>162</v>
      </c>
      <c r="E162" s="165" t="s">
        <v>1</v>
      </c>
      <c r="F162" s="166" t="s">
        <v>215</v>
      </c>
      <c r="H162" s="167">
        <v>48.292999999999999</v>
      </c>
      <c r="I162" s="5"/>
      <c r="L162" s="163"/>
      <c r="M162" s="168"/>
      <c r="N162" s="169"/>
      <c r="O162" s="169"/>
      <c r="P162" s="169"/>
      <c r="Q162" s="169"/>
      <c r="R162" s="169"/>
      <c r="S162" s="169"/>
      <c r="T162" s="170"/>
      <c r="AT162" s="165" t="s">
        <v>162</v>
      </c>
      <c r="AU162" s="165" t="s">
        <v>85</v>
      </c>
      <c r="AV162" s="162" t="s">
        <v>85</v>
      </c>
      <c r="AW162" s="162" t="s">
        <v>30</v>
      </c>
      <c r="AX162" s="162" t="s">
        <v>83</v>
      </c>
      <c r="AY162" s="165" t="s">
        <v>146</v>
      </c>
    </row>
    <row r="163" spans="1:65" s="27" customFormat="1" ht="37.9" customHeight="1">
      <c r="A163" s="23"/>
      <c r="B163" s="24"/>
      <c r="C163" s="150" t="s">
        <v>216</v>
      </c>
      <c r="D163" s="150" t="s">
        <v>148</v>
      </c>
      <c r="E163" s="151" t="s">
        <v>217</v>
      </c>
      <c r="F163" s="152" t="s">
        <v>218</v>
      </c>
      <c r="G163" s="153" t="s">
        <v>168</v>
      </c>
      <c r="H163" s="154">
        <v>557.46500000000003</v>
      </c>
      <c r="I163" s="4"/>
      <c r="J163" s="155">
        <f>ROUND(I163*H163,2)</f>
        <v>0</v>
      </c>
      <c r="K163" s="152" t="s">
        <v>152</v>
      </c>
      <c r="L163" s="24"/>
      <c r="M163" s="156" t="s">
        <v>1</v>
      </c>
      <c r="N163" s="157" t="s">
        <v>41</v>
      </c>
      <c r="O163" s="51"/>
      <c r="P163" s="158">
        <f>O163*H163</f>
        <v>0</v>
      </c>
      <c r="Q163" s="158">
        <v>0</v>
      </c>
      <c r="R163" s="158">
        <f>Q163*H163</f>
        <v>0</v>
      </c>
      <c r="S163" s="158">
        <v>0</v>
      </c>
      <c r="T163" s="159">
        <f>S163*H163</f>
        <v>0</v>
      </c>
      <c r="U163" s="23"/>
      <c r="V163" s="23"/>
      <c r="W163" s="23"/>
      <c r="X163" s="23"/>
      <c r="Y163" s="23"/>
      <c r="Z163" s="23"/>
      <c r="AA163" s="23"/>
      <c r="AB163" s="23"/>
      <c r="AC163" s="23"/>
      <c r="AD163" s="23"/>
      <c r="AE163" s="23"/>
      <c r="AR163" s="160" t="s">
        <v>153</v>
      </c>
      <c r="AT163" s="160" t="s">
        <v>148</v>
      </c>
      <c r="AU163" s="160" t="s">
        <v>85</v>
      </c>
      <c r="AY163" s="11" t="s">
        <v>146</v>
      </c>
      <c r="BE163" s="161">
        <f>IF(N163="základní",J163,0)</f>
        <v>0</v>
      </c>
      <c r="BF163" s="161">
        <f>IF(N163="snížená",J163,0)</f>
        <v>0</v>
      </c>
      <c r="BG163" s="161">
        <f>IF(N163="zákl. přenesená",J163,0)</f>
        <v>0</v>
      </c>
      <c r="BH163" s="161">
        <f>IF(N163="sníž. přenesená",J163,0)</f>
        <v>0</v>
      </c>
      <c r="BI163" s="161">
        <f>IF(N163="nulová",J163,0)</f>
        <v>0</v>
      </c>
      <c r="BJ163" s="11" t="s">
        <v>83</v>
      </c>
      <c r="BK163" s="161">
        <f>ROUND(I163*H163,2)</f>
        <v>0</v>
      </c>
      <c r="BL163" s="11" t="s">
        <v>153</v>
      </c>
      <c r="BM163" s="160" t="s">
        <v>219</v>
      </c>
    </row>
    <row r="164" spans="1:65" s="162" customFormat="1">
      <c r="B164" s="163"/>
      <c r="D164" s="164" t="s">
        <v>162</v>
      </c>
      <c r="E164" s="165" t="s">
        <v>1</v>
      </c>
      <c r="F164" s="166" t="s">
        <v>220</v>
      </c>
      <c r="H164" s="167">
        <v>557.46500000000003</v>
      </c>
      <c r="I164" s="5"/>
      <c r="L164" s="163"/>
      <c r="M164" s="168"/>
      <c r="N164" s="169"/>
      <c r="O164" s="169"/>
      <c r="P164" s="169"/>
      <c r="Q164" s="169"/>
      <c r="R164" s="169"/>
      <c r="S164" s="169"/>
      <c r="T164" s="170"/>
      <c r="AT164" s="165" t="s">
        <v>162</v>
      </c>
      <c r="AU164" s="165" t="s">
        <v>85</v>
      </c>
      <c r="AV164" s="162" t="s">
        <v>85</v>
      </c>
      <c r="AW164" s="162" t="s">
        <v>30</v>
      </c>
      <c r="AX164" s="162" t="s">
        <v>83</v>
      </c>
      <c r="AY164" s="165" t="s">
        <v>146</v>
      </c>
    </row>
    <row r="165" spans="1:65" s="27" customFormat="1" ht="24.2" customHeight="1">
      <c r="A165" s="23"/>
      <c r="B165" s="24"/>
      <c r="C165" s="150" t="s">
        <v>221</v>
      </c>
      <c r="D165" s="150" t="s">
        <v>148</v>
      </c>
      <c r="E165" s="151" t="s">
        <v>222</v>
      </c>
      <c r="F165" s="152" t="s">
        <v>223</v>
      </c>
      <c r="G165" s="153" t="s">
        <v>168</v>
      </c>
      <c r="H165" s="154">
        <v>63.2</v>
      </c>
      <c r="I165" s="4"/>
      <c r="J165" s="155">
        <f>ROUND(I165*H165,2)</f>
        <v>0</v>
      </c>
      <c r="K165" s="152" t="s">
        <v>152</v>
      </c>
      <c r="L165" s="24"/>
      <c r="M165" s="156" t="s">
        <v>1</v>
      </c>
      <c r="N165" s="157" t="s">
        <v>41</v>
      </c>
      <c r="O165" s="51"/>
      <c r="P165" s="158">
        <f>O165*H165</f>
        <v>0</v>
      </c>
      <c r="Q165" s="158">
        <v>0</v>
      </c>
      <c r="R165" s="158">
        <f>Q165*H165</f>
        <v>0</v>
      </c>
      <c r="S165" s="158">
        <v>0</v>
      </c>
      <c r="T165" s="159">
        <f>S165*H165</f>
        <v>0</v>
      </c>
      <c r="U165" s="23"/>
      <c r="V165" s="23"/>
      <c r="W165" s="23"/>
      <c r="X165" s="23"/>
      <c r="Y165" s="23"/>
      <c r="Z165" s="23"/>
      <c r="AA165" s="23"/>
      <c r="AB165" s="23"/>
      <c r="AC165" s="23"/>
      <c r="AD165" s="23"/>
      <c r="AE165" s="23"/>
      <c r="AR165" s="160" t="s">
        <v>153</v>
      </c>
      <c r="AT165" s="160" t="s">
        <v>148</v>
      </c>
      <c r="AU165" s="160" t="s">
        <v>85</v>
      </c>
      <c r="AY165" s="11" t="s">
        <v>146</v>
      </c>
      <c r="BE165" s="161">
        <f>IF(N165="základní",J165,0)</f>
        <v>0</v>
      </c>
      <c r="BF165" s="161">
        <f>IF(N165="snížená",J165,0)</f>
        <v>0</v>
      </c>
      <c r="BG165" s="161">
        <f>IF(N165="zákl. přenesená",J165,0)</f>
        <v>0</v>
      </c>
      <c r="BH165" s="161">
        <f>IF(N165="sníž. přenesená",J165,0)</f>
        <v>0</v>
      </c>
      <c r="BI165" s="161">
        <f>IF(N165="nulová",J165,0)</f>
        <v>0</v>
      </c>
      <c r="BJ165" s="11" t="s">
        <v>83</v>
      </c>
      <c r="BK165" s="161">
        <f>ROUND(I165*H165,2)</f>
        <v>0</v>
      </c>
      <c r="BL165" s="11" t="s">
        <v>153</v>
      </c>
      <c r="BM165" s="160" t="s">
        <v>224</v>
      </c>
    </row>
    <row r="166" spans="1:65" s="162" customFormat="1">
      <c r="B166" s="163"/>
      <c r="D166" s="164" t="s">
        <v>162</v>
      </c>
      <c r="E166" s="165" t="s">
        <v>1</v>
      </c>
      <c r="F166" s="166" t="s">
        <v>225</v>
      </c>
      <c r="H166" s="167">
        <v>63.2</v>
      </c>
      <c r="I166" s="5"/>
      <c r="L166" s="163"/>
      <c r="M166" s="168"/>
      <c r="N166" s="169"/>
      <c r="O166" s="169"/>
      <c r="P166" s="169"/>
      <c r="Q166" s="169"/>
      <c r="R166" s="169"/>
      <c r="S166" s="169"/>
      <c r="T166" s="170"/>
      <c r="AT166" s="165" t="s">
        <v>162</v>
      </c>
      <c r="AU166" s="165" t="s">
        <v>85</v>
      </c>
      <c r="AV166" s="162" t="s">
        <v>85</v>
      </c>
      <c r="AW166" s="162" t="s">
        <v>30</v>
      </c>
      <c r="AX166" s="162" t="s">
        <v>83</v>
      </c>
      <c r="AY166" s="165" t="s">
        <v>146</v>
      </c>
    </row>
    <row r="167" spans="1:65" s="27" customFormat="1" ht="24.2" customHeight="1">
      <c r="A167" s="23"/>
      <c r="B167" s="24"/>
      <c r="C167" s="150" t="s">
        <v>8</v>
      </c>
      <c r="D167" s="150" t="s">
        <v>148</v>
      </c>
      <c r="E167" s="151" t="s">
        <v>226</v>
      </c>
      <c r="F167" s="152" t="s">
        <v>227</v>
      </c>
      <c r="G167" s="153" t="s">
        <v>168</v>
      </c>
      <c r="H167" s="154">
        <v>66.08</v>
      </c>
      <c r="I167" s="4"/>
      <c r="J167" s="155">
        <f>ROUND(I167*H167,2)</f>
        <v>0</v>
      </c>
      <c r="K167" s="152" t="s">
        <v>152</v>
      </c>
      <c r="L167" s="24"/>
      <c r="M167" s="156" t="s">
        <v>1</v>
      </c>
      <c r="N167" s="157" t="s">
        <v>41</v>
      </c>
      <c r="O167" s="51"/>
      <c r="P167" s="158">
        <f>O167*H167</f>
        <v>0</v>
      </c>
      <c r="Q167" s="158">
        <v>0</v>
      </c>
      <c r="R167" s="158">
        <f>Q167*H167</f>
        <v>0</v>
      </c>
      <c r="S167" s="158">
        <v>0</v>
      </c>
      <c r="T167" s="159">
        <f>S167*H167</f>
        <v>0</v>
      </c>
      <c r="U167" s="23"/>
      <c r="V167" s="23"/>
      <c r="W167" s="23"/>
      <c r="X167" s="23"/>
      <c r="Y167" s="23"/>
      <c r="Z167" s="23"/>
      <c r="AA167" s="23"/>
      <c r="AB167" s="23"/>
      <c r="AC167" s="23"/>
      <c r="AD167" s="23"/>
      <c r="AE167" s="23"/>
      <c r="AR167" s="160" t="s">
        <v>153</v>
      </c>
      <c r="AT167" s="160" t="s">
        <v>148</v>
      </c>
      <c r="AU167" s="160" t="s">
        <v>85</v>
      </c>
      <c r="AY167" s="11" t="s">
        <v>146</v>
      </c>
      <c r="BE167" s="161">
        <f>IF(N167="základní",J167,0)</f>
        <v>0</v>
      </c>
      <c r="BF167" s="161">
        <f>IF(N167="snížená",J167,0)</f>
        <v>0</v>
      </c>
      <c r="BG167" s="161">
        <f>IF(N167="zákl. přenesená",J167,0)</f>
        <v>0</v>
      </c>
      <c r="BH167" s="161">
        <f>IF(N167="sníž. přenesená",J167,0)</f>
        <v>0</v>
      </c>
      <c r="BI167" s="161">
        <f>IF(N167="nulová",J167,0)</f>
        <v>0</v>
      </c>
      <c r="BJ167" s="11" t="s">
        <v>83</v>
      </c>
      <c r="BK167" s="161">
        <f>ROUND(I167*H167,2)</f>
        <v>0</v>
      </c>
      <c r="BL167" s="11" t="s">
        <v>153</v>
      </c>
      <c r="BM167" s="160" t="s">
        <v>228</v>
      </c>
    </row>
    <row r="168" spans="1:65" s="162" customFormat="1">
      <c r="B168" s="163"/>
      <c r="D168" s="164" t="s">
        <v>162</v>
      </c>
      <c r="E168" s="165" t="s">
        <v>1</v>
      </c>
      <c r="F168" s="166" t="s">
        <v>200</v>
      </c>
      <c r="H168" s="167">
        <v>66.08</v>
      </c>
      <c r="I168" s="5"/>
      <c r="L168" s="163"/>
      <c r="M168" s="168"/>
      <c r="N168" s="169"/>
      <c r="O168" s="169"/>
      <c r="P168" s="169"/>
      <c r="Q168" s="169"/>
      <c r="R168" s="169"/>
      <c r="S168" s="169"/>
      <c r="T168" s="170"/>
      <c r="AT168" s="165" t="s">
        <v>162</v>
      </c>
      <c r="AU168" s="165" t="s">
        <v>85</v>
      </c>
      <c r="AV168" s="162" t="s">
        <v>85</v>
      </c>
      <c r="AW168" s="162" t="s">
        <v>30</v>
      </c>
      <c r="AX168" s="162" t="s">
        <v>83</v>
      </c>
      <c r="AY168" s="165" t="s">
        <v>146</v>
      </c>
    </row>
    <row r="169" spans="1:65" s="27" customFormat="1" ht="14.45" customHeight="1">
      <c r="A169" s="23"/>
      <c r="B169" s="24"/>
      <c r="C169" s="179" t="s">
        <v>229</v>
      </c>
      <c r="D169" s="179" t="s">
        <v>230</v>
      </c>
      <c r="E169" s="180" t="s">
        <v>231</v>
      </c>
      <c r="F169" s="181" t="s">
        <v>232</v>
      </c>
      <c r="G169" s="182" t="s">
        <v>233</v>
      </c>
      <c r="H169" s="183">
        <v>132.16</v>
      </c>
      <c r="I169" s="7"/>
      <c r="J169" s="184">
        <f>ROUND(I169*H169,2)</f>
        <v>0</v>
      </c>
      <c r="K169" s="181" t="s">
        <v>152</v>
      </c>
      <c r="L169" s="185"/>
      <c r="M169" s="186" t="s">
        <v>1</v>
      </c>
      <c r="N169" s="187" t="s">
        <v>41</v>
      </c>
      <c r="O169" s="51"/>
      <c r="P169" s="158">
        <f>O169*H169</f>
        <v>0</v>
      </c>
      <c r="Q169" s="158">
        <v>1</v>
      </c>
      <c r="R169" s="158">
        <f>Q169*H169</f>
        <v>132.16</v>
      </c>
      <c r="S169" s="158">
        <v>0</v>
      </c>
      <c r="T169" s="159">
        <f>S169*H169</f>
        <v>0</v>
      </c>
      <c r="U169" s="23"/>
      <c r="V169" s="23"/>
      <c r="W169" s="23"/>
      <c r="X169" s="23"/>
      <c r="Y169" s="23"/>
      <c r="Z169" s="23"/>
      <c r="AA169" s="23"/>
      <c r="AB169" s="23"/>
      <c r="AC169" s="23"/>
      <c r="AD169" s="23"/>
      <c r="AE169" s="23"/>
      <c r="AR169" s="160" t="s">
        <v>186</v>
      </c>
      <c r="AT169" s="160" t="s">
        <v>230</v>
      </c>
      <c r="AU169" s="160" t="s">
        <v>85</v>
      </c>
      <c r="AY169" s="11" t="s">
        <v>146</v>
      </c>
      <c r="BE169" s="161">
        <f>IF(N169="základní",J169,0)</f>
        <v>0</v>
      </c>
      <c r="BF169" s="161">
        <f>IF(N169="snížená",J169,0)</f>
        <v>0</v>
      </c>
      <c r="BG169" s="161">
        <f>IF(N169="zákl. přenesená",J169,0)</f>
        <v>0</v>
      </c>
      <c r="BH169" s="161">
        <f>IF(N169="sníž. přenesená",J169,0)</f>
        <v>0</v>
      </c>
      <c r="BI169" s="161">
        <f>IF(N169="nulová",J169,0)</f>
        <v>0</v>
      </c>
      <c r="BJ169" s="11" t="s">
        <v>83</v>
      </c>
      <c r="BK169" s="161">
        <f>ROUND(I169*H169,2)</f>
        <v>0</v>
      </c>
      <c r="BL169" s="11" t="s">
        <v>153</v>
      </c>
      <c r="BM169" s="160" t="s">
        <v>234</v>
      </c>
    </row>
    <row r="170" spans="1:65" s="162" customFormat="1">
      <c r="B170" s="163"/>
      <c r="D170" s="164" t="s">
        <v>162</v>
      </c>
      <c r="E170" s="165" t="s">
        <v>1</v>
      </c>
      <c r="F170" s="166" t="s">
        <v>235</v>
      </c>
      <c r="H170" s="167">
        <v>132.16</v>
      </c>
      <c r="I170" s="5"/>
      <c r="L170" s="163"/>
      <c r="M170" s="168"/>
      <c r="N170" s="169"/>
      <c r="O170" s="169"/>
      <c r="P170" s="169"/>
      <c r="Q170" s="169"/>
      <c r="R170" s="169"/>
      <c r="S170" s="169"/>
      <c r="T170" s="170"/>
      <c r="AT170" s="165" t="s">
        <v>162</v>
      </c>
      <c r="AU170" s="165" t="s">
        <v>85</v>
      </c>
      <c r="AV170" s="162" t="s">
        <v>85</v>
      </c>
      <c r="AW170" s="162" t="s">
        <v>30</v>
      </c>
      <c r="AX170" s="162" t="s">
        <v>83</v>
      </c>
      <c r="AY170" s="165" t="s">
        <v>146</v>
      </c>
    </row>
    <row r="171" spans="1:65" s="27" customFormat="1" ht="24.2" customHeight="1">
      <c r="A171" s="23"/>
      <c r="B171" s="24"/>
      <c r="C171" s="150" t="s">
        <v>236</v>
      </c>
      <c r="D171" s="150" t="s">
        <v>148</v>
      </c>
      <c r="E171" s="151" t="s">
        <v>237</v>
      </c>
      <c r="F171" s="152" t="s">
        <v>238</v>
      </c>
      <c r="G171" s="153" t="s">
        <v>233</v>
      </c>
      <c r="H171" s="154">
        <v>96.585999999999999</v>
      </c>
      <c r="I171" s="4"/>
      <c r="J171" s="155">
        <f>ROUND(I171*H171,2)</f>
        <v>0</v>
      </c>
      <c r="K171" s="152" t="s">
        <v>152</v>
      </c>
      <c r="L171" s="24"/>
      <c r="M171" s="156" t="s">
        <v>1</v>
      </c>
      <c r="N171" s="157" t="s">
        <v>41</v>
      </c>
      <c r="O171" s="51"/>
      <c r="P171" s="158">
        <f>O171*H171</f>
        <v>0</v>
      </c>
      <c r="Q171" s="158">
        <v>0</v>
      </c>
      <c r="R171" s="158">
        <f>Q171*H171</f>
        <v>0</v>
      </c>
      <c r="S171" s="158">
        <v>0</v>
      </c>
      <c r="T171" s="159">
        <f>S171*H171</f>
        <v>0</v>
      </c>
      <c r="U171" s="23"/>
      <c r="V171" s="23"/>
      <c r="W171" s="23"/>
      <c r="X171" s="23"/>
      <c r="Y171" s="23"/>
      <c r="Z171" s="23"/>
      <c r="AA171" s="23"/>
      <c r="AB171" s="23"/>
      <c r="AC171" s="23"/>
      <c r="AD171" s="23"/>
      <c r="AE171" s="23"/>
      <c r="AR171" s="160" t="s">
        <v>153</v>
      </c>
      <c r="AT171" s="160" t="s">
        <v>148</v>
      </c>
      <c r="AU171" s="160" t="s">
        <v>85</v>
      </c>
      <c r="AY171" s="11" t="s">
        <v>146</v>
      </c>
      <c r="BE171" s="161">
        <f>IF(N171="základní",J171,0)</f>
        <v>0</v>
      </c>
      <c r="BF171" s="161">
        <f>IF(N171="snížená",J171,0)</f>
        <v>0</v>
      </c>
      <c r="BG171" s="161">
        <f>IF(N171="zákl. přenesená",J171,0)</f>
        <v>0</v>
      </c>
      <c r="BH171" s="161">
        <f>IF(N171="sníž. přenesená",J171,0)</f>
        <v>0</v>
      </c>
      <c r="BI171" s="161">
        <f>IF(N171="nulová",J171,0)</f>
        <v>0</v>
      </c>
      <c r="BJ171" s="11" t="s">
        <v>83</v>
      </c>
      <c r="BK171" s="161">
        <f>ROUND(I171*H171,2)</f>
        <v>0</v>
      </c>
      <c r="BL171" s="11" t="s">
        <v>153</v>
      </c>
      <c r="BM171" s="160" t="s">
        <v>239</v>
      </c>
    </row>
    <row r="172" spans="1:65" s="162" customFormat="1">
      <c r="B172" s="163"/>
      <c r="D172" s="164" t="s">
        <v>162</v>
      </c>
      <c r="E172" s="165" t="s">
        <v>1</v>
      </c>
      <c r="F172" s="166" t="s">
        <v>240</v>
      </c>
      <c r="H172" s="167">
        <v>96.585999999999999</v>
      </c>
      <c r="I172" s="5"/>
      <c r="L172" s="163"/>
      <c r="M172" s="168"/>
      <c r="N172" s="169"/>
      <c r="O172" s="169"/>
      <c r="P172" s="169"/>
      <c r="Q172" s="169"/>
      <c r="R172" s="169"/>
      <c r="S172" s="169"/>
      <c r="T172" s="170"/>
      <c r="AT172" s="165" t="s">
        <v>162</v>
      </c>
      <c r="AU172" s="165" t="s">
        <v>85</v>
      </c>
      <c r="AV172" s="162" t="s">
        <v>85</v>
      </c>
      <c r="AW172" s="162" t="s">
        <v>30</v>
      </c>
      <c r="AX172" s="162" t="s">
        <v>83</v>
      </c>
      <c r="AY172" s="165" t="s">
        <v>146</v>
      </c>
    </row>
    <row r="173" spans="1:65" s="27" customFormat="1" ht="24.2" customHeight="1">
      <c r="A173" s="23"/>
      <c r="B173" s="24"/>
      <c r="C173" s="150" t="s">
        <v>241</v>
      </c>
      <c r="D173" s="150" t="s">
        <v>148</v>
      </c>
      <c r="E173" s="151" t="s">
        <v>242</v>
      </c>
      <c r="F173" s="152" t="s">
        <v>243</v>
      </c>
      <c r="G173" s="153" t="s">
        <v>168</v>
      </c>
      <c r="H173" s="154">
        <v>89.76</v>
      </c>
      <c r="I173" s="4"/>
      <c r="J173" s="155">
        <f>ROUND(I173*H173,2)</f>
        <v>0</v>
      </c>
      <c r="K173" s="152" t="s">
        <v>152</v>
      </c>
      <c r="L173" s="24"/>
      <c r="M173" s="156" t="s">
        <v>1</v>
      </c>
      <c r="N173" s="157" t="s">
        <v>41</v>
      </c>
      <c r="O173" s="51"/>
      <c r="P173" s="158">
        <f>O173*H173</f>
        <v>0</v>
      </c>
      <c r="Q173" s="158">
        <v>0</v>
      </c>
      <c r="R173" s="158">
        <f>Q173*H173</f>
        <v>0</v>
      </c>
      <c r="S173" s="158">
        <v>0</v>
      </c>
      <c r="T173" s="159">
        <f>S173*H173</f>
        <v>0</v>
      </c>
      <c r="U173" s="23"/>
      <c r="V173" s="23"/>
      <c r="W173" s="23"/>
      <c r="X173" s="23"/>
      <c r="Y173" s="23"/>
      <c r="Z173" s="23"/>
      <c r="AA173" s="23"/>
      <c r="AB173" s="23"/>
      <c r="AC173" s="23"/>
      <c r="AD173" s="23"/>
      <c r="AE173" s="23"/>
      <c r="AR173" s="160" t="s">
        <v>153</v>
      </c>
      <c r="AT173" s="160" t="s">
        <v>148</v>
      </c>
      <c r="AU173" s="160" t="s">
        <v>85</v>
      </c>
      <c r="AY173" s="11" t="s">
        <v>146</v>
      </c>
      <c r="BE173" s="161">
        <f>IF(N173="základní",J173,0)</f>
        <v>0</v>
      </c>
      <c r="BF173" s="161">
        <f>IF(N173="snížená",J173,0)</f>
        <v>0</v>
      </c>
      <c r="BG173" s="161">
        <f>IF(N173="zákl. přenesená",J173,0)</f>
        <v>0</v>
      </c>
      <c r="BH173" s="161">
        <f>IF(N173="sníž. přenesená",J173,0)</f>
        <v>0</v>
      </c>
      <c r="BI173" s="161">
        <f>IF(N173="nulová",J173,0)</f>
        <v>0</v>
      </c>
      <c r="BJ173" s="11" t="s">
        <v>83</v>
      </c>
      <c r="BK173" s="161">
        <f>ROUND(I173*H173,2)</f>
        <v>0</v>
      </c>
      <c r="BL173" s="11" t="s">
        <v>153</v>
      </c>
      <c r="BM173" s="160" t="s">
        <v>244</v>
      </c>
    </row>
    <row r="174" spans="1:65" s="162" customFormat="1">
      <c r="B174" s="163"/>
      <c r="D174" s="164" t="s">
        <v>162</v>
      </c>
      <c r="E174" s="165" t="s">
        <v>1</v>
      </c>
      <c r="F174" s="166" t="s">
        <v>245</v>
      </c>
      <c r="H174" s="167">
        <v>89.76</v>
      </c>
      <c r="I174" s="5"/>
      <c r="L174" s="163"/>
      <c r="M174" s="168"/>
      <c r="N174" s="169"/>
      <c r="O174" s="169"/>
      <c r="P174" s="169"/>
      <c r="Q174" s="169"/>
      <c r="R174" s="169"/>
      <c r="S174" s="169"/>
      <c r="T174" s="170"/>
      <c r="AT174" s="165" t="s">
        <v>162</v>
      </c>
      <c r="AU174" s="165" t="s">
        <v>85</v>
      </c>
      <c r="AV174" s="162" t="s">
        <v>85</v>
      </c>
      <c r="AW174" s="162" t="s">
        <v>30</v>
      </c>
      <c r="AX174" s="162" t="s">
        <v>83</v>
      </c>
      <c r="AY174" s="165" t="s">
        <v>146</v>
      </c>
    </row>
    <row r="175" spans="1:65" s="27" customFormat="1" ht="14.45" customHeight="1">
      <c r="A175" s="23"/>
      <c r="B175" s="24"/>
      <c r="C175" s="179" t="s">
        <v>246</v>
      </c>
      <c r="D175" s="179" t="s">
        <v>230</v>
      </c>
      <c r="E175" s="180" t="s">
        <v>247</v>
      </c>
      <c r="F175" s="181" t="s">
        <v>248</v>
      </c>
      <c r="G175" s="182" t="s">
        <v>233</v>
      </c>
      <c r="H175" s="183">
        <v>188.49600000000001</v>
      </c>
      <c r="I175" s="7"/>
      <c r="J175" s="184">
        <f>ROUND(I175*H175,2)</f>
        <v>0</v>
      </c>
      <c r="K175" s="181" t="s">
        <v>152</v>
      </c>
      <c r="L175" s="185"/>
      <c r="M175" s="186" t="s">
        <v>1</v>
      </c>
      <c r="N175" s="187" t="s">
        <v>41</v>
      </c>
      <c r="O175" s="51"/>
      <c r="P175" s="158">
        <f>O175*H175</f>
        <v>0</v>
      </c>
      <c r="Q175" s="158">
        <v>1</v>
      </c>
      <c r="R175" s="158">
        <f>Q175*H175</f>
        <v>188.49600000000001</v>
      </c>
      <c r="S175" s="158">
        <v>0</v>
      </c>
      <c r="T175" s="159">
        <f>S175*H175</f>
        <v>0</v>
      </c>
      <c r="U175" s="23"/>
      <c r="V175" s="23"/>
      <c r="W175" s="23"/>
      <c r="X175" s="23"/>
      <c r="Y175" s="23"/>
      <c r="Z175" s="23"/>
      <c r="AA175" s="23"/>
      <c r="AB175" s="23"/>
      <c r="AC175" s="23"/>
      <c r="AD175" s="23"/>
      <c r="AE175" s="23"/>
      <c r="AR175" s="160" t="s">
        <v>186</v>
      </c>
      <c r="AT175" s="160" t="s">
        <v>230</v>
      </c>
      <c r="AU175" s="160" t="s">
        <v>85</v>
      </c>
      <c r="AY175" s="11" t="s">
        <v>146</v>
      </c>
      <c r="BE175" s="161">
        <f>IF(N175="základní",J175,0)</f>
        <v>0</v>
      </c>
      <c r="BF175" s="161">
        <f>IF(N175="snížená",J175,0)</f>
        <v>0</v>
      </c>
      <c r="BG175" s="161">
        <f>IF(N175="zákl. přenesená",J175,0)</f>
        <v>0</v>
      </c>
      <c r="BH175" s="161">
        <f>IF(N175="sníž. přenesená",J175,0)</f>
        <v>0</v>
      </c>
      <c r="BI175" s="161">
        <f>IF(N175="nulová",J175,0)</f>
        <v>0</v>
      </c>
      <c r="BJ175" s="11" t="s">
        <v>83</v>
      </c>
      <c r="BK175" s="161">
        <f>ROUND(I175*H175,2)</f>
        <v>0</v>
      </c>
      <c r="BL175" s="11" t="s">
        <v>153</v>
      </c>
      <c r="BM175" s="160" t="s">
        <v>249</v>
      </c>
    </row>
    <row r="176" spans="1:65" s="162" customFormat="1">
      <c r="B176" s="163"/>
      <c r="D176" s="164" t="s">
        <v>162</v>
      </c>
      <c r="E176" s="165" t="s">
        <v>1</v>
      </c>
      <c r="F176" s="166" t="s">
        <v>250</v>
      </c>
      <c r="H176" s="167">
        <v>188.49600000000001</v>
      </c>
      <c r="I176" s="5"/>
      <c r="L176" s="163"/>
      <c r="M176" s="168"/>
      <c r="N176" s="169"/>
      <c r="O176" s="169"/>
      <c r="P176" s="169"/>
      <c r="Q176" s="169"/>
      <c r="R176" s="169"/>
      <c r="S176" s="169"/>
      <c r="T176" s="170"/>
      <c r="AT176" s="165" t="s">
        <v>162</v>
      </c>
      <c r="AU176" s="165" t="s">
        <v>85</v>
      </c>
      <c r="AV176" s="162" t="s">
        <v>85</v>
      </c>
      <c r="AW176" s="162" t="s">
        <v>30</v>
      </c>
      <c r="AX176" s="162" t="s">
        <v>83</v>
      </c>
      <c r="AY176" s="165" t="s">
        <v>146</v>
      </c>
    </row>
    <row r="177" spans="1:65" s="27" customFormat="1" ht="24.2" customHeight="1">
      <c r="A177" s="23"/>
      <c r="B177" s="24"/>
      <c r="C177" s="150" t="s">
        <v>251</v>
      </c>
      <c r="D177" s="150" t="s">
        <v>148</v>
      </c>
      <c r="E177" s="151" t="s">
        <v>252</v>
      </c>
      <c r="F177" s="152" t="s">
        <v>253</v>
      </c>
      <c r="G177" s="153" t="s">
        <v>168</v>
      </c>
      <c r="H177" s="154">
        <v>31.75</v>
      </c>
      <c r="I177" s="4"/>
      <c r="J177" s="155">
        <f>ROUND(I177*H177,2)</f>
        <v>0</v>
      </c>
      <c r="K177" s="152" t="s">
        <v>152</v>
      </c>
      <c r="L177" s="24"/>
      <c r="M177" s="156" t="s">
        <v>1</v>
      </c>
      <c r="N177" s="157" t="s">
        <v>41</v>
      </c>
      <c r="O177" s="51"/>
      <c r="P177" s="158">
        <f>O177*H177</f>
        <v>0</v>
      </c>
      <c r="Q177" s="158">
        <v>0</v>
      </c>
      <c r="R177" s="158">
        <f>Q177*H177</f>
        <v>0</v>
      </c>
      <c r="S177" s="158">
        <v>0</v>
      </c>
      <c r="T177" s="159">
        <f>S177*H177</f>
        <v>0</v>
      </c>
      <c r="U177" s="23"/>
      <c r="V177" s="23"/>
      <c r="W177" s="23"/>
      <c r="X177" s="23"/>
      <c r="Y177" s="23"/>
      <c r="Z177" s="23"/>
      <c r="AA177" s="23"/>
      <c r="AB177" s="23"/>
      <c r="AC177" s="23"/>
      <c r="AD177" s="23"/>
      <c r="AE177" s="23"/>
      <c r="AR177" s="160" t="s">
        <v>153</v>
      </c>
      <c r="AT177" s="160" t="s">
        <v>148</v>
      </c>
      <c r="AU177" s="160" t="s">
        <v>85</v>
      </c>
      <c r="AY177" s="11" t="s">
        <v>146</v>
      </c>
      <c r="BE177" s="161">
        <f>IF(N177="základní",J177,0)</f>
        <v>0</v>
      </c>
      <c r="BF177" s="161">
        <f>IF(N177="snížená",J177,0)</f>
        <v>0</v>
      </c>
      <c r="BG177" s="161">
        <f>IF(N177="zákl. přenesená",J177,0)</f>
        <v>0</v>
      </c>
      <c r="BH177" s="161">
        <f>IF(N177="sníž. přenesená",J177,0)</f>
        <v>0</v>
      </c>
      <c r="BI177" s="161">
        <f>IF(N177="nulová",J177,0)</f>
        <v>0</v>
      </c>
      <c r="BJ177" s="11" t="s">
        <v>83</v>
      </c>
      <c r="BK177" s="161">
        <f>ROUND(I177*H177,2)</f>
        <v>0</v>
      </c>
      <c r="BL177" s="11" t="s">
        <v>153</v>
      </c>
      <c r="BM177" s="160" t="s">
        <v>254</v>
      </c>
    </row>
    <row r="178" spans="1:65" s="162" customFormat="1">
      <c r="B178" s="163"/>
      <c r="D178" s="164" t="s">
        <v>162</v>
      </c>
      <c r="E178" s="165" t="s">
        <v>1</v>
      </c>
      <c r="F178" s="166" t="s">
        <v>255</v>
      </c>
      <c r="H178" s="167">
        <v>9.9</v>
      </c>
      <c r="I178" s="5"/>
      <c r="L178" s="163"/>
      <c r="M178" s="168"/>
      <c r="N178" s="169"/>
      <c r="O178" s="169"/>
      <c r="P178" s="169"/>
      <c r="Q178" s="169"/>
      <c r="R178" s="169"/>
      <c r="S178" s="169"/>
      <c r="T178" s="170"/>
      <c r="AT178" s="165" t="s">
        <v>162</v>
      </c>
      <c r="AU178" s="165" t="s">
        <v>85</v>
      </c>
      <c r="AV178" s="162" t="s">
        <v>85</v>
      </c>
      <c r="AW178" s="162" t="s">
        <v>30</v>
      </c>
      <c r="AX178" s="162" t="s">
        <v>76</v>
      </c>
      <c r="AY178" s="165" t="s">
        <v>146</v>
      </c>
    </row>
    <row r="179" spans="1:65" s="162" customFormat="1">
      <c r="B179" s="163"/>
      <c r="D179" s="164" t="s">
        <v>162</v>
      </c>
      <c r="E179" s="165" t="s">
        <v>1</v>
      </c>
      <c r="F179" s="166" t="s">
        <v>256</v>
      </c>
      <c r="H179" s="167">
        <v>21.85</v>
      </c>
      <c r="I179" s="5"/>
      <c r="L179" s="163"/>
      <c r="M179" s="168"/>
      <c r="N179" s="169"/>
      <c r="O179" s="169"/>
      <c r="P179" s="169"/>
      <c r="Q179" s="169"/>
      <c r="R179" s="169"/>
      <c r="S179" s="169"/>
      <c r="T179" s="170"/>
      <c r="AT179" s="165" t="s">
        <v>162</v>
      </c>
      <c r="AU179" s="165" t="s">
        <v>85</v>
      </c>
      <c r="AV179" s="162" t="s">
        <v>85</v>
      </c>
      <c r="AW179" s="162" t="s">
        <v>30</v>
      </c>
      <c r="AX179" s="162" t="s">
        <v>76</v>
      </c>
      <c r="AY179" s="165" t="s">
        <v>146</v>
      </c>
    </row>
    <row r="180" spans="1:65" s="171" customFormat="1">
      <c r="B180" s="172"/>
      <c r="D180" s="164" t="s">
        <v>162</v>
      </c>
      <c r="E180" s="173" t="s">
        <v>1</v>
      </c>
      <c r="F180" s="174" t="s">
        <v>165</v>
      </c>
      <c r="H180" s="175">
        <v>31.75</v>
      </c>
      <c r="I180" s="6"/>
      <c r="L180" s="172"/>
      <c r="M180" s="176"/>
      <c r="N180" s="177"/>
      <c r="O180" s="177"/>
      <c r="P180" s="177"/>
      <c r="Q180" s="177"/>
      <c r="R180" s="177"/>
      <c r="S180" s="177"/>
      <c r="T180" s="178"/>
      <c r="AT180" s="173" t="s">
        <v>162</v>
      </c>
      <c r="AU180" s="173" t="s">
        <v>85</v>
      </c>
      <c r="AV180" s="171" t="s">
        <v>153</v>
      </c>
      <c r="AW180" s="171" t="s">
        <v>30</v>
      </c>
      <c r="AX180" s="171" t="s">
        <v>83</v>
      </c>
      <c r="AY180" s="173" t="s">
        <v>146</v>
      </c>
    </row>
    <row r="181" spans="1:65" s="27" customFormat="1" ht="14.45" customHeight="1">
      <c r="A181" s="23"/>
      <c r="B181" s="24"/>
      <c r="C181" s="179" t="s">
        <v>7</v>
      </c>
      <c r="D181" s="179" t="s">
        <v>230</v>
      </c>
      <c r="E181" s="180" t="s">
        <v>257</v>
      </c>
      <c r="F181" s="181" t="s">
        <v>258</v>
      </c>
      <c r="G181" s="182" t="s">
        <v>233</v>
      </c>
      <c r="H181" s="183">
        <v>133.35</v>
      </c>
      <c r="I181" s="7"/>
      <c r="J181" s="184">
        <f>ROUND(I181*H181,2)</f>
        <v>0</v>
      </c>
      <c r="K181" s="181" t="s">
        <v>152</v>
      </c>
      <c r="L181" s="185"/>
      <c r="M181" s="186" t="s">
        <v>1</v>
      </c>
      <c r="N181" s="187" t="s">
        <v>41</v>
      </c>
      <c r="O181" s="51"/>
      <c r="P181" s="158">
        <f>O181*H181</f>
        <v>0</v>
      </c>
      <c r="Q181" s="158">
        <v>1</v>
      </c>
      <c r="R181" s="158">
        <f>Q181*H181</f>
        <v>133.35</v>
      </c>
      <c r="S181" s="158">
        <v>0</v>
      </c>
      <c r="T181" s="159">
        <f>S181*H181</f>
        <v>0</v>
      </c>
      <c r="U181" s="23"/>
      <c r="V181" s="23"/>
      <c r="W181" s="23"/>
      <c r="X181" s="23"/>
      <c r="Y181" s="23"/>
      <c r="Z181" s="23"/>
      <c r="AA181" s="23"/>
      <c r="AB181" s="23"/>
      <c r="AC181" s="23"/>
      <c r="AD181" s="23"/>
      <c r="AE181" s="23"/>
      <c r="AR181" s="160" t="s">
        <v>186</v>
      </c>
      <c r="AT181" s="160" t="s">
        <v>230</v>
      </c>
      <c r="AU181" s="160" t="s">
        <v>85</v>
      </c>
      <c r="AY181" s="11" t="s">
        <v>146</v>
      </c>
      <c r="BE181" s="161">
        <f>IF(N181="základní",J181,0)</f>
        <v>0</v>
      </c>
      <c r="BF181" s="161">
        <f>IF(N181="snížená",J181,0)</f>
        <v>0</v>
      </c>
      <c r="BG181" s="161">
        <f>IF(N181="zákl. přenesená",J181,0)</f>
        <v>0</v>
      </c>
      <c r="BH181" s="161">
        <f>IF(N181="sníž. přenesená",J181,0)</f>
        <v>0</v>
      </c>
      <c r="BI181" s="161">
        <f>IF(N181="nulová",J181,0)</f>
        <v>0</v>
      </c>
      <c r="BJ181" s="11" t="s">
        <v>83</v>
      </c>
      <c r="BK181" s="161">
        <f>ROUND(I181*H181,2)</f>
        <v>0</v>
      </c>
      <c r="BL181" s="11" t="s">
        <v>153</v>
      </c>
      <c r="BM181" s="160" t="s">
        <v>259</v>
      </c>
    </row>
    <row r="182" spans="1:65" s="162" customFormat="1">
      <c r="B182" s="163"/>
      <c r="D182" s="164" t="s">
        <v>162</v>
      </c>
      <c r="E182" s="165" t="s">
        <v>1</v>
      </c>
      <c r="F182" s="166" t="s">
        <v>260</v>
      </c>
      <c r="H182" s="167">
        <v>66.674999999999997</v>
      </c>
      <c r="I182" s="5"/>
      <c r="L182" s="163"/>
      <c r="M182" s="168"/>
      <c r="N182" s="169"/>
      <c r="O182" s="169"/>
      <c r="P182" s="169"/>
      <c r="Q182" s="169"/>
      <c r="R182" s="169"/>
      <c r="S182" s="169"/>
      <c r="T182" s="170"/>
      <c r="AT182" s="165" t="s">
        <v>162</v>
      </c>
      <c r="AU182" s="165" t="s">
        <v>85</v>
      </c>
      <c r="AV182" s="162" t="s">
        <v>85</v>
      </c>
      <c r="AW182" s="162" t="s">
        <v>30</v>
      </c>
      <c r="AX182" s="162" t="s">
        <v>83</v>
      </c>
      <c r="AY182" s="165" t="s">
        <v>146</v>
      </c>
    </row>
    <row r="183" spans="1:65" s="162" customFormat="1">
      <c r="B183" s="163"/>
      <c r="D183" s="164" t="s">
        <v>162</v>
      </c>
      <c r="F183" s="166" t="s">
        <v>261</v>
      </c>
      <c r="H183" s="167">
        <v>133.35</v>
      </c>
      <c r="I183" s="5"/>
      <c r="L183" s="163"/>
      <c r="M183" s="168"/>
      <c r="N183" s="169"/>
      <c r="O183" s="169"/>
      <c r="P183" s="169"/>
      <c r="Q183" s="169"/>
      <c r="R183" s="169"/>
      <c r="S183" s="169"/>
      <c r="T183" s="170"/>
      <c r="AT183" s="165" t="s">
        <v>162</v>
      </c>
      <c r="AU183" s="165" t="s">
        <v>85</v>
      </c>
      <c r="AV183" s="162" t="s">
        <v>85</v>
      </c>
      <c r="AW183" s="162" t="s">
        <v>3</v>
      </c>
      <c r="AX183" s="162" t="s">
        <v>83</v>
      </c>
      <c r="AY183" s="165" t="s">
        <v>146</v>
      </c>
    </row>
    <row r="184" spans="1:65" s="27" customFormat="1" ht="24.2" customHeight="1">
      <c r="A184" s="23"/>
      <c r="B184" s="24"/>
      <c r="C184" s="150" t="s">
        <v>262</v>
      </c>
      <c r="D184" s="150" t="s">
        <v>148</v>
      </c>
      <c r="E184" s="151" t="s">
        <v>263</v>
      </c>
      <c r="F184" s="152" t="s">
        <v>264</v>
      </c>
      <c r="G184" s="153" t="s">
        <v>151</v>
      </c>
      <c r="H184" s="154">
        <v>75</v>
      </c>
      <c r="I184" s="4"/>
      <c r="J184" s="155">
        <f>ROUND(I184*H184,2)</f>
        <v>0</v>
      </c>
      <c r="K184" s="152" t="s">
        <v>152</v>
      </c>
      <c r="L184" s="24"/>
      <c r="M184" s="156" t="s">
        <v>1</v>
      </c>
      <c r="N184" s="157" t="s">
        <v>41</v>
      </c>
      <c r="O184" s="51"/>
      <c r="P184" s="158">
        <f>O184*H184</f>
        <v>0</v>
      </c>
      <c r="Q184" s="158">
        <v>0</v>
      </c>
      <c r="R184" s="158">
        <f>Q184*H184</f>
        <v>0</v>
      </c>
      <c r="S184" s="158">
        <v>0</v>
      </c>
      <c r="T184" s="159">
        <f>S184*H184</f>
        <v>0</v>
      </c>
      <c r="U184" s="23"/>
      <c r="V184" s="23"/>
      <c r="W184" s="23"/>
      <c r="X184" s="23"/>
      <c r="Y184" s="23"/>
      <c r="Z184" s="23"/>
      <c r="AA184" s="23"/>
      <c r="AB184" s="23"/>
      <c r="AC184" s="23"/>
      <c r="AD184" s="23"/>
      <c r="AE184" s="23"/>
      <c r="AR184" s="160" t="s">
        <v>153</v>
      </c>
      <c r="AT184" s="160" t="s">
        <v>148</v>
      </c>
      <c r="AU184" s="160" t="s">
        <v>85</v>
      </c>
      <c r="AY184" s="11" t="s">
        <v>146</v>
      </c>
      <c r="BE184" s="161">
        <f>IF(N184="základní",J184,0)</f>
        <v>0</v>
      </c>
      <c r="BF184" s="161">
        <f>IF(N184="snížená",J184,0)</f>
        <v>0</v>
      </c>
      <c r="BG184" s="161">
        <f>IF(N184="zákl. přenesená",J184,0)</f>
        <v>0</v>
      </c>
      <c r="BH184" s="161">
        <f>IF(N184="sníž. přenesená",J184,0)</f>
        <v>0</v>
      </c>
      <c r="BI184" s="161">
        <f>IF(N184="nulová",J184,0)</f>
        <v>0</v>
      </c>
      <c r="BJ184" s="11" t="s">
        <v>83</v>
      </c>
      <c r="BK184" s="161">
        <f>ROUND(I184*H184,2)</f>
        <v>0</v>
      </c>
      <c r="BL184" s="11" t="s">
        <v>153</v>
      </c>
      <c r="BM184" s="160" t="s">
        <v>265</v>
      </c>
    </row>
    <row r="185" spans="1:65" s="162" customFormat="1">
      <c r="B185" s="163"/>
      <c r="D185" s="164" t="s">
        <v>162</v>
      </c>
      <c r="E185" s="165" t="s">
        <v>1</v>
      </c>
      <c r="F185" s="166" t="s">
        <v>266</v>
      </c>
      <c r="H185" s="167">
        <v>75</v>
      </c>
      <c r="I185" s="5"/>
      <c r="L185" s="163"/>
      <c r="M185" s="168"/>
      <c r="N185" s="169"/>
      <c r="O185" s="169"/>
      <c r="P185" s="169"/>
      <c r="Q185" s="169"/>
      <c r="R185" s="169"/>
      <c r="S185" s="169"/>
      <c r="T185" s="170"/>
      <c r="AT185" s="165" t="s">
        <v>162</v>
      </c>
      <c r="AU185" s="165" t="s">
        <v>85</v>
      </c>
      <c r="AV185" s="162" t="s">
        <v>85</v>
      </c>
      <c r="AW185" s="162" t="s">
        <v>30</v>
      </c>
      <c r="AX185" s="162" t="s">
        <v>83</v>
      </c>
      <c r="AY185" s="165" t="s">
        <v>146</v>
      </c>
    </row>
    <row r="186" spans="1:65" s="27" customFormat="1" ht="24.2" customHeight="1">
      <c r="A186" s="23"/>
      <c r="B186" s="24"/>
      <c r="C186" s="150" t="s">
        <v>267</v>
      </c>
      <c r="D186" s="150" t="s">
        <v>148</v>
      </c>
      <c r="E186" s="151" t="s">
        <v>268</v>
      </c>
      <c r="F186" s="152" t="s">
        <v>269</v>
      </c>
      <c r="G186" s="153" t="s">
        <v>151</v>
      </c>
      <c r="H186" s="154">
        <v>181.72</v>
      </c>
      <c r="I186" s="4"/>
      <c r="J186" s="155">
        <f>ROUND(I186*H186,2)</f>
        <v>0</v>
      </c>
      <c r="K186" s="152" t="s">
        <v>152</v>
      </c>
      <c r="L186" s="24"/>
      <c r="M186" s="156" t="s">
        <v>1</v>
      </c>
      <c r="N186" s="157" t="s">
        <v>41</v>
      </c>
      <c r="O186" s="51"/>
      <c r="P186" s="158">
        <f>O186*H186</f>
        <v>0</v>
      </c>
      <c r="Q186" s="158">
        <v>0</v>
      </c>
      <c r="R186" s="158">
        <f>Q186*H186</f>
        <v>0</v>
      </c>
      <c r="S186" s="158">
        <v>0</v>
      </c>
      <c r="T186" s="159">
        <f>S186*H186</f>
        <v>0</v>
      </c>
      <c r="U186" s="23"/>
      <c r="V186" s="23"/>
      <c r="W186" s="23"/>
      <c r="X186" s="23"/>
      <c r="Y186" s="23"/>
      <c r="Z186" s="23"/>
      <c r="AA186" s="23"/>
      <c r="AB186" s="23"/>
      <c r="AC186" s="23"/>
      <c r="AD186" s="23"/>
      <c r="AE186" s="23"/>
      <c r="AR186" s="160" t="s">
        <v>153</v>
      </c>
      <c r="AT186" s="160" t="s">
        <v>148</v>
      </c>
      <c r="AU186" s="160" t="s">
        <v>85</v>
      </c>
      <c r="AY186" s="11" t="s">
        <v>146</v>
      </c>
      <c r="BE186" s="161">
        <f>IF(N186="základní",J186,0)</f>
        <v>0</v>
      </c>
      <c r="BF186" s="161">
        <f>IF(N186="snížená",J186,0)</f>
        <v>0</v>
      </c>
      <c r="BG186" s="161">
        <f>IF(N186="zákl. přenesená",J186,0)</f>
        <v>0</v>
      </c>
      <c r="BH186" s="161">
        <f>IF(N186="sníž. přenesená",J186,0)</f>
        <v>0</v>
      </c>
      <c r="BI186" s="161">
        <f>IF(N186="nulová",J186,0)</f>
        <v>0</v>
      </c>
      <c r="BJ186" s="11" t="s">
        <v>83</v>
      </c>
      <c r="BK186" s="161">
        <f>ROUND(I186*H186,2)</f>
        <v>0</v>
      </c>
      <c r="BL186" s="11" t="s">
        <v>153</v>
      </c>
      <c r="BM186" s="160" t="s">
        <v>270</v>
      </c>
    </row>
    <row r="187" spans="1:65" s="162" customFormat="1">
      <c r="B187" s="163"/>
      <c r="D187" s="164" t="s">
        <v>162</v>
      </c>
      <c r="E187" s="165" t="s">
        <v>1</v>
      </c>
      <c r="F187" s="166" t="s">
        <v>271</v>
      </c>
      <c r="H187" s="167">
        <v>181.72</v>
      </c>
      <c r="I187" s="5"/>
      <c r="L187" s="163"/>
      <c r="M187" s="168"/>
      <c r="N187" s="169"/>
      <c r="O187" s="169"/>
      <c r="P187" s="169"/>
      <c r="Q187" s="169"/>
      <c r="R187" s="169"/>
      <c r="S187" s="169"/>
      <c r="T187" s="170"/>
      <c r="AT187" s="165" t="s">
        <v>162</v>
      </c>
      <c r="AU187" s="165" t="s">
        <v>85</v>
      </c>
      <c r="AV187" s="162" t="s">
        <v>85</v>
      </c>
      <c r="AW187" s="162" t="s">
        <v>30</v>
      </c>
      <c r="AX187" s="162" t="s">
        <v>83</v>
      </c>
      <c r="AY187" s="165" t="s">
        <v>146</v>
      </c>
    </row>
    <row r="188" spans="1:65" s="27" customFormat="1" ht="24.2" customHeight="1">
      <c r="A188" s="23"/>
      <c r="B188" s="24"/>
      <c r="C188" s="150" t="s">
        <v>272</v>
      </c>
      <c r="D188" s="150" t="s">
        <v>148</v>
      </c>
      <c r="E188" s="151" t="s">
        <v>273</v>
      </c>
      <c r="F188" s="152" t="s">
        <v>274</v>
      </c>
      <c r="G188" s="153" t="s">
        <v>151</v>
      </c>
      <c r="H188" s="154">
        <v>59.9</v>
      </c>
      <c r="I188" s="4"/>
      <c r="J188" s="155">
        <f>ROUND(I188*H188,2)</f>
        <v>0</v>
      </c>
      <c r="K188" s="152" t="s">
        <v>152</v>
      </c>
      <c r="L188" s="24"/>
      <c r="M188" s="156" t="s">
        <v>1</v>
      </c>
      <c r="N188" s="157" t="s">
        <v>41</v>
      </c>
      <c r="O188" s="51"/>
      <c r="P188" s="158">
        <f>O188*H188</f>
        <v>0</v>
      </c>
      <c r="Q188" s="158">
        <v>0</v>
      </c>
      <c r="R188" s="158">
        <f>Q188*H188</f>
        <v>0</v>
      </c>
      <c r="S188" s="158">
        <v>0</v>
      </c>
      <c r="T188" s="159">
        <f>S188*H188</f>
        <v>0</v>
      </c>
      <c r="U188" s="23"/>
      <c r="V188" s="23"/>
      <c r="W188" s="23"/>
      <c r="X188" s="23"/>
      <c r="Y188" s="23"/>
      <c r="Z188" s="23"/>
      <c r="AA188" s="23"/>
      <c r="AB188" s="23"/>
      <c r="AC188" s="23"/>
      <c r="AD188" s="23"/>
      <c r="AE188" s="23"/>
      <c r="AR188" s="160" t="s">
        <v>153</v>
      </c>
      <c r="AT188" s="160" t="s">
        <v>148</v>
      </c>
      <c r="AU188" s="160" t="s">
        <v>85</v>
      </c>
      <c r="AY188" s="11" t="s">
        <v>146</v>
      </c>
      <c r="BE188" s="161">
        <f>IF(N188="základní",J188,0)</f>
        <v>0</v>
      </c>
      <c r="BF188" s="161">
        <f>IF(N188="snížená",J188,0)</f>
        <v>0</v>
      </c>
      <c r="BG188" s="161">
        <f>IF(N188="zákl. přenesená",J188,0)</f>
        <v>0</v>
      </c>
      <c r="BH188" s="161">
        <f>IF(N188="sníž. přenesená",J188,0)</f>
        <v>0</v>
      </c>
      <c r="BI188" s="161">
        <f>IF(N188="nulová",J188,0)</f>
        <v>0</v>
      </c>
      <c r="BJ188" s="11" t="s">
        <v>83</v>
      </c>
      <c r="BK188" s="161">
        <f>ROUND(I188*H188,2)</f>
        <v>0</v>
      </c>
      <c r="BL188" s="11" t="s">
        <v>153</v>
      </c>
      <c r="BM188" s="160" t="s">
        <v>275</v>
      </c>
    </row>
    <row r="189" spans="1:65" s="162" customFormat="1">
      <c r="B189" s="163"/>
      <c r="D189" s="164" t="s">
        <v>162</v>
      </c>
      <c r="E189" s="165" t="s">
        <v>1</v>
      </c>
      <c r="F189" s="166" t="s">
        <v>276</v>
      </c>
      <c r="H189" s="167">
        <v>59.9</v>
      </c>
      <c r="I189" s="5"/>
      <c r="L189" s="163"/>
      <c r="M189" s="168"/>
      <c r="N189" s="169"/>
      <c r="O189" s="169"/>
      <c r="P189" s="169"/>
      <c r="Q189" s="169"/>
      <c r="R189" s="169"/>
      <c r="S189" s="169"/>
      <c r="T189" s="170"/>
      <c r="AT189" s="165" t="s">
        <v>162</v>
      </c>
      <c r="AU189" s="165" t="s">
        <v>85</v>
      </c>
      <c r="AV189" s="162" t="s">
        <v>85</v>
      </c>
      <c r="AW189" s="162" t="s">
        <v>30</v>
      </c>
      <c r="AX189" s="162" t="s">
        <v>83</v>
      </c>
      <c r="AY189" s="165" t="s">
        <v>146</v>
      </c>
    </row>
    <row r="190" spans="1:65" s="27" customFormat="1" ht="24.2" customHeight="1">
      <c r="A190" s="23"/>
      <c r="B190" s="24"/>
      <c r="C190" s="150" t="s">
        <v>277</v>
      </c>
      <c r="D190" s="150" t="s">
        <v>148</v>
      </c>
      <c r="E190" s="151" t="s">
        <v>278</v>
      </c>
      <c r="F190" s="152" t="s">
        <v>279</v>
      </c>
      <c r="G190" s="153" t="s">
        <v>151</v>
      </c>
      <c r="H190" s="154">
        <v>256.72000000000003</v>
      </c>
      <c r="I190" s="4"/>
      <c r="J190" s="155">
        <f>ROUND(I190*H190,2)</f>
        <v>0</v>
      </c>
      <c r="K190" s="152" t="s">
        <v>152</v>
      </c>
      <c r="L190" s="24"/>
      <c r="M190" s="156" t="s">
        <v>1</v>
      </c>
      <c r="N190" s="157" t="s">
        <v>41</v>
      </c>
      <c r="O190" s="51"/>
      <c r="P190" s="158">
        <f>O190*H190</f>
        <v>0</v>
      </c>
      <c r="Q190" s="158">
        <v>0</v>
      </c>
      <c r="R190" s="158">
        <f>Q190*H190</f>
        <v>0</v>
      </c>
      <c r="S190" s="158">
        <v>0</v>
      </c>
      <c r="T190" s="159">
        <f>S190*H190</f>
        <v>0</v>
      </c>
      <c r="U190" s="23"/>
      <c r="V190" s="23"/>
      <c r="W190" s="23"/>
      <c r="X190" s="23"/>
      <c r="Y190" s="23"/>
      <c r="Z190" s="23"/>
      <c r="AA190" s="23"/>
      <c r="AB190" s="23"/>
      <c r="AC190" s="23"/>
      <c r="AD190" s="23"/>
      <c r="AE190" s="23"/>
      <c r="AR190" s="160" t="s">
        <v>153</v>
      </c>
      <c r="AT190" s="160" t="s">
        <v>148</v>
      </c>
      <c r="AU190" s="160" t="s">
        <v>85</v>
      </c>
      <c r="AY190" s="11" t="s">
        <v>146</v>
      </c>
      <c r="BE190" s="161">
        <f>IF(N190="základní",J190,0)</f>
        <v>0</v>
      </c>
      <c r="BF190" s="161">
        <f>IF(N190="snížená",J190,0)</f>
        <v>0</v>
      </c>
      <c r="BG190" s="161">
        <f>IF(N190="zákl. přenesená",J190,0)</f>
        <v>0</v>
      </c>
      <c r="BH190" s="161">
        <f>IF(N190="sníž. přenesená",J190,0)</f>
        <v>0</v>
      </c>
      <c r="BI190" s="161">
        <f>IF(N190="nulová",J190,0)</f>
        <v>0</v>
      </c>
      <c r="BJ190" s="11" t="s">
        <v>83</v>
      </c>
      <c r="BK190" s="161">
        <f>ROUND(I190*H190,2)</f>
        <v>0</v>
      </c>
      <c r="BL190" s="11" t="s">
        <v>153</v>
      </c>
      <c r="BM190" s="160" t="s">
        <v>280</v>
      </c>
    </row>
    <row r="191" spans="1:65" s="162" customFormat="1">
      <c r="B191" s="163"/>
      <c r="D191" s="164" t="s">
        <v>162</v>
      </c>
      <c r="E191" s="165" t="s">
        <v>1</v>
      </c>
      <c r="F191" s="166" t="s">
        <v>281</v>
      </c>
      <c r="H191" s="167">
        <v>256.72000000000003</v>
      </c>
      <c r="I191" s="5"/>
      <c r="L191" s="163"/>
      <c r="M191" s="168"/>
      <c r="N191" s="169"/>
      <c r="O191" s="169"/>
      <c r="P191" s="169"/>
      <c r="Q191" s="169"/>
      <c r="R191" s="169"/>
      <c r="S191" s="169"/>
      <c r="T191" s="170"/>
      <c r="AT191" s="165" t="s">
        <v>162</v>
      </c>
      <c r="AU191" s="165" t="s">
        <v>85</v>
      </c>
      <c r="AV191" s="162" t="s">
        <v>85</v>
      </c>
      <c r="AW191" s="162" t="s">
        <v>30</v>
      </c>
      <c r="AX191" s="162" t="s">
        <v>83</v>
      </c>
      <c r="AY191" s="165" t="s">
        <v>146</v>
      </c>
    </row>
    <row r="192" spans="1:65" s="27" customFormat="1" ht="14.45" customHeight="1">
      <c r="A192" s="23"/>
      <c r="B192" s="24"/>
      <c r="C192" s="150" t="s">
        <v>282</v>
      </c>
      <c r="D192" s="150" t="s">
        <v>148</v>
      </c>
      <c r="E192" s="151" t="s">
        <v>283</v>
      </c>
      <c r="F192" s="152" t="s">
        <v>284</v>
      </c>
      <c r="G192" s="153" t="s">
        <v>151</v>
      </c>
      <c r="H192" s="154">
        <v>181.72</v>
      </c>
      <c r="I192" s="4"/>
      <c r="J192" s="155">
        <f>ROUND(I192*H192,2)</f>
        <v>0</v>
      </c>
      <c r="K192" s="152" t="s">
        <v>152</v>
      </c>
      <c r="L192" s="24"/>
      <c r="M192" s="156" t="s">
        <v>1</v>
      </c>
      <c r="N192" s="157" t="s">
        <v>41</v>
      </c>
      <c r="O192" s="51"/>
      <c r="P192" s="158">
        <f>O192*H192</f>
        <v>0</v>
      </c>
      <c r="Q192" s="158">
        <v>0</v>
      </c>
      <c r="R192" s="158">
        <f>Q192*H192</f>
        <v>0</v>
      </c>
      <c r="S192" s="158">
        <v>0</v>
      </c>
      <c r="T192" s="159">
        <f>S192*H192</f>
        <v>0</v>
      </c>
      <c r="U192" s="23"/>
      <c r="V192" s="23"/>
      <c r="W192" s="23"/>
      <c r="X192" s="23"/>
      <c r="Y192" s="23"/>
      <c r="Z192" s="23"/>
      <c r="AA192" s="23"/>
      <c r="AB192" s="23"/>
      <c r="AC192" s="23"/>
      <c r="AD192" s="23"/>
      <c r="AE192" s="23"/>
      <c r="AR192" s="160" t="s">
        <v>153</v>
      </c>
      <c r="AT192" s="160" t="s">
        <v>148</v>
      </c>
      <c r="AU192" s="160" t="s">
        <v>85</v>
      </c>
      <c r="AY192" s="11" t="s">
        <v>146</v>
      </c>
      <c r="BE192" s="161">
        <f>IF(N192="základní",J192,0)</f>
        <v>0</v>
      </c>
      <c r="BF192" s="161">
        <f>IF(N192="snížená",J192,0)</f>
        <v>0</v>
      </c>
      <c r="BG192" s="161">
        <f>IF(N192="zákl. přenesená",J192,0)</f>
        <v>0</v>
      </c>
      <c r="BH192" s="161">
        <f>IF(N192="sníž. přenesená",J192,0)</f>
        <v>0</v>
      </c>
      <c r="BI192" s="161">
        <f>IF(N192="nulová",J192,0)</f>
        <v>0</v>
      </c>
      <c r="BJ192" s="11" t="s">
        <v>83</v>
      </c>
      <c r="BK192" s="161">
        <f>ROUND(I192*H192,2)</f>
        <v>0</v>
      </c>
      <c r="BL192" s="11" t="s">
        <v>153</v>
      </c>
      <c r="BM192" s="160" t="s">
        <v>285</v>
      </c>
    </row>
    <row r="193" spans="1:65" s="162" customFormat="1">
      <c r="B193" s="163"/>
      <c r="D193" s="164" t="s">
        <v>162</v>
      </c>
      <c r="E193" s="165" t="s">
        <v>1</v>
      </c>
      <c r="F193" s="166" t="s">
        <v>286</v>
      </c>
      <c r="H193" s="167">
        <v>181.72</v>
      </c>
      <c r="I193" s="5"/>
      <c r="L193" s="163"/>
      <c r="M193" s="168"/>
      <c r="N193" s="169"/>
      <c r="O193" s="169"/>
      <c r="P193" s="169"/>
      <c r="Q193" s="169"/>
      <c r="R193" s="169"/>
      <c r="S193" s="169"/>
      <c r="T193" s="170"/>
      <c r="AT193" s="165" t="s">
        <v>162</v>
      </c>
      <c r="AU193" s="165" t="s">
        <v>85</v>
      </c>
      <c r="AV193" s="162" t="s">
        <v>85</v>
      </c>
      <c r="AW193" s="162" t="s">
        <v>30</v>
      </c>
      <c r="AX193" s="162" t="s">
        <v>83</v>
      </c>
      <c r="AY193" s="165" t="s">
        <v>146</v>
      </c>
    </row>
    <row r="194" spans="1:65" s="27" customFormat="1" ht="24.2" customHeight="1">
      <c r="A194" s="23"/>
      <c r="B194" s="24"/>
      <c r="C194" s="150" t="s">
        <v>287</v>
      </c>
      <c r="D194" s="150" t="s">
        <v>148</v>
      </c>
      <c r="E194" s="151" t="s">
        <v>288</v>
      </c>
      <c r="F194" s="152" t="s">
        <v>289</v>
      </c>
      <c r="G194" s="153" t="s">
        <v>151</v>
      </c>
      <c r="H194" s="154">
        <v>256.72000000000003</v>
      </c>
      <c r="I194" s="4"/>
      <c r="J194" s="155">
        <f>ROUND(I194*H194,2)</f>
        <v>0</v>
      </c>
      <c r="K194" s="152" t="s">
        <v>152</v>
      </c>
      <c r="L194" s="24"/>
      <c r="M194" s="156" t="s">
        <v>1</v>
      </c>
      <c r="N194" s="157" t="s">
        <v>41</v>
      </c>
      <c r="O194" s="51"/>
      <c r="P194" s="158">
        <f>O194*H194</f>
        <v>0</v>
      </c>
      <c r="Q194" s="158">
        <v>0</v>
      </c>
      <c r="R194" s="158">
        <f>Q194*H194</f>
        <v>0</v>
      </c>
      <c r="S194" s="158">
        <v>0</v>
      </c>
      <c r="T194" s="159">
        <f>S194*H194</f>
        <v>0</v>
      </c>
      <c r="U194" s="23"/>
      <c r="V194" s="23"/>
      <c r="W194" s="23"/>
      <c r="X194" s="23"/>
      <c r="Y194" s="23"/>
      <c r="Z194" s="23"/>
      <c r="AA194" s="23"/>
      <c r="AB194" s="23"/>
      <c r="AC194" s="23"/>
      <c r="AD194" s="23"/>
      <c r="AE194" s="23"/>
      <c r="AR194" s="160" t="s">
        <v>153</v>
      </c>
      <c r="AT194" s="160" t="s">
        <v>148</v>
      </c>
      <c r="AU194" s="160" t="s">
        <v>85</v>
      </c>
      <c r="AY194" s="11" t="s">
        <v>146</v>
      </c>
      <c r="BE194" s="161">
        <f>IF(N194="základní",J194,0)</f>
        <v>0</v>
      </c>
      <c r="BF194" s="161">
        <f>IF(N194="snížená",J194,0)</f>
        <v>0</v>
      </c>
      <c r="BG194" s="161">
        <f>IF(N194="zákl. přenesená",J194,0)</f>
        <v>0</v>
      </c>
      <c r="BH194" s="161">
        <f>IF(N194="sníž. přenesená",J194,0)</f>
        <v>0</v>
      </c>
      <c r="BI194" s="161">
        <f>IF(N194="nulová",J194,0)</f>
        <v>0</v>
      </c>
      <c r="BJ194" s="11" t="s">
        <v>83</v>
      </c>
      <c r="BK194" s="161">
        <f>ROUND(I194*H194,2)</f>
        <v>0</v>
      </c>
      <c r="BL194" s="11" t="s">
        <v>153</v>
      </c>
      <c r="BM194" s="160" t="s">
        <v>290</v>
      </c>
    </row>
    <row r="195" spans="1:65" s="162" customFormat="1">
      <c r="B195" s="163"/>
      <c r="D195" s="164" t="s">
        <v>162</v>
      </c>
      <c r="E195" s="165" t="s">
        <v>1</v>
      </c>
      <c r="F195" s="166" t="s">
        <v>291</v>
      </c>
      <c r="H195" s="167">
        <v>256.72000000000003</v>
      </c>
      <c r="I195" s="5"/>
      <c r="L195" s="163"/>
      <c r="M195" s="168"/>
      <c r="N195" s="169"/>
      <c r="O195" s="169"/>
      <c r="P195" s="169"/>
      <c r="Q195" s="169"/>
      <c r="R195" s="169"/>
      <c r="S195" s="169"/>
      <c r="T195" s="170"/>
      <c r="AT195" s="165" t="s">
        <v>162</v>
      </c>
      <c r="AU195" s="165" t="s">
        <v>85</v>
      </c>
      <c r="AV195" s="162" t="s">
        <v>85</v>
      </c>
      <c r="AW195" s="162" t="s">
        <v>30</v>
      </c>
      <c r="AX195" s="162" t="s">
        <v>83</v>
      </c>
      <c r="AY195" s="165" t="s">
        <v>146</v>
      </c>
    </row>
    <row r="196" spans="1:65" s="27" customFormat="1" ht="14.45" customHeight="1">
      <c r="A196" s="23"/>
      <c r="B196" s="24"/>
      <c r="C196" s="179" t="s">
        <v>292</v>
      </c>
      <c r="D196" s="179" t="s">
        <v>230</v>
      </c>
      <c r="E196" s="180" t="s">
        <v>293</v>
      </c>
      <c r="F196" s="181" t="s">
        <v>294</v>
      </c>
      <c r="G196" s="182" t="s">
        <v>295</v>
      </c>
      <c r="H196" s="183">
        <v>4.6550000000000002</v>
      </c>
      <c r="I196" s="7"/>
      <c r="J196" s="184">
        <f>ROUND(I196*H196,2)</f>
        <v>0</v>
      </c>
      <c r="K196" s="181" t="s">
        <v>152</v>
      </c>
      <c r="L196" s="185"/>
      <c r="M196" s="186" t="s">
        <v>1</v>
      </c>
      <c r="N196" s="187" t="s">
        <v>41</v>
      </c>
      <c r="O196" s="51"/>
      <c r="P196" s="158">
        <f>O196*H196</f>
        <v>0</v>
      </c>
      <c r="Q196" s="158">
        <v>1E-3</v>
      </c>
      <c r="R196" s="158">
        <f>Q196*H196</f>
        <v>4.6550000000000003E-3</v>
      </c>
      <c r="S196" s="158">
        <v>0</v>
      </c>
      <c r="T196" s="159">
        <f>S196*H196</f>
        <v>0</v>
      </c>
      <c r="U196" s="23"/>
      <c r="V196" s="23"/>
      <c r="W196" s="23"/>
      <c r="X196" s="23"/>
      <c r="Y196" s="23"/>
      <c r="Z196" s="23"/>
      <c r="AA196" s="23"/>
      <c r="AB196" s="23"/>
      <c r="AC196" s="23"/>
      <c r="AD196" s="23"/>
      <c r="AE196" s="23"/>
      <c r="AR196" s="160" t="s">
        <v>186</v>
      </c>
      <c r="AT196" s="160" t="s">
        <v>230</v>
      </c>
      <c r="AU196" s="160" t="s">
        <v>85</v>
      </c>
      <c r="AY196" s="11" t="s">
        <v>146</v>
      </c>
      <c r="BE196" s="161">
        <f>IF(N196="základní",J196,0)</f>
        <v>0</v>
      </c>
      <c r="BF196" s="161">
        <f>IF(N196="snížená",J196,0)</f>
        <v>0</v>
      </c>
      <c r="BG196" s="161">
        <f>IF(N196="zákl. přenesená",J196,0)</f>
        <v>0</v>
      </c>
      <c r="BH196" s="161">
        <f>IF(N196="sníž. přenesená",J196,0)</f>
        <v>0</v>
      </c>
      <c r="BI196" s="161">
        <f>IF(N196="nulová",J196,0)</f>
        <v>0</v>
      </c>
      <c r="BJ196" s="11" t="s">
        <v>83</v>
      </c>
      <c r="BK196" s="161">
        <f>ROUND(I196*H196,2)</f>
        <v>0</v>
      </c>
      <c r="BL196" s="11" t="s">
        <v>153</v>
      </c>
      <c r="BM196" s="160" t="s">
        <v>296</v>
      </c>
    </row>
    <row r="197" spans="1:65" s="162" customFormat="1">
      <c r="B197" s="163"/>
      <c r="D197" s="164" t="s">
        <v>162</v>
      </c>
      <c r="E197" s="165" t="s">
        <v>1</v>
      </c>
      <c r="F197" s="166" t="s">
        <v>297</v>
      </c>
      <c r="H197" s="167">
        <v>4.6550000000000002</v>
      </c>
      <c r="I197" s="5"/>
      <c r="L197" s="163"/>
      <c r="M197" s="168"/>
      <c r="N197" s="169"/>
      <c r="O197" s="169"/>
      <c r="P197" s="169"/>
      <c r="Q197" s="169"/>
      <c r="R197" s="169"/>
      <c r="S197" s="169"/>
      <c r="T197" s="170"/>
      <c r="AT197" s="165" t="s">
        <v>162</v>
      </c>
      <c r="AU197" s="165" t="s">
        <v>85</v>
      </c>
      <c r="AV197" s="162" t="s">
        <v>85</v>
      </c>
      <c r="AW197" s="162" t="s">
        <v>30</v>
      </c>
      <c r="AX197" s="162" t="s">
        <v>83</v>
      </c>
      <c r="AY197" s="165" t="s">
        <v>146</v>
      </c>
    </row>
    <row r="198" spans="1:65" s="27" customFormat="1" ht="14.45" customHeight="1">
      <c r="A198" s="23"/>
      <c r="B198" s="24"/>
      <c r="C198" s="150" t="s">
        <v>298</v>
      </c>
      <c r="D198" s="150" t="s">
        <v>148</v>
      </c>
      <c r="E198" s="151" t="s">
        <v>299</v>
      </c>
      <c r="F198" s="152" t="s">
        <v>300</v>
      </c>
      <c r="G198" s="153" t="s">
        <v>151</v>
      </c>
      <c r="H198" s="154">
        <v>256.72000000000003</v>
      </c>
      <c r="I198" s="4"/>
      <c r="J198" s="155">
        <f>ROUND(I198*H198,2)</f>
        <v>0</v>
      </c>
      <c r="K198" s="152" t="s">
        <v>152</v>
      </c>
      <c r="L198" s="24"/>
      <c r="M198" s="156" t="s">
        <v>1</v>
      </c>
      <c r="N198" s="157" t="s">
        <v>41</v>
      </c>
      <c r="O198" s="51"/>
      <c r="P198" s="158">
        <f>O198*H198</f>
        <v>0</v>
      </c>
      <c r="Q198" s="158">
        <v>0</v>
      </c>
      <c r="R198" s="158">
        <f>Q198*H198</f>
        <v>0</v>
      </c>
      <c r="S198" s="158">
        <v>0</v>
      </c>
      <c r="T198" s="159">
        <f>S198*H198</f>
        <v>0</v>
      </c>
      <c r="U198" s="23"/>
      <c r="V198" s="23"/>
      <c r="W198" s="23"/>
      <c r="X198" s="23"/>
      <c r="Y198" s="23"/>
      <c r="Z198" s="23"/>
      <c r="AA198" s="23"/>
      <c r="AB198" s="23"/>
      <c r="AC198" s="23"/>
      <c r="AD198" s="23"/>
      <c r="AE198" s="23"/>
      <c r="AR198" s="160" t="s">
        <v>153</v>
      </c>
      <c r="AT198" s="160" t="s">
        <v>148</v>
      </c>
      <c r="AU198" s="160" t="s">
        <v>85</v>
      </c>
      <c r="AY198" s="11" t="s">
        <v>146</v>
      </c>
      <c r="BE198" s="161">
        <f>IF(N198="základní",J198,0)</f>
        <v>0</v>
      </c>
      <c r="BF198" s="161">
        <f>IF(N198="snížená",J198,0)</f>
        <v>0</v>
      </c>
      <c r="BG198" s="161">
        <f>IF(N198="zákl. přenesená",J198,0)</f>
        <v>0</v>
      </c>
      <c r="BH198" s="161">
        <f>IF(N198="sníž. přenesená",J198,0)</f>
        <v>0</v>
      </c>
      <c r="BI198" s="161">
        <f>IF(N198="nulová",J198,0)</f>
        <v>0</v>
      </c>
      <c r="BJ198" s="11" t="s">
        <v>83</v>
      </c>
      <c r="BK198" s="161">
        <f>ROUND(I198*H198,2)</f>
        <v>0</v>
      </c>
      <c r="BL198" s="11" t="s">
        <v>153</v>
      </c>
      <c r="BM198" s="160" t="s">
        <v>301</v>
      </c>
    </row>
    <row r="199" spans="1:65" s="162" customFormat="1">
      <c r="B199" s="163"/>
      <c r="D199" s="164" t="s">
        <v>162</v>
      </c>
      <c r="E199" s="165" t="s">
        <v>1</v>
      </c>
      <c r="F199" s="166" t="s">
        <v>291</v>
      </c>
      <c r="H199" s="167">
        <v>256.72000000000003</v>
      </c>
      <c r="I199" s="5"/>
      <c r="L199" s="163"/>
      <c r="M199" s="168"/>
      <c r="N199" s="169"/>
      <c r="O199" s="169"/>
      <c r="P199" s="169"/>
      <c r="Q199" s="169"/>
      <c r="R199" s="169"/>
      <c r="S199" s="169"/>
      <c r="T199" s="170"/>
      <c r="AT199" s="165" t="s">
        <v>162</v>
      </c>
      <c r="AU199" s="165" t="s">
        <v>85</v>
      </c>
      <c r="AV199" s="162" t="s">
        <v>85</v>
      </c>
      <c r="AW199" s="162" t="s">
        <v>30</v>
      </c>
      <c r="AX199" s="162" t="s">
        <v>83</v>
      </c>
      <c r="AY199" s="165" t="s">
        <v>146</v>
      </c>
    </row>
    <row r="200" spans="1:65" s="137" customFormat="1" ht="22.9" customHeight="1">
      <c r="B200" s="138"/>
      <c r="D200" s="139" t="s">
        <v>75</v>
      </c>
      <c r="E200" s="148" t="s">
        <v>85</v>
      </c>
      <c r="F200" s="148" t="s">
        <v>302</v>
      </c>
      <c r="I200" s="3"/>
      <c r="J200" s="149">
        <f>BK200</f>
        <v>0</v>
      </c>
      <c r="L200" s="138"/>
      <c r="M200" s="142"/>
      <c r="N200" s="143"/>
      <c r="O200" s="143"/>
      <c r="P200" s="144">
        <f>SUM(P201:P216)</f>
        <v>0</v>
      </c>
      <c r="Q200" s="143"/>
      <c r="R200" s="144">
        <f>SUM(R201:R216)</f>
        <v>210.53910200000001</v>
      </c>
      <c r="S200" s="143"/>
      <c r="T200" s="145">
        <f>SUM(T201:T216)</f>
        <v>0</v>
      </c>
      <c r="AR200" s="139" t="s">
        <v>83</v>
      </c>
      <c r="AT200" s="146" t="s">
        <v>75</v>
      </c>
      <c r="AU200" s="146" t="s">
        <v>83</v>
      </c>
      <c r="AY200" s="139" t="s">
        <v>146</v>
      </c>
      <c r="BK200" s="147">
        <f>SUM(BK201:BK216)</f>
        <v>0</v>
      </c>
    </row>
    <row r="201" spans="1:65" s="27" customFormat="1" ht="24.2" customHeight="1">
      <c r="A201" s="23"/>
      <c r="B201" s="24"/>
      <c r="C201" s="150" t="s">
        <v>303</v>
      </c>
      <c r="D201" s="150" t="s">
        <v>148</v>
      </c>
      <c r="E201" s="151" t="s">
        <v>304</v>
      </c>
      <c r="F201" s="152" t="s">
        <v>305</v>
      </c>
      <c r="G201" s="153" t="s">
        <v>174</v>
      </c>
      <c r="H201" s="154">
        <v>22.6</v>
      </c>
      <c r="I201" s="4"/>
      <c r="J201" s="155">
        <f>ROUND(I201*H201,2)</f>
        <v>0</v>
      </c>
      <c r="K201" s="152" t="s">
        <v>152</v>
      </c>
      <c r="L201" s="24"/>
      <c r="M201" s="156" t="s">
        <v>1</v>
      </c>
      <c r="N201" s="157" t="s">
        <v>41</v>
      </c>
      <c r="O201" s="51"/>
      <c r="P201" s="158">
        <f>O201*H201</f>
        <v>0</v>
      </c>
      <c r="Q201" s="158">
        <v>9.2000000000000003E-4</v>
      </c>
      <c r="R201" s="158">
        <f>Q201*H201</f>
        <v>2.0792000000000001E-2</v>
      </c>
      <c r="S201" s="158">
        <v>0</v>
      </c>
      <c r="T201" s="159">
        <f>S201*H201</f>
        <v>0</v>
      </c>
      <c r="U201" s="23"/>
      <c r="V201" s="23"/>
      <c r="W201" s="23"/>
      <c r="X201" s="23"/>
      <c r="Y201" s="23"/>
      <c r="Z201" s="23"/>
      <c r="AA201" s="23"/>
      <c r="AB201" s="23"/>
      <c r="AC201" s="23"/>
      <c r="AD201" s="23"/>
      <c r="AE201" s="23"/>
      <c r="AR201" s="160" t="s">
        <v>153</v>
      </c>
      <c r="AT201" s="160" t="s">
        <v>148</v>
      </c>
      <c r="AU201" s="160" t="s">
        <v>85</v>
      </c>
      <c r="AY201" s="11" t="s">
        <v>146</v>
      </c>
      <c r="BE201" s="161">
        <f>IF(N201="základní",J201,0)</f>
        <v>0</v>
      </c>
      <c r="BF201" s="161">
        <f>IF(N201="snížená",J201,0)</f>
        <v>0</v>
      </c>
      <c r="BG201" s="161">
        <f>IF(N201="zákl. přenesená",J201,0)</f>
        <v>0</v>
      </c>
      <c r="BH201" s="161">
        <f>IF(N201="sníž. přenesená",J201,0)</f>
        <v>0</v>
      </c>
      <c r="BI201" s="161">
        <f>IF(N201="nulová",J201,0)</f>
        <v>0</v>
      </c>
      <c r="BJ201" s="11" t="s">
        <v>83</v>
      </c>
      <c r="BK201" s="161">
        <f>ROUND(I201*H201,2)</f>
        <v>0</v>
      </c>
      <c r="BL201" s="11" t="s">
        <v>153</v>
      </c>
      <c r="BM201" s="160" t="s">
        <v>306</v>
      </c>
    </row>
    <row r="202" spans="1:65" s="162" customFormat="1">
      <c r="B202" s="163"/>
      <c r="D202" s="164" t="s">
        <v>162</v>
      </c>
      <c r="E202" s="165" t="s">
        <v>1</v>
      </c>
      <c r="F202" s="166" t="s">
        <v>307</v>
      </c>
      <c r="H202" s="167">
        <v>22.6</v>
      </c>
      <c r="I202" s="5"/>
      <c r="L202" s="163"/>
      <c r="M202" s="168"/>
      <c r="N202" s="169"/>
      <c r="O202" s="169"/>
      <c r="P202" s="169"/>
      <c r="Q202" s="169"/>
      <c r="R202" s="169"/>
      <c r="S202" s="169"/>
      <c r="T202" s="170"/>
      <c r="AT202" s="165" t="s">
        <v>162</v>
      </c>
      <c r="AU202" s="165" t="s">
        <v>85</v>
      </c>
      <c r="AV202" s="162" t="s">
        <v>85</v>
      </c>
      <c r="AW202" s="162" t="s">
        <v>30</v>
      </c>
      <c r="AX202" s="162" t="s">
        <v>83</v>
      </c>
      <c r="AY202" s="165" t="s">
        <v>146</v>
      </c>
    </row>
    <row r="203" spans="1:65" s="27" customFormat="1" ht="24.2" customHeight="1">
      <c r="A203" s="23"/>
      <c r="B203" s="24"/>
      <c r="C203" s="150" t="s">
        <v>308</v>
      </c>
      <c r="D203" s="150" t="s">
        <v>148</v>
      </c>
      <c r="E203" s="151" t="s">
        <v>309</v>
      </c>
      <c r="F203" s="152" t="s">
        <v>310</v>
      </c>
      <c r="G203" s="153" t="s">
        <v>168</v>
      </c>
      <c r="H203" s="154">
        <v>27</v>
      </c>
      <c r="I203" s="4"/>
      <c r="J203" s="155">
        <f>ROUND(I203*H203,2)</f>
        <v>0</v>
      </c>
      <c r="K203" s="152" t="s">
        <v>152</v>
      </c>
      <c r="L203" s="24"/>
      <c r="M203" s="156" t="s">
        <v>1</v>
      </c>
      <c r="N203" s="157" t="s">
        <v>41</v>
      </c>
      <c r="O203" s="51"/>
      <c r="P203" s="158">
        <f>O203*H203</f>
        <v>0</v>
      </c>
      <c r="Q203" s="158">
        <v>1.9312499999999999</v>
      </c>
      <c r="R203" s="158">
        <f>Q203*H203</f>
        <v>52.143749999999997</v>
      </c>
      <c r="S203" s="158">
        <v>0</v>
      </c>
      <c r="T203" s="159">
        <f>S203*H203</f>
        <v>0</v>
      </c>
      <c r="U203" s="23"/>
      <c r="V203" s="23"/>
      <c r="W203" s="23"/>
      <c r="X203" s="23"/>
      <c r="Y203" s="23"/>
      <c r="Z203" s="23"/>
      <c r="AA203" s="23"/>
      <c r="AB203" s="23"/>
      <c r="AC203" s="23"/>
      <c r="AD203" s="23"/>
      <c r="AE203" s="23"/>
      <c r="AR203" s="160" t="s">
        <v>153</v>
      </c>
      <c r="AT203" s="160" t="s">
        <v>148</v>
      </c>
      <c r="AU203" s="160" t="s">
        <v>85</v>
      </c>
      <c r="AY203" s="11" t="s">
        <v>146</v>
      </c>
      <c r="BE203" s="161">
        <f>IF(N203="základní",J203,0)</f>
        <v>0</v>
      </c>
      <c r="BF203" s="161">
        <f>IF(N203="snížená",J203,0)</f>
        <v>0</v>
      </c>
      <c r="BG203" s="161">
        <f>IF(N203="zákl. přenesená",J203,0)</f>
        <v>0</v>
      </c>
      <c r="BH203" s="161">
        <f>IF(N203="sníž. přenesená",J203,0)</f>
        <v>0</v>
      </c>
      <c r="BI203" s="161">
        <f>IF(N203="nulová",J203,0)</f>
        <v>0</v>
      </c>
      <c r="BJ203" s="11" t="s">
        <v>83</v>
      </c>
      <c r="BK203" s="161">
        <f>ROUND(I203*H203,2)</f>
        <v>0</v>
      </c>
      <c r="BL203" s="11" t="s">
        <v>153</v>
      </c>
      <c r="BM203" s="160" t="s">
        <v>311</v>
      </c>
    </row>
    <row r="204" spans="1:65" s="27" customFormat="1" ht="19.5">
      <c r="A204" s="23"/>
      <c r="B204" s="24"/>
      <c r="C204" s="23"/>
      <c r="D204" s="164" t="s">
        <v>312</v>
      </c>
      <c r="E204" s="23"/>
      <c r="F204" s="188" t="s">
        <v>313</v>
      </c>
      <c r="G204" s="23"/>
      <c r="H204" s="23"/>
      <c r="I204" s="8"/>
      <c r="J204" s="23"/>
      <c r="K204" s="23"/>
      <c r="L204" s="24"/>
      <c r="M204" s="189"/>
      <c r="N204" s="190"/>
      <c r="O204" s="51"/>
      <c r="P204" s="51"/>
      <c r="Q204" s="51"/>
      <c r="R204" s="51"/>
      <c r="S204" s="51"/>
      <c r="T204" s="52"/>
      <c r="U204" s="23"/>
      <c r="V204" s="23"/>
      <c r="W204" s="23"/>
      <c r="X204" s="23"/>
      <c r="Y204" s="23"/>
      <c r="Z204" s="23"/>
      <c r="AA204" s="23"/>
      <c r="AB204" s="23"/>
      <c r="AC204" s="23"/>
      <c r="AD204" s="23"/>
      <c r="AE204" s="23"/>
      <c r="AT204" s="11" t="s">
        <v>312</v>
      </c>
      <c r="AU204" s="11" t="s">
        <v>85</v>
      </c>
    </row>
    <row r="205" spans="1:65" s="162" customFormat="1">
      <c r="B205" s="163"/>
      <c r="D205" s="164" t="s">
        <v>162</v>
      </c>
      <c r="E205" s="165" t="s">
        <v>1</v>
      </c>
      <c r="F205" s="166" t="s">
        <v>314</v>
      </c>
      <c r="H205" s="167">
        <v>27</v>
      </c>
      <c r="I205" s="5"/>
      <c r="L205" s="163"/>
      <c r="M205" s="168"/>
      <c r="N205" s="169"/>
      <c r="O205" s="169"/>
      <c r="P205" s="169"/>
      <c r="Q205" s="169"/>
      <c r="R205" s="169"/>
      <c r="S205" s="169"/>
      <c r="T205" s="170"/>
      <c r="AT205" s="165" t="s">
        <v>162</v>
      </c>
      <c r="AU205" s="165" t="s">
        <v>85</v>
      </c>
      <c r="AV205" s="162" t="s">
        <v>85</v>
      </c>
      <c r="AW205" s="162" t="s">
        <v>30</v>
      </c>
      <c r="AX205" s="162" t="s">
        <v>83</v>
      </c>
      <c r="AY205" s="165" t="s">
        <v>146</v>
      </c>
    </row>
    <row r="206" spans="1:65" s="27" customFormat="1" ht="24.2" customHeight="1">
      <c r="A206" s="23"/>
      <c r="B206" s="24"/>
      <c r="C206" s="150" t="s">
        <v>315</v>
      </c>
      <c r="D206" s="150" t="s">
        <v>148</v>
      </c>
      <c r="E206" s="151" t="s">
        <v>316</v>
      </c>
      <c r="F206" s="152" t="s">
        <v>317</v>
      </c>
      <c r="G206" s="153" t="s">
        <v>151</v>
      </c>
      <c r="H206" s="154">
        <v>130.32</v>
      </c>
      <c r="I206" s="4"/>
      <c r="J206" s="155">
        <f>ROUND(I206*H206,2)</f>
        <v>0</v>
      </c>
      <c r="K206" s="152" t="s">
        <v>152</v>
      </c>
      <c r="L206" s="24"/>
      <c r="M206" s="156" t="s">
        <v>1</v>
      </c>
      <c r="N206" s="157" t="s">
        <v>41</v>
      </c>
      <c r="O206" s="51"/>
      <c r="P206" s="158">
        <f>O206*H206</f>
        <v>0</v>
      </c>
      <c r="Q206" s="158">
        <v>0.108</v>
      </c>
      <c r="R206" s="158">
        <f>Q206*H206</f>
        <v>14.07456</v>
      </c>
      <c r="S206" s="158">
        <v>0</v>
      </c>
      <c r="T206" s="159">
        <f>S206*H206</f>
        <v>0</v>
      </c>
      <c r="U206" s="23"/>
      <c r="V206" s="23"/>
      <c r="W206" s="23"/>
      <c r="X206" s="23"/>
      <c r="Y206" s="23"/>
      <c r="Z206" s="23"/>
      <c r="AA206" s="23"/>
      <c r="AB206" s="23"/>
      <c r="AC206" s="23"/>
      <c r="AD206" s="23"/>
      <c r="AE206" s="23"/>
      <c r="AR206" s="160" t="s">
        <v>153</v>
      </c>
      <c r="AT206" s="160" t="s">
        <v>148</v>
      </c>
      <c r="AU206" s="160" t="s">
        <v>85</v>
      </c>
      <c r="AY206" s="11" t="s">
        <v>146</v>
      </c>
      <c r="BE206" s="161">
        <f>IF(N206="základní",J206,0)</f>
        <v>0</v>
      </c>
      <c r="BF206" s="161">
        <f>IF(N206="snížená",J206,0)</f>
        <v>0</v>
      </c>
      <c r="BG206" s="161">
        <f>IF(N206="zákl. přenesená",J206,0)</f>
        <v>0</v>
      </c>
      <c r="BH206" s="161">
        <f>IF(N206="sníž. přenesená",J206,0)</f>
        <v>0</v>
      </c>
      <c r="BI206" s="161">
        <f>IF(N206="nulová",J206,0)</f>
        <v>0</v>
      </c>
      <c r="BJ206" s="11" t="s">
        <v>83</v>
      </c>
      <c r="BK206" s="161">
        <f>ROUND(I206*H206,2)</f>
        <v>0</v>
      </c>
      <c r="BL206" s="11" t="s">
        <v>153</v>
      </c>
      <c r="BM206" s="160" t="s">
        <v>318</v>
      </c>
    </row>
    <row r="207" spans="1:65" s="27" customFormat="1" ht="19.5">
      <c r="A207" s="23"/>
      <c r="B207" s="24"/>
      <c r="C207" s="23"/>
      <c r="D207" s="164" t="s">
        <v>312</v>
      </c>
      <c r="E207" s="23"/>
      <c r="F207" s="188" t="s">
        <v>319</v>
      </c>
      <c r="G207" s="23"/>
      <c r="H207" s="23"/>
      <c r="I207" s="8"/>
      <c r="J207" s="23"/>
      <c r="K207" s="23"/>
      <c r="L207" s="24"/>
      <c r="M207" s="189"/>
      <c r="N207" s="190"/>
      <c r="O207" s="51"/>
      <c r="P207" s="51"/>
      <c r="Q207" s="51"/>
      <c r="R207" s="51"/>
      <c r="S207" s="51"/>
      <c r="T207" s="52"/>
      <c r="U207" s="23"/>
      <c r="V207" s="23"/>
      <c r="W207" s="23"/>
      <c r="X207" s="23"/>
      <c r="Y207" s="23"/>
      <c r="Z207" s="23"/>
      <c r="AA207" s="23"/>
      <c r="AB207" s="23"/>
      <c r="AC207" s="23"/>
      <c r="AD207" s="23"/>
      <c r="AE207" s="23"/>
      <c r="AT207" s="11" t="s">
        <v>312</v>
      </c>
      <c r="AU207" s="11" t="s">
        <v>85</v>
      </c>
    </row>
    <row r="208" spans="1:65" s="162" customFormat="1">
      <c r="B208" s="163"/>
      <c r="D208" s="164" t="s">
        <v>162</v>
      </c>
      <c r="E208" s="165" t="s">
        <v>1</v>
      </c>
      <c r="F208" s="166" t="s">
        <v>163</v>
      </c>
      <c r="H208" s="167">
        <v>90</v>
      </c>
      <c r="I208" s="5"/>
      <c r="L208" s="163"/>
      <c r="M208" s="168"/>
      <c r="N208" s="169"/>
      <c r="O208" s="169"/>
      <c r="P208" s="169"/>
      <c r="Q208" s="169"/>
      <c r="R208" s="169"/>
      <c r="S208" s="169"/>
      <c r="T208" s="170"/>
      <c r="AT208" s="165" t="s">
        <v>162</v>
      </c>
      <c r="AU208" s="165" t="s">
        <v>85</v>
      </c>
      <c r="AV208" s="162" t="s">
        <v>85</v>
      </c>
      <c r="AW208" s="162" t="s">
        <v>30</v>
      </c>
      <c r="AX208" s="162" t="s">
        <v>76</v>
      </c>
      <c r="AY208" s="165" t="s">
        <v>146</v>
      </c>
    </row>
    <row r="209" spans="1:65" s="162" customFormat="1">
      <c r="B209" s="163"/>
      <c r="D209" s="164" t="s">
        <v>162</v>
      </c>
      <c r="E209" s="165" t="s">
        <v>1</v>
      </c>
      <c r="F209" s="166" t="s">
        <v>164</v>
      </c>
      <c r="H209" s="167">
        <v>40.32</v>
      </c>
      <c r="I209" s="5"/>
      <c r="L209" s="163"/>
      <c r="M209" s="168"/>
      <c r="N209" s="169"/>
      <c r="O209" s="169"/>
      <c r="P209" s="169"/>
      <c r="Q209" s="169"/>
      <c r="R209" s="169"/>
      <c r="S209" s="169"/>
      <c r="T209" s="170"/>
      <c r="AT209" s="165" t="s">
        <v>162</v>
      </c>
      <c r="AU209" s="165" t="s">
        <v>85</v>
      </c>
      <c r="AV209" s="162" t="s">
        <v>85</v>
      </c>
      <c r="AW209" s="162" t="s">
        <v>30</v>
      </c>
      <c r="AX209" s="162" t="s">
        <v>76</v>
      </c>
      <c r="AY209" s="165" t="s">
        <v>146</v>
      </c>
    </row>
    <row r="210" spans="1:65" s="171" customFormat="1">
      <c r="B210" s="172"/>
      <c r="D210" s="164" t="s">
        <v>162</v>
      </c>
      <c r="E210" s="173" t="s">
        <v>1</v>
      </c>
      <c r="F210" s="174" t="s">
        <v>165</v>
      </c>
      <c r="H210" s="175">
        <v>130.32</v>
      </c>
      <c r="I210" s="6"/>
      <c r="L210" s="172"/>
      <c r="M210" s="176"/>
      <c r="N210" s="177"/>
      <c r="O210" s="177"/>
      <c r="P210" s="177"/>
      <c r="Q210" s="177"/>
      <c r="R210" s="177"/>
      <c r="S210" s="177"/>
      <c r="T210" s="178"/>
      <c r="AT210" s="173" t="s">
        <v>162</v>
      </c>
      <c r="AU210" s="173" t="s">
        <v>85</v>
      </c>
      <c r="AV210" s="171" t="s">
        <v>153</v>
      </c>
      <c r="AW210" s="171" t="s">
        <v>30</v>
      </c>
      <c r="AX210" s="171" t="s">
        <v>83</v>
      </c>
      <c r="AY210" s="173" t="s">
        <v>146</v>
      </c>
    </row>
    <row r="211" spans="1:65" s="27" customFormat="1" ht="14.45" customHeight="1">
      <c r="A211" s="23"/>
      <c r="B211" s="24"/>
      <c r="C211" s="179" t="s">
        <v>320</v>
      </c>
      <c r="D211" s="179" t="s">
        <v>230</v>
      </c>
      <c r="E211" s="180" t="s">
        <v>321</v>
      </c>
      <c r="F211" s="181" t="s">
        <v>322</v>
      </c>
      <c r="G211" s="182" t="s">
        <v>323</v>
      </c>
      <c r="H211" s="183">
        <v>90</v>
      </c>
      <c r="I211" s="7"/>
      <c r="J211" s="184">
        <f>ROUND(I211*H211,2)</f>
        <v>0</v>
      </c>
      <c r="K211" s="181" t="s">
        <v>152</v>
      </c>
      <c r="L211" s="185"/>
      <c r="M211" s="186" t="s">
        <v>1</v>
      </c>
      <c r="N211" s="187" t="s">
        <v>41</v>
      </c>
      <c r="O211" s="51"/>
      <c r="P211" s="158">
        <f>O211*H211</f>
        <v>0</v>
      </c>
      <c r="Q211" s="158">
        <v>1.516</v>
      </c>
      <c r="R211" s="158">
        <f>Q211*H211</f>
        <v>136.44</v>
      </c>
      <c r="S211" s="158">
        <v>0</v>
      </c>
      <c r="T211" s="159">
        <f>S211*H211</f>
        <v>0</v>
      </c>
      <c r="U211" s="23"/>
      <c r="V211" s="23"/>
      <c r="W211" s="23"/>
      <c r="X211" s="23"/>
      <c r="Y211" s="23"/>
      <c r="Z211" s="23"/>
      <c r="AA211" s="23"/>
      <c r="AB211" s="23"/>
      <c r="AC211" s="23"/>
      <c r="AD211" s="23"/>
      <c r="AE211" s="23"/>
      <c r="AR211" s="160" t="s">
        <v>186</v>
      </c>
      <c r="AT211" s="160" t="s">
        <v>230</v>
      </c>
      <c r="AU211" s="160" t="s">
        <v>85</v>
      </c>
      <c r="AY211" s="11" t="s">
        <v>146</v>
      </c>
      <c r="BE211" s="161">
        <f>IF(N211="základní",J211,0)</f>
        <v>0</v>
      </c>
      <c r="BF211" s="161">
        <f>IF(N211="snížená",J211,0)</f>
        <v>0</v>
      </c>
      <c r="BG211" s="161">
        <f>IF(N211="zákl. přenesená",J211,0)</f>
        <v>0</v>
      </c>
      <c r="BH211" s="161">
        <f>IF(N211="sníž. přenesená",J211,0)</f>
        <v>0</v>
      </c>
      <c r="BI211" s="161">
        <f>IF(N211="nulová",J211,0)</f>
        <v>0</v>
      </c>
      <c r="BJ211" s="11" t="s">
        <v>83</v>
      </c>
      <c r="BK211" s="161">
        <f>ROUND(I211*H211,2)</f>
        <v>0</v>
      </c>
      <c r="BL211" s="11" t="s">
        <v>153</v>
      </c>
      <c r="BM211" s="160" t="s">
        <v>324</v>
      </c>
    </row>
    <row r="212" spans="1:65" s="27" customFormat="1" ht="19.5">
      <c r="A212" s="23"/>
      <c r="B212" s="24"/>
      <c r="C212" s="23"/>
      <c r="D212" s="164" t="s">
        <v>312</v>
      </c>
      <c r="E212" s="23"/>
      <c r="F212" s="188" t="s">
        <v>325</v>
      </c>
      <c r="G212" s="23"/>
      <c r="H212" s="23"/>
      <c r="I212" s="8"/>
      <c r="J212" s="23"/>
      <c r="K212" s="23"/>
      <c r="L212" s="24"/>
      <c r="M212" s="189"/>
      <c r="N212" s="190"/>
      <c r="O212" s="51"/>
      <c r="P212" s="51"/>
      <c r="Q212" s="51"/>
      <c r="R212" s="51"/>
      <c r="S212" s="51"/>
      <c r="T212" s="52"/>
      <c r="U212" s="23"/>
      <c r="V212" s="23"/>
      <c r="W212" s="23"/>
      <c r="X212" s="23"/>
      <c r="Y212" s="23"/>
      <c r="Z212" s="23"/>
      <c r="AA212" s="23"/>
      <c r="AB212" s="23"/>
      <c r="AC212" s="23"/>
      <c r="AD212" s="23"/>
      <c r="AE212" s="23"/>
      <c r="AT212" s="11" t="s">
        <v>312</v>
      </c>
      <c r="AU212" s="11" t="s">
        <v>85</v>
      </c>
    </row>
    <row r="213" spans="1:65" s="162" customFormat="1">
      <c r="B213" s="163"/>
      <c r="D213" s="164" t="s">
        <v>162</v>
      </c>
      <c r="E213" s="165" t="s">
        <v>1</v>
      </c>
      <c r="F213" s="166" t="s">
        <v>326</v>
      </c>
      <c r="H213" s="167">
        <v>90</v>
      </c>
      <c r="I213" s="5"/>
      <c r="L213" s="163"/>
      <c r="M213" s="168"/>
      <c r="N213" s="169"/>
      <c r="O213" s="169"/>
      <c r="P213" s="169"/>
      <c r="Q213" s="169"/>
      <c r="R213" s="169"/>
      <c r="S213" s="169"/>
      <c r="T213" s="170"/>
      <c r="AT213" s="165" t="s">
        <v>162</v>
      </c>
      <c r="AU213" s="165" t="s">
        <v>85</v>
      </c>
      <c r="AV213" s="162" t="s">
        <v>85</v>
      </c>
      <c r="AW213" s="162" t="s">
        <v>30</v>
      </c>
      <c r="AX213" s="162" t="s">
        <v>83</v>
      </c>
      <c r="AY213" s="165" t="s">
        <v>146</v>
      </c>
    </row>
    <row r="214" spans="1:65" s="27" customFormat="1" ht="14.45" customHeight="1">
      <c r="A214" s="23"/>
      <c r="B214" s="24"/>
      <c r="C214" s="179" t="s">
        <v>327</v>
      </c>
      <c r="D214" s="179" t="s">
        <v>230</v>
      </c>
      <c r="E214" s="180" t="s">
        <v>328</v>
      </c>
      <c r="F214" s="181" t="s">
        <v>329</v>
      </c>
      <c r="G214" s="182" t="s">
        <v>323</v>
      </c>
      <c r="H214" s="183">
        <v>6</v>
      </c>
      <c r="I214" s="7"/>
      <c r="J214" s="184">
        <f>ROUND(I214*H214,2)</f>
        <v>0</v>
      </c>
      <c r="K214" s="181" t="s">
        <v>152</v>
      </c>
      <c r="L214" s="185"/>
      <c r="M214" s="186" t="s">
        <v>1</v>
      </c>
      <c r="N214" s="187" t="s">
        <v>41</v>
      </c>
      <c r="O214" s="51"/>
      <c r="P214" s="158">
        <f>O214*H214</f>
        <v>0</v>
      </c>
      <c r="Q214" s="158">
        <v>1.31</v>
      </c>
      <c r="R214" s="158">
        <f>Q214*H214</f>
        <v>7.86</v>
      </c>
      <c r="S214" s="158">
        <v>0</v>
      </c>
      <c r="T214" s="159">
        <f>S214*H214</f>
        <v>0</v>
      </c>
      <c r="U214" s="23"/>
      <c r="V214" s="23"/>
      <c r="W214" s="23"/>
      <c r="X214" s="23"/>
      <c r="Y214" s="23"/>
      <c r="Z214" s="23"/>
      <c r="AA214" s="23"/>
      <c r="AB214" s="23"/>
      <c r="AC214" s="23"/>
      <c r="AD214" s="23"/>
      <c r="AE214" s="23"/>
      <c r="AR214" s="160" t="s">
        <v>186</v>
      </c>
      <c r="AT214" s="160" t="s">
        <v>230</v>
      </c>
      <c r="AU214" s="160" t="s">
        <v>85</v>
      </c>
      <c r="AY214" s="11" t="s">
        <v>146</v>
      </c>
      <c r="BE214" s="161">
        <f>IF(N214="základní",J214,0)</f>
        <v>0</v>
      </c>
      <c r="BF214" s="161">
        <f>IF(N214="snížená",J214,0)</f>
        <v>0</v>
      </c>
      <c r="BG214" s="161">
        <f>IF(N214="zákl. přenesená",J214,0)</f>
        <v>0</v>
      </c>
      <c r="BH214" s="161">
        <f>IF(N214="sníž. přenesená",J214,0)</f>
        <v>0</v>
      </c>
      <c r="BI214" s="161">
        <f>IF(N214="nulová",J214,0)</f>
        <v>0</v>
      </c>
      <c r="BJ214" s="11" t="s">
        <v>83</v>
      </c>
      <c r="BK214" s="161">
        <f>ROUND(I214*H214,2)</f>
        <v>0</v>
      </c>
      <c r="BL214" s="11" t="s">
        <v>153</v>
      </c>
      <c r="BM214" s="160" t="s">
        <v>330</v>
      </c>
    </row>
    <row r="215" spans="1:65" s="27" customFormat="1" ht="29.25">
      <c r="A215" s="23"/>
      <c r="B215" s="24"/>
      <c r="C215" s="23"/>
      <c r="D215" s="164" t="s">
        <v>312</v>
      </c>
      <c r="E215" s="23"/>
      <c r="F215" s="188" t="s">
        <v>331</v>
      </c>
      <c r="G215" s="23"/>
      <c r="H215" s="23"/>
      <c r="I215" s="8"/>
      <c r="J215" s="23"/>
      <c r="K215" s="23"/>
      <c r="L215" s="24"/>
      <c r="M215" s="189"/>
      <c r="N215" s="190"/>
      <c r="O215" s="51"/>
      <c r="P215" s="51"/>
      <c r="Q215" s="51"/>
      <c r="R215" s="51"/>
      <c r="S215" s="51"/>
      <c r="T215" s="52"/>
      <c r="U215" s="23"/>
      <c r="V215" s="23"/>
      <c r="W215" s="23"/>
      <c r="X215" s="23"/>
      <c r="Y215" s="23"/>
      <c r="Z215" s="23"/>
      <c r="AA215" s="23"/>
      <c r="AB215" s="23"/>
      <c r="AC215" s="23"/>
      <c r="AD215" s="23"/>
      <c r="AE215" s="23"/>
      <c r="AT215" s="11" t="s">
        <v>312</v>
      </c>
      <c r="AU215" s="11" t="s">
        <v>85</v>
      </c>
    </row>
    <row r="216" spans="1:65" s="162" customFormat="1">
      <c r="B216" s="163"/>
      <c r="D216" s="164" t="s">
        <v>162</v>
      </c>
      <c r="E216" s="165" t="s">
        <v>1</v>
      </c>
      <c r="F216" s="166" t="s">
        <v>177</v>
      </c>
      <c r="H216" s="167">
        <v>6</v>
      </c>
      <c r="I216" s="5"/>
      <c r="L216" s="163"/>
      <c r="M216" s="168"/>
      <c r="N216" s="169"/>
      <c r="O216" s="169"/>
      <c r="P216" s="169"/>
      <c r="Q216" s="169"/>
      <c r="R216" s="169"/>
      <c r="S216" s="169"/>
      <c r="T216" s="170"/>
      <c r="AT216" s="165" t="s">
        <v>162</v>
      </c>
      <c r="AU216" s="165" t="s">
        <v>85</v>
      </c>
      <c r="AV216" s="162" t="s">
        <v>85</v>
      </c>
      <c r="AW216" s="162" t="s">
        <v>30</v>
      </c>
      <c r="AX216" s="162" t="s">
        <v>83</v>
      </c>
      <c r="AY216" s="165" t="s">
        <v>146</v>
      </c>
    </row>
    <row r="217" spans="1:65" s="137" customFormat="1" ht="22.9" customHeight="1">
      <c r="B217" s="138"/>
      <c r="D217" s="139" t="s">
        <v>75</v>
      </c>
      <c r="E217" s="148" t="s">
        <v>153</v>
      </c>
      <c r="F217" s="148" t="s">
        <v>332</v>
      </c>
      <c r="I217" s="3"/>
      <c r="J217" s="149">
        <f>BK217</f>
        <v>0</v>
      </c>
      <c r="L217" s="138"/>
      <c r="M217" s="142"/>
      <c r="N217" s="143"/>
      <c r="O217" s="143"/>
      <c r="P217" s="144">
        <f>SUM(P218:P263)</f>
        <v>0</v>
      </c>
      <c r="Q217" s="143"/>
      <c r="R217" s="144">
        <f>SUM(R218:R263)</f>
        <v>48.769051599999997</v>
      </c>
      <c r="S217" s="143"/>
      <c r="T217" s="145">
        <f>SUM(T218:T263)</f>
        <v>2.6591999999999998</v>
      </c>
      <c r="AR217" s="139" t="s">
        <v>83</v>
      </c>
      <c r="AT217" s="146" t="s">
        <v>75</v>
      </c>
      <c r="AU217" s="146" t="s">
        <v>83</v>
      </c>
      <c r="AY217" s="139" t="s">
        <v>146</v>
      </c>
      <c r="BK217" s="147">
        <f>SUM(BK218:BK263)</f>
        <v>0</v>
      </c>
    </row>
    <row r="218" spans="1:65" s="27" customFormat="1" ht="14.45" customHeight="1">
      <c r="A218" s="23"/>
      <c r="B218" s="24"/>
      <c r="C218" s="150" t="s">
        <v>333</v>
      </c>
      <c r="D218" s="150" t="s">
        <v>148</v>
      </c>
      <c r="E218" s="151" t="s">
        <v>334</v>
      </c>
      <c r="F218" s="152" t="s">
        <v>335</v>
      </c>
      <c r="G218" s="153" t="s">
        <v>151</v>
      </c>
      <c r="H218" s="154">
        <v>44.32</v>
      </c>
      <c r="I218" s="4"/>
      <c r="J218" s="155">
        <f>ROUND(I218*H218,2)</f>
        <v>0</v>
      </c>
      <c r="K218" s="152" t="s">
        <v>152</v>
      </c>
      <c r="L218" s="24"/>
      <c r="M218" s="156" t="s">
        <v>1</v>
      </c>
      <c r="N218" s="157" t="s">
        <v>41</v>
      </c>
      <c r="O218" s="51"/>
      <c r="P218" s="158">
        <f>O218*H218</f>
        <v>0</v>
      </c>
      <c r="Q218" s="158">
        <v>3.6999999999999999E-4</v>
      </c>
      <c r="R218" s="158">
        <f>Q218*H218</f>
        <v>1.63984E-2</v>
      </c>
      <c r="S218" s="158">
        <v>0.06</v>
      </c>
      <c r="T218" s="159">
        <f>S218*H218</f>
        <v>2.6591999999999998</v>
      </c>
      <c r="U218" s="23"/>
      <c r="V218" s="23"/>
      <c r="W218" s="23"/>
      <c r="X218" s="23"/>
      <c r="Y218" s="23"/>
      <c r="Z218" s="23"/>
      <c r="AA218" s="23"/>
      <c r="AB218" s="23"/>
      <c r="AC218" s="23"/>
      <c r="AD218" s="23"/>
      <c r="AE218" s="23"/>
      <c r="AR218" s="160" t="s">
        <v>153</v>
      </c>
      <c r="AT218" s="160" t="s">
        <v>148</v>
      </c>
      <c r="AU218" s="160" t="s">
        <v>85</v>
      </c>
      <c r="AY218" s="11" t="s">
        <v>146</v>
      </c>
      <c r="BE218" s="161">
        <f>IF(N218="základní",J218,0)</f>
        <v>0</v>
      </c>
      <c r="BF218" s="161">
        <f>IF(N218="snížená",J218,0)</f>
        <v>0</v>
      </c>
      <c r="BG218" s="161">
        <f>IF(N218="zákl. přenesená",J218,0)</f>
        <v>0</v>
      </c>
      <c r="BH218" s="161">
        <f>IF(N218="sníž. přenesená",J218,0)</f>
        <v>0</v>
      </c>
      <c r="BI218" s="161">
        <f>IF(N218="nulová",J218,0)</f>
        <v>0</v>
      </c>
      <c r="BJ218" s="11" t="s">
        <v>83</v>
      </c>
      <c r="BK218" s="161">
        <f>ROUND(I218*H218,2)</f>
        <v>0</v>
      </c>
      <c r="BL218" s="11" t="s">
        <v>153</v>
      </c>
      <c r="BM218" s="160" t="s">
        <v>336</v>
      </c>
    </row>
    <row r="219" spans="1:65" s="162" customFormat="1">
      <c r="B219" s="163"/>
      <c r="D219" s="164" t="s">
        <v>162</v>
      </c>
      <c r="E219" s="165" t="s">
        <v>1</v>
      </c>
      <c r="F219" s="166" t="s">
        <v>337</v>
      </c>
      <c r="H219" s="167">
        <v>27.36</v>
      </c>
      <c r="I219" s="5"/>
      <c r="L219" s="163"/>
      <c r="M219" s="168"/>
      <c r="N219" s="169"/>
      <c r="O219" s="169"/>
      <c r="P219" s="169"/>
      <c r="Q219" s="169"/>
      <c r="R219" s="169"/>
      <c r="S219" s="169"/>
      <c r="T219" s="170"/>
      <c r="AT219" s="165" t="s">
        <v>162</v>
      </c>
      <c r="AU219" s="165" t="s">
        <v>85</v>
      </c>
      <c r="AV219" s="162" t="s">
        <v>85</v>
      </c>
      <c r="AW219" s="162" t="s">
        <v>30</v>
      </c>
      <c r="AX219" s="162" t="s">
        <v>76</v>
      </c>
      <c r="AY219" s="165" t="s">
        <v>146</v>
      </c>
    </row>
    <row r="220" spans="1:65" s="162" customFormat="1">
      <c r="B220" s="163"/>
      <c r="D220" s="164" t="s">
        <v>162</v>
      </c>
      <c r="E220" s="165" t="s">
        <v>1</v>
      </c>
      <c r="F220" s="166" t="s">
        <v>338</v>
      </c>
      <c r="H220" s="167">
        <v>16.96</v>
      </c>
      <c r="I220" s="5"/>
      <c r="L220" s="163"/>
      <c r="M220" s="168"/>
      <c r="N220" s="169"/>
      <c r="O220" s="169"/>
      <c r="P220" s="169"/>
      <c r="Q220" s="169"/>
      <c r="R220" s="169"/>
      <c r="S220" s="169"/>
      <c r="T220" s="170"/>
      <c r="AT220" s="165" t="s">
        <v>162</v>
      </c>
      <c r="AU220" s="165" t="s">
        <v>85</v>
      </c>
      <c r="AV220" s="162" t="s">
        <v>85</v>
      </c>
      <c r="AW220" s="162" t="s">
        <v>30</v>
      </c>
      <c r="AX220" s="162" t="s">
        <v>76</v>
      </c>
      <c r="AY220" s="165" t="s">
        <v>146</v>
      </c>
    </row>
    <row r="221" spans="1:65" s="171" customFormat="1">
      <c r="B221" s="172"/>
      <c r="D221" s="164" t="s">
        <v>162</v>
      </c>
      <c r="E221" s="173" t="s">
        <v>1</v>
      </c>
      <c r="F221" s="174" t="s">
        <v>165</v>
      </c>
      <c r="H221" s="175">
        <v>44.32</v>
      </c>
      <c r="I221" s="6"/>
      <c r="L221" s="172"/>
      <c r="M221" s="176"/>
      <c r="N221" s="177"/>
      <c r="O221" s="177"/>
      <c r="P221" s="177"/>
      <c r="Q221" s="177"/>
      <c r="R221" s="177"/>
      <c r="S221" s="177"/>
      <c r="T221" s="178"/>
      <c r="AT221" s="173" t="s">
        <v>162</v>
      </c>
      <c r="AU221" s="173" t="s">
        <v>85</v>
      </c>
      <c r="AV221" s="171" t="s">
        <v>153</v>
      </c>
      <c r="AW221" s="171" t="s">
        <v>30</v>
      </c>
      <c r="AX221" s="171" t="s">
        <v>83</v>
      </c>
      <c r="AY221" s="173" t="s">
        <v>146</v>
      </c>
    </row>
    <row r="222" spans="1:65" s="27" customFormat="1" ht="24.2" customHeight="1">
      <c r="A222" s="23"/>
      <c r="B222" s="24"/>
      <c r="C222" s="150" t="s">
        <v>339</v>
      </c>
      <c r="D222" s="150" t="s">
        <v>148</v>
      </c>
      <c r="E222" s="151" t="s">
        <v>340</v>
      </c>
      <c r="F222" s="152" t="s">
        <v>341</v>
      </c>
      <c r="G222" s="153" t="s">
        <v>295</v>
      </c>
      <c r="H222" s="154">
        <v>1060</v>
      </c>
      <c r="I222" s="4"/>
      <c r="J222" s="155">
        <f>ROUND(I222*H222,2)</f>
        <v>0</v>
      </c>
      <c r="K222" s="152" t="s">
        <v>152</v>
      </c>
      <c r="L222" s="24"/>
      <c r="M222" s="156" t="s">
        <v>1</v>
      </c>
      <c r="N222" s="157" t="s">
        <v>41</v>
      </c>
      <c r="O222" s="51"/>
      <c r="P222" s="158">
        <f>O222*H222</f>
        <v>0</v>
      </c>
      <c r="Q222" s="158">
        <v>0</v>
      </c>
      <c r="R222" s="158">
        <f>Q222*H222</f>
        <v>0</v>
      </c>
      <c r="S222" s="158">
        <v>0</v>
      </c>
      <c r="T222" s="159">
        <f>S222*H222</f>
        <v>0</v>
      </c>
      <c r="U222" s="23"/>
      <c r="V222" s="23"/>
      <c r="W222" s="23"/>
      <c r="X222" s="23"/>
      <c r="Y222" s="23"/>
      <c r="Z222" s="23"/>
      <c r="AA222" s="23"/>
      <c r="AB222" s="23"/>
      <c r="AC222" s="23"/>
      <c r="AD222" s="23"/>
      <c r="AE222" s="23"/>
      <c r="AR222" s="160" t="s">
        <v>153</v>
      </c>
      <c r="AT222" s="160" t="s">
        <v>148</v>
      </c>
      <c r="AU222" s="160" t="s">
        <v>85</v>
      </c>
      <c r="AY222" s="11" t="s">
        <v>146</v>
      </c>
      <c r="BE222" s="161">
        <f>IF(N222="základní",J222,0)</f>
        <v>0</v>
      </c>
      <c r="BF222" s="161">
        <f>IF(N222="snížená",J222,0)</f>
        <v>0</v>
      </c>
      <c r="BG222" s="161">
        <f>IF(N222="zákl. přenesená",J222,0)</f>
        <v>0</v>
      </c>
      <c r="BH222" s="161">
        <f>IF(N222="sníž. přenesená",J222,0)</f>
        <v>0</v>
      </c>
      <c r="BI222" s="161">
        <f>IF(N222="nulová",J222,0)</f>
        <v>0</v>
      </c>
      <c r="BJ222" s="11" t="s">
        <v>83</v>
      </c>
      <c r="BK222" s="161">
        <f>ROUND(I222*H222,2)</f>
        <v>0</v>
      </c>
      <c r="BL222" s="11" t="s">
        <v>153</v>
      </c>
      <c r="BM222" s="160" t="s">
        <v>342</v>
      </c>
    </row>
    <row r="223" spans="1:65" s="162" customFormat="1">
      <c r="B223" s="163"/>
      <c r="D223" s="164" t="s">
        <v>162</v>
      </c>
      <c r="E223" s="165" t="s">
        <v>1</v>
      </c>
      <c r="F223" s="166" t="s">
        <v>343</v>
      </c>
      <c r="H223" s="167">
        <v>1060</v>
      </c>
      <c r="I223" s="5"/>
      <c r="L223" s="163"/>
      <c r="M223" s="168"/>
      <c r="N223" s="169"/>
      <c r="O223" s="169"/>
      <c r="P223" s="169"/>
      <c r="Q223" s="169"/>
      <c r="R223" s="169"/>
      <c r="S223" s="169"/>
      <c r="T223" s="170"/>
      <c r="AT223" s="165" t="s">
        <v>162</v>
      </c>
      <c r="AU223" s="165" t="s">
        <v>85</v>
      </c>
      <c r="AV223" s="162" t="s">
        <v>85</v>
      </c>
      <c r="AW223" s="162" t="s">
        <v>30</v>
      </c>
      <c r="AX223" s="162" t="s">
        <v>83</v>
      </c>
      <c r="AY223" s="165" t="s">
        <v>146</v>
      </c>
    </row>
    <row r="224" spans="1:65" s="27" customFormat="1" ht="24.2" customHeight="1">
      <c r="A224" s="23"/>
      <c r="B224" s="24"/>
      <c r="C224" s="179" t="s">
        <v>344</v>
      </c>
      <c r="D224" s="179" t="s">
        <v>230</v>
      </c>
      <c r="E224" s="180" t="s">
        <v>345</v>
      </c>
      <c r="F224" s="181" t="s">
        <v>346</v>
      </c>
      <c r="G224" s="182" t="s">
        <v>233</v>
      </c>
      <c r="H224" s="183">
        <v>0.59499999999999997</v>
      </c>
      <c r="I224" s="7"/>
      <c r="J224" s="184">
        <f>ROUND(I224*H224,2)</f>
        <v>0</v>
      </c>
      <c r="K224" s="181" t="s">
        <v>152</v>
      </c>
      <c r="L224" s="185"/>
      <c r="M224" s="186" t="s">
        <v>1</v>
      </c>
      <c r="N224" s="187" t="s">
        <v>41</v>
      </c>
      <c r="O224" s="51"/>
      <c r="P224" s="158">
        <f>O224*H224</f>
        <v>0</v>
      </c>
      <c r="Q224" s="158">
        <v>1</v>
      </c>
      <c r="R224" s="158">
        <f>Q224*H224</f>
        <v>0.59499999999999997</v>
      </c>
      <c r="S224" s="158">
        <v>0</v>
      </c>
      <c r="T224" s="159">
        <f>S224*H224</f>
        <v>0</v>
      </c>
      <c r="U224" s="23"/>
      <c r="V224" s="23"/>
      <c r="W224" s="23"/>
      <c r="X224" s="23"/>
      <c r="Y224" s="23"/>
      <c r="Z224" s="23"/>
      <c r="AA224" s="23"/>
      <c r="AB224" s="23"/>
      <c r="AC224" s="23"/>
      <c r="AD224" s="23"/>
      <c r="AE224" s="23"/>
      <c r="AR224" s="160" t="s">
        <v>186</v>
      </c>
      <c r="AT224" s="160" t="s">
        <v>230</v>
      </c>
      <c r="AU224" s="160" t="s">
        <v>85</v>
      </c>
      <c r="AY224" s="11" t="s">
        <v>146</v>
      </c>
      <c r="BE224" s="161">
        <f>IF(N224="základní",J224,0)</f>
        <v>0</v>
      </c>
      <c r="BF224" s="161">
        <f>IF(N224="snížená",J224,0)</f>
        <v>0</v>
      </c>
      <c r="BG224" s="161">
        <f>IF(N224="zákl. přenesená",J224,0)</f>
        <v>0</v>
      </c>
      <c r="BH224" s="161">
        <f>IF(N224="sníž. přenesená",J224,0)</f>
        <v>0</v>
      </c>
      <c r="BI224" s="161">
        <f>IF(N224="nulová",J224,0)</f>
        <v>0</v>
      </c>
      <c r="BJ224" s="11" t="s">
        <v>83</v>
      </c>
      <c r="BK224" s="161">
        <f>ROUND(I224*H224,2)</f>
        <v>0</v>
      </c>
      <c r="BL224" s="11" t="s">
        <v>153</v>
      </c>
      <c r="BM224" s="160" t="s">
        <v>347</v>
      </c>
    </row>
    <row r="225" spans="1:65" s="27" customFormat="1" ht="19.5">
      <c r="A225" s="23"/>
      <c r="B225" s="24"/>
      <c r="C225" s="23"/>
      <c r="D225" s="164" t="s">
        <v>312</v>
      </c>
      <c r="E225" s="23"/>
      <c r="F225" s="188" t="s">
        <v>348</v>
      </c>
      <c r="G225" s="23"/>
      <c r="H225" s="23"/>
      <c r="I225" s="8"/>
      <c r="J225" s="23"/>
      <c r="K225" s="23"/>
      <c r="L225" s="24"/>
      <c r="M225" s="189"/>
      <c r="N225" s="190"/>
      <c r="O225" s="51"/>
      <c r="P225" s="51"/>
      <c r="Q225" s="51"/>
      <c r="R225" s="51"/>
      <c r="S225" s="51"/>
      <c r="T225" s="52"/>
      <c r="U225" s="23"/>
      <c r="V225" s="23"/>
      <c r="W225" s="23"/>
      <c r="X225" s="23"/>
      <c r="Y225" s="23"/>
      <c r="Z225" s="23"/>
      <c r="AA225" s="23"/>
      <c r="AB225" s="23"/>
      <c r="AC225" s="23"/>
      <c r="AD225" s="23"/>
      <c r="AE225" s="23"/>
      <c r="AT225" s="11" t="s">
        <v>312</v>
      </c>
      <c r="AU225" s="11" t="s">
        <v>85</v>
      </c>
    </row>
    <row r="226" spans="1:65" s="162" customFormat="1">
      <c r="B226" s="163"/>
      <c r="D226" s="164" t="s">
        <v>162</v>
      </c>
      <c r="E226" s="165" t="s">
        <v>1</v>
      </c>
      <c r="F226" s="166" t="s">
        <v>349</v>
      </c>
      <c r="H226" s="167">
        <v>0.32300000000000001</v>
      </c>
      <c r="I226" s="5"/>
      <c r="L226" s="163"/>
      <c r="M226" s="168"/>
      <c r="N226" s="169"/>
      <c r="O226" s="169"/>
      <c r="P226" s="169"/>
      <c r="Q226" s="169"/>
      <c r="R226" s="169"/>
      <c r="S226" s="169"/>
      <c r="T226" s="170"/>
      <c r="AT226" s="165" t="s">
        <v>162</v>
      </c>
      <c r="AU226" s="165" t="s">
        <v>85</v>
      </c>
      <c r="AV226" s="162" t="s">
        <v>85</v>
      </c>
      <c r="AW226" s="162" t="s">
        <v>30</v>
      </c>
      <c r="AX226" s="162" t="s">
        <v>76</v>
      </c>
      <c r="AY226" s="165" t="s">
        <v>146</v>
      </c>
    </row>
    <row r="227" spans="1:65" s="162" customFormat="1">
      <c r="B227" s="163"/>
      <c r="D227" s="164" t="s">
        <v>162</v>
      </c>
      <c r="E227" s="165" t="s">
        <v>1</v>
      </c>
      <c r="F227" s="166" t="s">
        <v>350</v>
      </c>
      <c r="H227" s="167">
        <v>0.27200000000000002</v>
      </c>
      <c r="I227" s="5"/>
      <c r="L227" s="163"/>
      <c r="M227" s="168"/>
      <c r="N227" s="169"/>
      <c r="O227" s="169"/>
      <c r="P227" s="169"/>
      <c r="Q227" s="169"/>
      <c r="R227" s="169"/>
      <c r="S227" s="169"/>
      <c r="T227" s="170"/>
      <c r="AT227" s="165" t="s">
        <v>162</v>
      </c>
      <c r="AU227" s="165" t="s">
        <v>85</v>
      </c>
      <c r="AV227" s="162" t="s">
        <v>85</v>
      </c>
      <c r="AW227" s="162" t="s">
        <v>30</v>
      </c>
      <c r="AX227" s="162" t="s">
        <v>76</v>
      </c>
      <c r="AY227" s="165" t="s">
        <v>146</v>
      </c>
    </row>
    <row r="228" spans="1:65" s="171" customFormat="1">
      <c r="B228" s="172"/>
      <c r="D228" s="164" t="s">
        <v>162</v>
      </c>
      <c r="E228" s="173" t="s">
        <v>1</v>
      </c>
      <c r="F228" s="174" t="s">
        <v>165</v>
      </c>
      <c r="H228" s="175">
        <v>0.59499999999999997</v>
      </c>
      <c r="I228" s="6"/>
      <c r="L228" s="172"/>
      <c r="M228" s="176"/>
      <c r="N228" s="177"/>
      <c r="O228" s="177"/>
      <c r="P228" s="177"/>
      <c r="Q228" s="177"/>
      <c r="R228" s="177"/>
      <c r="S228" s="177"/>
      <c r="T228" s="178"/>
      <c r="AT228" s="173" t="s">
        <v>162</v>
      </c>
      <c r="AU228" s="173" t="s">
        <v>85</v>
      </c>
      <c r="AV228" s="171" t="s">
        <v>153</v>
      </c>
      <c r="AW228" s="171" t="s">
        <v>30</v>
      </c>
      <c r="AX228" s="171" t="s">
        <v>83</v>
      </c>
      <c r="AY228" s="173" t="s">
        <v>146</v>
      </c>
    </row>
    <row r="229" spans="1:65" s="27" customFormat="1" ht="24.2" customHeight="1">
      <c r="A229" s="23"/>
      <c r="B229" s="24"/>
      <c r="C229" s="179" t="s">
        <v>351</v>
      </c>
      <c r="D229" s="179" t="s">
        <v>230</v>
      </c>
      <c r="E229" s="180" t="s">
        <v>352</v>
      </c>
      <c r="F229" s="181" t="s">
        <v>353</v>
      </c>
      <c r="G229" s="182" t="s">
        <v>233</v>
      </c>
      <c r="H229" s="183">
        <v>0.161</v>
      </c>
      <c r="I229" s="7"/>
      <c r="J229" s="184">
        <f>ROUND(I229*H229,2)</f>
        <v>0</v>
      </c>
      <c r="K229" s="181" t="s">
        <v>152</v>
      </c>
      <c r="L229" s="185"/>
      <c r="M229" s="186" t="s">
        <v>1</v>
      </c>
      <c r="N229" s="187" t="s">
        <v>41</v>
      </c>
      <c r="O229" s="51"/>
      <c r="P229" s="158">
        <f>O229*H229</f>
        <v>0</v>
      </c>
      <c r="Q229" s="158">
        <v>1</v>
      </c>
      <c r="R229" s="158">
        <f>Q229*H229</f>
        <v>0.161</v>
      </c>
      <c r="S229" s="158">
        <v>0</v>
      </c>
      <c r="T229" s="159">
        <f>S229*H229</f>
        <v>0</v>
      </c>
      <c r="U229" s="23"/>
      <c r="V229" s="23"/>
      <c r="W229" s="23"/>
      <c r="X229" s="23"/>
      <c r="Y229" s="23"/>
      <c r="Z229" s="23"/>
      <c r="AA229" s="23"/>
      <c r="AB229" s="23"/>
      <c r="AC229" s="23"/>
      <c r="AD229" s="23"/>
      <c r="AE229" s="23"/>
      <c r="AR229" s="160" t="s">
        <v>186</v>
      </c>
      <c r="AT229" s="160" t="s">
        <v>230</v>
      </c>
      <c r="AU229" s="160" t="s">
        <v>85</v>
      </c>
      <c r="AY229" s="11" t="s">
        <v>146</v>
      </c>
      <c r="BE229" s="161">
        <f>IF(N229="základní",J229,0)</f>
        <v>0</v>
      </c>
      <c r="BF229" s="161">
        <f>IF(N229="snížená",J229,0)</f>
        <v>0</v>
      </c>
      <c r="BG229" s="161">
        <f>IF(N229="zákl. přenesená",J229,0)</f>
        <v>0</v>
      </c>
      <c r="BH229" s="161">
        <f>IF(N229="sníž. přenesená",J229,0)</f>
        <v>0</v>
      </c>
      <c r="BI229" s="161">
        <f>IF(N229="nulová",J229,0)</f>
        <v>0</v>
      </c>
      <c r="BJ229" s="11" t="s">
        <v>83</v>
      </c>
      <c r="BK229" s="161">
        <f>ROUND(I229*H229,2)</f>
        <v>0</v>
      </c>
      <c r="BL229" s="11" t="s">
        <v>153</v>
      </c>
      <c r="BM229" s="160" t="s">
        <v>354</v>
      </c>
    </row>
    <row r="230" spans="1:65" s="27" customFormat="1" ht="19.5">
      <c r="A230" s="23"/>
      <c r="B230" s="24"/>
      <c r="C230" s="23"/>
      <c r="D230" s="164" t="s">
        <v>312</v>
      </c>
      <c r="E230" s="23"/>
      <c r="F230" s="188" t="s">
        <v>355</v>
      </c>
      <c r="G230" s="23"/>
      <c r="H230" s="23"/>
      <c r="I230" s="8"/>
      <c r="J230" s="23"/>
      <c r="K230" s="23"/>
      <c r="L230" s="24"/>
      <c r="M230" s="189"/>
      <c r="N230" s="190"/>
      <c r="O230" s="51"/>
      <c r="P230" s="51"/>
      <c r="Q230" s="51"/>
      <c r="R230" s="51"/>
      <c r="S230" s="51"/>
      <c r="T230" s="52"/>
      <c r="U230" s="23"/>
      <c r="V230" s="23"/>
      <c r="W230" s="23"/>
      <c r="X230" s="23"/>
      <c r="Y230" s="23"/>
      <c r="Z230" s="23"/>
      <c r="AA230" s="23"/>
      <c r="AB230" s="23"/>
      <c r="AC230" s="23"/>
      <c r="AD230" s="23"/>
      <c r="AE230" s="23"/>
      <c r="AT230" s="11" t="s">
        <v>312</v>
      </c>
      <c r="AU230" s="11" t="s">
        <v>85</v>
      </c>
    </row>
    <row r="231" spans="1:65" s="162" customFormat="1">
      <c r="B231" s="163"/>
      <c r="D231" s="164" t="s">
        <v>162</v>
      </c>
      <c r="E231" s="165" t="s">
        <v>1</v>
      </c>
      <c r="F231" s="166" t="s">
        <v>356</v>
      </c>
      <c r="H231" s="167">
        <v>0.161</v>
      </c>
      <c r="I231" s="5"/>
      <c r="L231" s="163"/>
      <c r="M231" s="168"/>
      <c r="N231" s="169"/>
      <c r="O231" s="169"/>
      <c r="P231" s="169"/>
      <c r="Q231" s="169"/>
      <c r="R231" s="169"/>
      <c r="S231" s="169"/>
      <c r="T231" s="170"/>
      <c r="AT231" s="165" t="s">
        <v>162</v>
      </c>
      <c r="AU231" s="165" t="s">
        <v>85</v>
      </c>
      <c r="AV231" s="162" t="s">
        <v>85</v>
      </c>
      <c r="AW231" s="162" t="s">
        <v>30</v>
      </c>
      <c r="AX231" s="162" t="s">
        <v>83</v>
      </c>
      <c r="AY231" s="165" t="s">
        <v>146</v>
      </c>
    </row>
    <row r="232" spans="1:65" s="27" customFormat="1" ht="14.45" customHeight="1">
      <c r="A232" s="23"/>
      <c r="B232" s="24"/>
      <c r="C232" s="179" t="s">
        <v>357</v>
      </c>
      <c r="D232" s="179" t="s">
        <v>230</v>
      </c>
      <c r="E232" s="180" t="s">
        <v>358</v>
      </c>
      <c r="F232" s="181" t="s">
        <v>359</v>
      </c>
      <c r="G232" s="182" t="s">
        <v>233</v>
      </c>
      <c r="H232" s="183">
        <v>0.41799999999999998</v>
      </c>
      <c r="I232" s="7"/>
      <c r="J232" s="184">
        <f>ROUND(I232*H232,2)</f>
        <v>0</v>
      </c>
      <c r="K232" s="181" t="s">
        <v>152</v>
      </c>
      <c r="L232" s="185"/>
      <c r="M232" s="186" t="s">
        <v>1</v>
      </c>
      <c r="N232" s="187" t="s">
        <v>41</v>
      </c>
      <c r="O232" s="51"/>
      <c r="P232" s="158">
        <f>O232*H232</f>
        <v>0</v>
      </c>
      <c r="Q232" s="158">
        <v>1</v>
      </c>
      <c r="R232" s="158">
        <f>Q232*H232</f>
        <v>0.41799999999999998</v>
      </c>
      <c r="S232" s="158">
        <v>0</v>
      </c>
      <c r="T232" s="159">
        <f>S232*H232</f>
        <v>0</v>
      </c>
      <c r="U232" s="23"/>
      <c r="V232" s="23"/>
      <c r="W232" s="23"/>
      <c r="X232" s="23"/>
      <c r="Y232" s="23"/>
      <c r="Z232" s="23"/>
      <c r="AA232" s="23"/>
      <c r="AB232" s="23"/>
      <c r="AC232" s="23"/>
      <c r="AD232" s="23"/>
      <c r="AE232" s="23"/>
      <c r="AR232" s="160" t="s">
        <v>186</v>
      </c>
      <c r="AT232" s="160" t="s">
        <v>230</v>
      </c>
      <c r="AU232" s="160" t="s">
        <v>85</v>
      </c>
      <c r="AY232" s="11" t="s">
        <v>146</v>
      </c>
      <c r="BE232" s="161">
        <f>IF(N232="základní",J232,0)</f>
        <v>0</v>
      </c>
      <c r="BF232" s="161">
        <f>IF(N232="snížená",J232,0)</f>
        <v>0</v>
      </c>
      <c r="BG232" s="161">
        <f>IF(N232="zákl. přenesená",J232,0)</f>
        <v>0</v>
      </c>
      <c r="BH232" s="161">
        <f>IF(N232="sníž. přenesená",J232,0)</f>
        <v>0</v>
      </c>
      <c r="BI232" s="161">
        <f>IF(N232="nulová",J232,0)</f>
        <v>0</v>
      </c>
      <c r="BJ232" s="11" t="s">
        <v>83</v>
      </c>
      <c r="BK232" s="161">
        <f>ROUND(I232*H232,2)</f>
        <v>0</v>
      </c>
      <c r="BL232" s="11" t="s">
        <v>153</v>
      </c>
      <c r="BM232" s="160" t="s">
        <v>360</v>
      </c>
    </row>
    <row r="233" spans="1:65" s="27" customFormat="1" ht="19.5">
      <c r="A233" s="23"/>
      <c r="B233" s="24"/>
      <c r="C233" s="23"/>
      <c r="D233" s="164" t="s">
        <v>312</v>
      </c>
      <c r="E233" s="23"/>
      <c r="F233" s="188" t="s">
        <v>361</v>
      </c>
      <c r="G233" s="23"/>
      <c r="H233" s="23"/>
      <c r="I233" s="8"/>
      <c r="J233" s="23"/>
      <c r="K233" s="23"/>
      <c r="L233" s="24"/>
      <c r="M233" s="189"/>
      <c r="N233" s="190"/>
      <c r="O233" s="51"/>
      <c r="P233" s="51"/>
      <c r="Q233" s="51"/>
      <c r="R233" s="51"/>
      <c r="S233" s="51"/>
      <c r="T233" s="52"/>
      <c r="U233" s="23"/>
      <c r="V233" s="23"/>
      <c r="W233" s="23"/>
      <c r="X233" s="23"/>
      <c r="Y233" s="23"/>
      <c r="Z233" s="23"/>
      <c r="AA233" s="23"/>
      <c r="AB233" s="23"/>
      <c r="AC233" s="23"/>
      <c r="AD233" s="23"/>
      <c r="AE233" s="23"/>
      <c r="AT233" s="11" t="s">
        <v>312</v>
      </c>
      <c r="AU233" s="11" t="s">
        <v>85</v>
      </c>
    </row>
    <row r="234" spans="1:65" s="162" customFormat="1">
      <c r="B234" s="163"/>
      <c r="D234" s="164" t="s">
        <v>162</v>
      </c>
      <c r="E234" s="165" t="s">
        <v>1</v>
      </c>
      <c r="F234" s="166" t="s">
        <v>362</v>
      </c>
      <c r="H234" s="167">
        <v>2.1999999999999999E-2</v>
      </c>
      <c r="I234" s="5"/>
      <c r="L234" s="163"/>
      <c r="M234" s="168"/>
      <c r="N234" s="169"/>
      <c r="O234" s="169"/>
      <c r="P234" s="169"/>
      <c r="Q234" s="169"/>
      <c r="R234" s="169"/>
      <c r="S234" s="169"/>
      <c r="T234" s="170"/>
      <c r="AT234" s="165" t="s">
        <v>162</v>
      </c>
      <c r="AU234" s="165" t="s">
        <v>85</v>
      </c>
      <c r="AV234" s="162" t="s">
        <v>85</v>
      </c>
      <c r="AW234" s="162" t="s">
        <v>30</v>
      </c>
      <c r="AX234" s="162" t="s">
        <v>76</v>
      </c>
      <c r="AY234" s="165" t="s">
        <v>146</v>
      </c>
    </row>
    <row r="235" spans="1:65" s="162" customFormat="1">
      <c r="B235" s="163"/>
      <c r="D235" s="164" t="s">
        <v>162</v>
      </c>
      <c r="E235" s="165" t="s">
        <v>1</v>
      </c>
      <c r="F235" s="166" t="s">
        <v>363</v>
      </c>
      <c r="H235" s="167">
        <v>3.1E-2</v>
      </c>
      <c r="I235" s="5"/>
      <c r="L235" s="163"/>
      <c r="M235" s="168"/>
      <c r="N235" s="169"/>
      <c r="O235" s="169"/>
      <c r="P235" s="169"/>
      <c r="Q235" s="169"/>
      <c r="R235" s="169"/>
      <c r="S235" s="169"/>
      <c r="T235" s="170"/>
      <c r="AT235" s="165" t="s">
        <v>162</v>
      </c>
      <c r="AU235" s="165" t="s">
        <v>85</v>
      </c>
      <c r="AV235" s="162" t="s">
        <v>85</v>
      </c>
      <c r="AW235" s="162" t="s">
        <v>30</v>
      </c>
      <c r="AX235" s="162" t="s">
        <v>76</v>
      </c>
      <c r="AY235" s="165" t="s">
        <v>146</v>
      </c>
    </row>
    <row r="236" spans="1:65" s="162" customFormat="1">
      <c r="B236" s="163"/>
      <c r="D236" s="164" t="s">
        <v>162</v>
      </c>
      <c r="E236" s="165" t="s">
        <v>1</v>
      </c>
      <c r="F236" s="166" t="s">
        <v>364</v>
      </c>
      <c r="H236" s="167">
        <v>3.9E-2</v>
      </c>
      <c r="I236" s="5"/>
      <c r="L236" s="163"/>
      <c r="M236" s="168"/>
      <c r="N236" s="169"/>
      <c r="O236" s="169"/>
      <c r="P236" s="169"/>
      <c r="Q236" s="169"/>
      <c r="R236" s="169"/>
      <c r="S236" s="169"/>
      <c r="T236" s="170"/>
      <c r="AT236" s="165" t="s">
        <v>162</v>
      </c>
      <c r="AU236" s="165" t="s">
        <v>85</v>
      </c>
      <c r="AV236" s="162" t="s">
        <v>85</v>
      </c>
      <c r="AW236" s="162" t="s">
        <v>30</v>
      </c>
      <c r="AX236" s="162" t="s">
        <v>76</v>
      </c>
      <c r="AY236" s="165" t="s">
        <v>146</v>
      </c>
    </row>
    <row r="237" spans="1:65" s="162" customFormat="1">
      <c r="B237" s="163"/>
      <c r="D237" s="164" t="s">
        <v>162</v>
      </c>
      <c r="E237" s="165" t="s">
        <v>1</v>
      </c>
      <c r="F237" s="166" t="s">
        <v>365</v>
      </c>
      <c r="H237" s="167">
        <v>3.9E-2</v>
      </c>
      <c r="I237" s="5"/>
      <c r="L237" s="163"/>
      <c r="M237" s="168"/>
      <c r="N237" s="169"/>
      <c r="O237" s="169"/>
      <c r="P237" s="169"/>
      <c r="Q237" s="169"/>
      <c r="R237" s="169"/>
      <c r="S237" s="169"/>
      <c r="T237" s="170"/>
      <c r="AT237" s="165" t="s">
        <v>162</v>
      </c>
      <c r="AU237" s="165" t="s">
        <v>85</v>
      </c>
      <c r="AV237" s="162" t="s">
        <v>85</v>
      </c>
      <c r="AW237" s="162" t="s">
        <v>30</v>
      </c>
      <c r="AX237" s="162" t="s">
        <v>76</v>
      </c>
      <c r="AY237" s="165" t="s">
        <v>146</v>
      </c>
    </row>
    <row r="238" spans="1:65" s="162" customFormat="1">
      <c r="B238" s="163"/>
      <c r="D238" s="164" t="s">
        <v>162</v>
      </c>
      <c r="E238" s="165" t="s">
        <v>1</v>
      </c>
      <c r="F238" s="166" t="s">
        <v>366</v>
      </c>
      <c r="H238" s="167">
        <v>4.5999999999999999E-2</v>
      </c>
      <c r="I238" s="5"/>
      <c r="L238" s="163"/>
      <c r="M238" s="168"/>
      <c r="N238" s="169"/>
      <c r="O238" s="169"/>
      <c r="P238" s="169"/>
      <c r="Q238" s="169"/>
      <c r="R238" s="169"/>
      <c r="S238" s="169"/>
      <c r="T238" s="170"/>
      <c r="AT238" s="165" t="s">
        <v>162</v>
      </c>
      <c r="AU238" s="165" t="s">
        <v>85</v>
      </c>
      <c r="AV238" s="162" t="s">
        <v>85</v>
      </c>
      <c r="AW238" s="162" t="s">
        <v>30</v>
      </c>
      <c r="AX238" s="162" t="s">
        <v>76</v>
      </c>
      <c r="AY238" s="165" t="s">
        <v>146</v>
      </c>
    </row>
    <row r="239" spans="1:65" s="162" customFormat="1">
      <c r="B239" s="163"/>
      <c r="D239" s="164" t="s">
        <v>162</v>
      </c>
      <c r="E239" s="165" t="s">
        <v>1</v>
      </c>
      <c r="F239" s="166" t="s">
        <v>367</v>
      </c>
      <c r="H239" s="167">
        <v>0.11700000000000001</v>
      </c>
      <c r="I239" s="5"/>
      <c r="L239" s="163"/>
      <c r="M239" s="168"/>
      <c r="N239" s="169"/>
      <c r="O239" s="169"/>
      <c r="P239" s="169"/>
      <c r="Q239" s="169"/>
      <c r="R239" s="169"/>
      <c r="S239" s="169"/>
      <c r="T239" s="170"/>
      <c r="AT239" s="165" t="s">
        <v>162</v>
      </c>
      <c r="AU239" s="165" t="s">
        <v>85</v>
      </c>
      <c r="AV239" s="162" t="s">
        <v>85</v>
      </c>
      <c r="AW239" s="162" t="s">
        <v>30</v>
      </c>
      <c r="AX239" s="162" t="s">
        <v>76</v>
      </c>
      <c r="AY239" s="165" t="s">
        <v>146</v>
      </c>
    </row>
    <row r="240" spans="1:65" s="162" customFormat="1">
      <c r="B240" s="163"/>
      <c r="D240" s="164" t="s">
        <v>162</v>
      </c>
      <c r="E240" s="165" t="s">
        <v>1</v>
      </c>
      <c r="F240" s="166" t="s">
        <v>368</v>
      </c>
      <c r="H240" s="167">
        <v>6.2E-2</v>
      </c>
      <c r="I240" s="5"/>
      <c r="L240" s="163"/>
      <c r="M240" s="168"/>
      <c r="N240" s="169"/>
      <c r="O240" s="169"/>
      <c r="P240" s="169"/>
      <c r="Q240" s="169"/>
      <c r="R240" s="169"/>
      <c r="S240" s="169"/>
      <c r="T240" s="170"/>
      <c r="AT240" s="165" t="s">
        <v>162</v>
      </c>
      <c r="AU240" s="165" t="s">
        <v>85</v>
      </c>
      <c r="AV240" s="162" t="s">
        <v>85</v>
      </c>
      <c r="AW240" s="162" t="s">
        <v>30</v>
      </c>
      <c r="AX240" s="162" t="s">
        <v>76</v>
      </c>
      <c r="AY240" s="165" t="s">
        <v>146</v>
      </c>
    </row>
    <row r="241" spans="1:65" s="162" customFormat="1">
      <c r="B241" s="163"/>
      <c r="D241" s="164" t="s">
        <v>162</v>
      </c>
      <c r="E241" s="165" t="s">
        <v>1</v>
      </c>
      <c r="F241" s="166" t="s">
        <v>368</v>
      </c>
      <c r="H241" s="167">
        <v>6.2E-2</v>
      </c>
      <c r="I241" s="5"/>
      <c r="L241" s="163"/>
      <c r="M241" s="168"/>
      <c r="N241" s="169"/>
      <c r="O241" s="169"/>
      <c r="P241" s="169"/>
      <c r="Q241" s="169"/>
      <c r="R241" s="169"/>
      <c r="S241" s="169"/>
      <c r="T241" s="170"/>
      <c r="AT241" s="165" t="s">
        <v>162</v>
      </c>
      <c r="AU241" s="165" t="s">
        <v>85</v>
      </c>
      <c r="AV241" s="162" t="s">
        <v>85</v>
      </c>
      <c r="AW241" s="162" t="s">
        <v>30</v>
      </c>
      <c r="AX241" s="162" t="s">
        <v>76</v>
      </c>
      <c r="AY241" s="165" t="s">
        <v>146</v>
      </c>
    </row>
    <row r="242" spans="1:65" s="171" customFormat="1">
      <c r="B242" s="172"/>
      <c r="D242" s="164" t="s">
        <v>162</v>
      </c>
      <c r="E242" s="173" t="s">
        <v>1</v>
      </c>
      <c r="F242" s="174" t="s">
        <v>165</v>
      </c>
      <c r="H242" s="175">
        <v>0.41799999999999998</v>
      </c>
      <c r="I242" s="6"/>
      <c r="L242" s="172"/>
      <c r="M242" s="176"/>
      <c r="N242" s="177"/>
      <c r="O242" s="177"/>
      <c r="P242" s="177"/>
      <c r="Q242" s="177"/>
      <c r="R242" s="177"/>
      <c r="S242" s="177"/>
      <c r="T242" s="178"/>
      <c r="AT242" s="173" t="s">
        <v>162</v>
      </c>
      <c r="AU242" s="173" t="s">
        <v>85</v>
      </c>
      <c r="AV242" s="171" t="s">
        <v>153</v>
      </c>
      <c r="AW242" s="171" t="s">
        <v>30</v>
      </c>
      <c r="AX242" s="171" t="s">
        <v>83</v>
      </c>
      <c r="AY242" s="173" t="s">
        <v>146</v>
      </c>
    </row>
    <row r="243" spans="1:65" s="27" customFormat="1" ht="14.45" customHeight="1">
      <c r="A243" s="23"/>
      <c r="B243" s="24"/>
      <c r="C243" s="179" t="s">
        <v>369</v>
      </c>
      <c r="D243" s="179" t="s">
        <v>230</v>
      </c>
      <c r="E243" s="180" t="s">
        <v>370</v>
      </c>
      <c r="F243" s="181" t="s">
        <v>371</v>
      </c>
      <c r="G243" s="182" t="s">
        <v>372</v>
      </c>
      <c r="H243" s="183">
        <v>328</v>
      </c>
      <c r="I243" s="7"/>
      <c r="J243" s="184">
        <f>ROUND(I243*H243,2)</f>
        <v>0</v>
      </c>
      <c r="K243" s="181" t="s">
        <v>152</v>
      </c>
      <c r="L243" s="185"/>
      <c r="M243" s="186" t="s">
        <v>1</v>
      </c>
      <c r="N243" s="187" t="s">
        <v>41</v>
      </c>
      <c r="O243" s="51"/>
      <c r="P243" s="158">
        <f>O243*H243</f>
        <v>0</v>
      </c>
      <c r="Q243" s="158">
        <v>2.2000000000000001E-4</v>
      </c>
      <c r="R243" s="158">
        <f>Q243*H243</f>
        <v>7.2160000000000002E-2</v>
      </c>
      <c r="S243" s="158">
        <v>0</v>
      </c>
      <c r="T243" s="159">
        <f>S243*H243</f>
        <v>0</v>
      </c>
      <c r="U243" s="23"/>
      <c r="V243" s="23"/>
      <c r="W243" s="23"/>
      <c r="X243" s="23"/>
      <c r="Y243" s="23"/>
      <c r="Z243" s="23"/>
      <c r="AA243" s="23"/>
      <c r="AB243" s="23"/>
      <c r="AC243" s="23"/>
      <c r="AD243" s="23"/>
      <c r="AE243" s="23"/>
      <c r="AR243" s="160" t="s">
        <v>186</v>
      </c>
      <c r="AT243" s="160" t="s">
        <v>230</v>
      </c>
      <c r="AU243" s="160" t="s">
        <v>85</v>
      </c>
      <c r="AY243" s="11" t="s">
        <v>146</v>
      </c>
      <c r="BE243" s="161">
        <f>IF(N243="základní",J243,0)</f>
        <v>0</v>
      </c>
      <c r="BF243" s="161">
        <f>IF(N243="snížená",J243,0)</f>
        <v>0</v>
      </c>
      <c r="BG243" s="161">
        <f>IF(N243="zákl. přenesená",J243,0)</f>
        <v>0</v>
      </c>
      <c r="BH243" s="161">
        <f>IF(N243="sníž. přenesená",J243,0)</f>
        <v>0</v>
      </c>
      <c r="BI243" s="161">
        <f>IF(N243="nulová",J243,0)</f>
        <v>0</v>
      </c>
      <c r="BJ243" s="11" t="s">
        <v>83</v>
      </c>
      <c r="BK243" s="161">
        <f>ROUND(I243*H243,2)</f>
        <v>0</v>
      </c>
      <c r="BL243" s="11" t="s">
        <v>153</v>
      </c>
      <c r="BM243" s="160" t="s">
        <v>373</v>
      </c>
    </row>
    <row r="244" spans="1:65" s="162" customFormat="1">
      <c r="B244" s="163"/>
      <c r="D244" s="164" t="s">
        <v>162</v>
      </c>
      <c r="E244" s="165" t="s">
        <v>1</v>
      </c>
      <c r="F244" s="166" t="s">
        <v>374</v>
      </c>
      <c r="H244" s="167">
        <v>328</v>
      </c>
      <c r="I244" s="5"/>
      <c r="L244" s="163"/>
      <c r="M244" s="168"/>
      <c r="N244" s="169"/>
      <c r="O244" s="169"/>
      <c r="P244" s="169"/>
      <c r="Q244" s="169"/>
      <c r="R244" s="169"/>
      <c r="S244" s="169"/>
      <c r="T244" s="170"/>
      <c r="AT244" s="165" t="s">
        <v>162</v>
      </c>
      <c r="AU244" s="165" t="s">
        <v>85</v>
      </c>
      <c r="AV244" s="162" t="s">
        <v>85</v>
      </c>
      <c r="AW244" s="162" t="s">
        <v>30</v>
      </c>
      <c r="AX244" s="162" t="s">
        <v>83</v>
      </c>
      <c r="AY244" s="165" t="s">
        <v>146</v>
      </c>
    </row>
    <row r="245" spans="1:65" s="27" customFormat="1" ht="24.2" customHeight="1">
      <c r="A245" s="23"/>
      <c r="B245" s="24"/>
      <c r="C245" s="150" t="s">
        <v>375</v>
      </c>
      <c r="D245" s="150" t="s">
        <v>148</v>
      </c>
      <c r="E245" s="151" t="s">
        <v>376</v>
      </c>
      <c r="F245" s="152" t="s">
        <v>377</v>
      </c>
      <c r="G245" s="153" t="s">
        <v>295</v>
      </c>
      <c r="H245" s="154">
        <v>1060</v>
      </c>
      <c r="I245" s="4"/>
      <c r="J245" s="155">
        <f>ROUND(I245*H245,2)</f>
        <v>0</v>
      </c>
      <c r="K245" s="152" t="s">
        <v>152</v>
      </c>
      <c r="L245" s="24"/>
      <c r="M245" s="156" t="s">
        <v>1</v>
      </c>
      <c r="N245" s="157" t="s">
        <v>41</v>
      </c>
      <c r="O245" s="51"/>
      <c r="P245" s="158">
        <f>O245*H245</f>
        <v>0</v>
      </c>
      <c r="Q245" s="158">
        <v>0</v>
      </c>
      <c r="R245" s="158">
        <f>Q245*H245</f>
        <v>0</v>
      </c>
      <c r="S245" s="158">
        <v>0</v>
      </c>
      <c r="T245" s="159">
        <f>S245*H245</f>
        <v>0</v>
      </c>
      <c r="U245" s="23"/>
      <c r="V245" s="23"/>
      <c r="W245" s="23"/>
      <c r="X245" s="23"/>
      <c r="Y245" s="23"/>
      <c r="Z245" s="23"/>
      <c r="AA245" s="23"/>
      <c r="AB245" s="23"/>
      <c r="AC245" s="23"/>
      <c r="AD245" s="23"/>
      <c r="AE245" s="23"/>
      <c r="AR245" s="160" t="s">
        <v>153</v>
      </c>
      <c r="AT245" s="160" t="s">
        <v>148</v>
      </c>
      <c r="AU245" s="160" t="s">
        <v>85</v>
      </c>
      <c r="AY245" s="11" t="s">
        <v>146</v>
      </c>
      <c r="BE245" s="161">
        <f>IF(N245="základní",J245,0)</f>
        <v>0</v>
      </c>
      <c r="BF245" s="161">
        <f>IF(N245="snížená",J245,0)</f>
        <v>0</v>
      </c>
      <c r="BG245" s="161">
        <f>IF(N245="zákl. přenesená",J245,0)</f>
        <v>0</v>
      </c>
      <c r="BH245" s="161">
        <f>IF(N245="sníž. přenesená",J245,0)</f>
        <v>0</v>
      </c>
      <c r="BI245" s="161">
        <f>IF(N245="nulová",J245,0)</f>
        <v>0</v>
      </c>
      <c r="BJ245" s="11" t="s">
        <v>83</v>
      </c>
      <c r="BK245" s="161">
        <f>ROUND(I245*H245,2)</f>
        <v>0</v>
      </c>
      <c r="BL245" s="11" t="s">
        <v>153</v>
      </c>
      <c r="BM245" s="160" t="s">
        <v>378</v>
      </c>
    </row>
    <row r="246" spans="1:65" s="162" customFormat="1">
      <c r="B246" s="163"/>
      <c r="D246" s="164" t="s">
        <v>162</v>
      </c>
      <c r="E246" s="165" t="s">
        <v>1</v>
      </c>
      <c r="F246" s="166" t="s">
        <v>343</v>
      </c>
      <c r="H246" s="167">
        <v>1060</v>
      </c>
      <c r="I246" s="5"/>
      <c r="L246" s="163"/>
      <c r="M246" s="168"/>
      <c r="N246" s="169"/>
      <c r="O246" s="169"/>
      <c r="P246" s="169"/>
      <c r="Q246" s="169"/>
      <c r="R246" s="169"/>
      <c r="S246" s="169"/>
      <c r="T246" s="170"/>
      <c r="AT246" s="165" t="s">
        <v>162</v>
      </c>
      <c r="AU246" s="165" t="s">
        <v>85</v>
      </c>
      <c r="AV246" s="162" t="s">
        <v>85</v>
      </c>
      <c r="AW246" s="162" t="s">
        <v>30</v>
      </c>
      <c r="AX246" s="162" t="s">
        <v>83</v>
      </c>
      <c r="AY246" s="165" t="s">
        <v>146</v>
      </c>
    </row>
    <row r="247" spans="1:65" s="27" customFormat="1" ht="14.45" customHeight="1">
      <c r="A247" s="23"/>
      <c r="B247" s="24"/>
      <c r="C247" s="150" t="s">
        <v>379</v>
      </c>
      <c r="D247" s="150" t="s">
        <v>148</v>
      </c>
      <c r="E247" s="151" t="s">
        <v>380</v>
      </c>
      <c r="F247" s="152" t="s">
        <v>381</v>
      </c>
      <c r="G247" s="153" t="s">
        <v>233</v>
      </c>
      <c r="H247" s="154">
        <v>52</v>
      </c>
      <c r="I247" s="4"/>
      <c r="J247" s="155">
        <f>ROUND(I247*H247,2)</f>
        <v>0</v>
      </c>
      <c r="K247" s="152" t="s">
        <v>152</v>
      </c>
      <c r="L247" s="24"/>
      <c r="M247" s="156" t="s">
        <v>1</v>
      </c>
      <c r="N247" s="157" t="s">
        <v>41</v>
      </c>
      <c r="O247" s="51"/>
      <c r="P247" s="158">
        <f>O247*H247</f>
        <v>0</v>
      </c>
      <c r="Q247" s="158">
        <v>0</v>
      </c>
      <c r="R247" s="158">
        <f>Q247*H247</f>
        <v>0</v>
      </c>
      <c r="S247" s="158">
        <v>0</v>
      </c>
      <c r="T247" s="159">
        <f>S247*H247</f>
        <v>0</v>
      </c>
      <c r="U247" s="23"/>
      <c r="V247" s="23"/>
      <c r="W247" s="23"/>
      <c r="X247" s="23"/>
      <c r="Y247" s="23"/>
      <c r="Z247" s="23"/>
      <c r="AA247" s="23"/>
      <c r="AB247" s="23"/>
      <c r="AC247" s="23"/>
      <c r="AD247" s="23"/>
      <c r="AE247" s="23"/>
      <c r="AR247" s="160" t="s">
        <v>153</v>
      </c>
      <c r="AT247" s="160" t="s">
        <v>148</v>
      </c>
      <c r="AU247" s="160" t="s">
        <v>85</v>
      </c>
      <c r="AY247" s="11" t="s">
        <v>146</v>
      </c>
      <c r="BE247" s="161">
        <f>IF(N247="základní",J247,0)</f>
        <v>0</v>
      </c>
      <c r="BF247" s="161">
        <f>IF(N247="snížená",J247,0)</f>
        <v>0</v>
      </c>
      <c r="BG247" s="161">
        <f>IF(N247="zákl. přenesená",J247,0)</f>
        <v>0</v>
      </c>
      <c r="BH247" s="161">
        <f>IF(N247="sníž. přenesená",J247,0)</f>
        <v>0</v>
      </c>
      <c r="BI247" s="161">
        <f>IF(N247="nulová",J247,0)</f>
        <v>0</v>
      </c>
      <c r="BJ247" s="11" t="s">
        <v>83</v>
      </c>
      <c r="BK247" s="161">
        <f>ROUND(I247*H247,2)</f>
        <v>0</v>
      </c>
      <c r="BL247" s="11" t="s">
        <v>153</v>
      </c>
      <c r="BM247" s="160" t="s">
        <v>382</v>
      </c>
    </row>
    <row r="248" spans="1:65" s="162" customFormat="1">
      <c r="B248" s="163"/>
      <c r="D248" s="164" t="s">
        <v>162</v>
      </c>
      <c r="E248" s="165" t="s">
        <v>1</v>
      </c>
      <c r="F248" s="166" t="s">
        <v>383</v>
      </c>
      <c r="H248" s="167">
        <v>52</v>
      </c>
      <c r="I248" s="5"/>
      <c r="L248" s="163"/>
      <c r="M248" s="168"/>
      <c r="N248" s="169"/>
      <c r="O248" s="169"/>
      <c r="P248" s="169"/>
      <c r="Q248" s="169"/>
      <c r="R248" s="169"/>
      <c r="S248" s="169"/>
      <c r="T248" s="170"/>
      <c r="AT248" s="165" t="s">
        <v>162</v>
      </c>
      <c r="AU248" s="165" t="s">
        <v>85</v>
      </c>
      <c r="AV248" s="162" t="s">
        <v>85</v>
      </c>
      <c r="AW248" s="162" t="s">
        <v>30</v>
      </c>
      <c r="AX248" s="162" t="s">
        <v>83</v>
      </c>
      <c r="AY248" s="165" t="s">
        <v>146</v>
      </c>
    </row>
    <row r="249" spans="1:65" s="27" customFormat="1" ht="24.2" customHeight="1">
      <c r="A249" s="23"/>
      <c r="B249" s="24"/>
      <c r="C249" s="150" t="s">
        <v>384</v>
      </c>
      <c r="D249" s="150" t="s">
        <v>148</v>
      </c>
      <c r="E249" s="151" t="s">
        <v>385</v>
      </c>
      <c r="F249" s="152" t="s">
        <v>386</v>
      </c>
      <c r="G249" s="153" t="s">
        <v>323</v>
      </c>
      <c r="H249" s="154">
        <v>4</v>
      </c>
      <c r="I249" s="4"/>
      <c r="J249" s="155">
        <f>ROUND(I249*H249,2)</f>
        <v>0</v>
      </c>
      <c r="K249" s="152" t="s">
        <v>152</v>
      </c>
      <c r="L249" s="24"/>
      <c r="M249" s="156" t="s">
        <v>1</v>
      </c>
      <c r="N249" s="157" t="s">
        <v>41</v>
      </c>
      <c r="O249" s="51"/>
      <c r="P249" s="158">
        <f>O249*H249</f>
        <v>0</v>
      </c>
      <c r="Q249" s="158">
        <v>0</v>
      </c>
      <c r="R249" s="158">
        <f>Q249*H249</f>
        <v>0</v>
      </c>
      <c r="S249" s="158">
        <v>0</v>
      </c>
      <c r="T249" s="159">
        <f>S249*H249</f>
        <v>0</v>
      </c>
      <c r="U249" s="23"/>
      <c r="V249" s="23"/>
      <c r="W249" s="23"/>
      <c r="X249" s="23"/>
      <c r="Y249" s="23"/>
      <c r="Z249" s="23"/>
      <c r="AA249" s="23"/>
      <c r="AB249" s="23"/>
      <c r="AC249" s="23"/>
      <c r="AD249" s="23"/>
      <c r="AE249" s="23"/>
      <c r="AR249" s="160" t="s">
        <v>153</v>
      </c>
      <c r="AT249" s="160" t="s">
        <v>148</v>
      </c>
      <c r="AU249" s="160" t="s">
        <v>85</v>
      </c>
      <c r="AY249" s="11" t="s">
        <v>146</v>
      </c>
      <c r="BE249" s="161">
        <f>IF(N249="základní",J249,0)</f>
        <v>0</v>
      </c>
      <c r="BF249" s="161">
        <f>IF(N249="snížená",J249,0)</f>
        <v>0</v>
      </c>
      <c r="BG249" s="161">
        <f>IF(N249="zákl. přenesená",J249,0)</f>
        <v>0</v>
      </c>
      <c r="BH249" s="161">
        <f>IF(N249="sníž. přenesená",J249,0)</f>
        <v>0</v>
      </c>
      <c r="BI249" s="161">
        <f>IF(N249="nulová",J249,0)</f>
        <v>0</v>
      </c>
      <c r="BJ249" s="11" t="s">
        <v>83</v>
      </c>
      <c r="BK249" s="161">
        <f>ROUND(I249*H249,2)</f>
        <v>0</v>
      </c>
      <c r="BL249" s="11" t="s">
        <v>153</v>
      </c>
      <c r="BM249" s="160" t="s">
        <v>387</v>
      </c>
    </row>
    <row r="250" spans="1:65" s="27" customFormat="1" ht="24.2" customHeight="1">
      <c r="A250" s="23"/>
      <c r="B250" s="24"/>
      <c r="C250" s="150" t="s">
        <v>388</v>
      </c>
      <c r="D250" s="150" t="s">
        <v>148</v>
      </c>
      <c r="E250" s="151" t="s">
        <v>389</v>
      </c>
      <c r="F250" s="152" t="s">
        <v>390</v>
      </c>
      <c r="G250" s="153" t="s">
        <v>151</v>
      </c>
      <c r="H250" s="154">
        <v>3.375</v>
      </c>
      <c r="I250" s="4"/>
      <c r="J250" s="155">
        <f>ROUND(I250*H250,2)</f>
        <v>0</v>
      </c>
      <c r="K250" s="152" t="s">
        <v>152</v>
      </c>
      <c r="L250" s="24"/>
      <c r="M250" s="156" t="s">
        <v>1</v>
      </c>
      <c r="N250" s="157" t="s">
        <v>41</v>
      </c>
      <c r="O250" s="51"/>
      <c r="P250" s="158">
        <f>O250*H250</f>
        <v>0</v>
      </c>
      <c r="Q250" s="158">
        <v>0</v>
      </c>
      <c r="R250" s="158">
        <f>Q250*H250</f>
        <v>0</v>
      </c>
      <c r="S250" s="158">
        <v>0</v>
      </c>
      <c r="T250" s="159">
        <f>S250*H250</f>
        <v>0</v>
      </c>
      <c r="U250" s="23"/>
      <c r="V250" s="23"/>
      <c r="W250" s="23"/>
      <c r="X250" s="23"/>
      <c r="Y250" s="23"/>
      <c r="Z250" s="23"/>
      <c r="AA250" s="23"/>
      <c r="AB250" s="23"/>
      <c r="AC250" s="23"/>
      <c r="AD250" s="23"/>
      <c r="AE250" s="23"/>
      <c r="AR250" s="160" t="s">
        <v>153</v>
      </c>
      <c r="AT250" s="160" t="s">
        <v>148</v>
      </c>
      <c r="AU250" s="160" t="s">
        <v>85</v>
      </c>
      <c r="AY250" s="11" t="s">
        <v>146</v>
      </c>
      <c r="BE250" s="161">
        <f>IF(N250="základní",J250,0)</f>
        <v>0</v>
      </c>
      <c r="BF250" s="161">
        <f>IF(N250="snížená",J250,0)</f>
        <v>0</v>
      </c>
      <c r="BG250" s="161">
        <f>IF(N250="zákl. přenesená",J250,0)</f>
        <v>0</v>
      </c>
      <c r="BH250" s="161">
        <f>IF(N250="sníž. přenesená",J250,0)</f>
        <v>0</v>
      </c>
      <c r="BI250" s="161">
        <f>IF(N250="nulová",J250,0)</f>
        <v>0</v>
      </c>
      <c r="BJ250" s="11" t="s">
        <v>83</v>
      </c>
      <c r="BK250" s="161">
        <f>ROUND(I250*H250,2)</f>
        <v>0</v>
      </c>
      <c r="BL250" s="11" t="s">
        <v>153</v>
      </c>
      <c r="BM250" s="160" t="s">
        <v>391</v>
      </c>
    </row>
    <row r="251" spans="1:65" s="27" customFormat="1" ht="19.5">
      <c r="A251" s="23"/>
      <c r="B251" s="24"/>
      <c r="C251" s="23"/>
      <c r="D251" s="164" t="s">
        <v>312</v>
      </c>
      <c r="E251" s="23"/>
      <c r="F251" s="188" t="s">
        <v>392</v>
      </c>
      <c r="G251" s="23"/>
      <c r="H251" s="23"/>
      <c r="I251" s="8"/>
      <c r="J251" s="23"/>
      <c r="K251" s="23"/>
      <c r="L251" s="24"/>
      <c r="M251" s="189"/>
      <c r="N251" s="190"/>
      <c r="O251" s="51"/>
      <c r="P251" s="51"/>
      <c r="Q251" s="51"/>
      <c r="R251" s="51"/>
      <c r="S251" s="51"/>
      <c r="T251" s="52"/>
      <c r="U251" s="23"/>
      <c r="V251" s="23"/>
      <c r="W251" s="23"/>
      <c r="X251" s="23"/>
      <c r="Y251" s="23"/>
      <c r="Z251" s="23"/>
      <c r="AA251" s="23"/>
      <c r="AB251" s="23"/>
      <c r="AC251" s="23"/>
      <c r="AD251" s="23"/>
      <c r="AE251" s="23"/>
      <c r="AT251" s="11" t="s">
        <v>312</v>
      </c>
      <c r="AU251" s="11" t="s">
        <v>85</v>
      </c>
    </row>
    <row r="252" spans="1:65" s="162" customFormat="1">
      <c r="B252" s="163"/>
      <c r="D252" s="164" t="s">
        <v>162</v>
      </c>
      <c r="E252" s="165" t="s">
        <v>1</v>
      </c>
      <c r="F252" s="166" t="s">
        <v>393</v>
      </c>
      <c r="H252" s="167">
        <v>3.375</v>
      </c>
      <c r="I252" s="5"/>
      <c r="L252" s="163"/>
      <c r="M252" s="168"/>
      <c r="N252" s="169"/>
      <c r="O252" s="169"/>
      <c r="P252" s="169"/>
      <c r="Q252" s="169"/>
      <c r="R252" s="169"/>
      <c r="S252" s="169"/>
      <c r="T252" s="170"/>
      <c r="AT252" s="165" t="s">
        <v>162</v>
      </c>
      <c r="AU252" s="165" t="s">
        <v>85</v>
      </c>
      <c r="AV252" s="162" t="s">
        <v>85</v>
      </c>
      <c r="AW252" s="162" t="s">
        <v>30</v>
      </c>
      <c r="AX252" s="162" t="s">
        <v>83</v>
      </c>
      <c r="AY252" s="165" t="s">
        <v>146</v>
      </c>
    </row>
    <row r="253" spans="1:65" s="27" customFormat="1" ht="24.2" customHeight="1">
      <c r="A253" s="23"/>
      <c r="B253" s="24"/>
      <c r="C253" s="150" t="s">
        <v>394</v>
      </c>
      <c r="D253" s="150" t="s">
        <v>148</v>
      </c>
      <c r="E253" s="151" t="s">
        <v>395</v>
      </c>
      <c r="F253" s="152" t="s">
        <v>396</v>
      </c>
      <c r="G253" s="153" t="s">
        <v>151</v>
      </c>
      <c r="H253" s="154">
        <v>1</v>
      </c>
      <c r="I253" s="4"/>
      <c r="J253" s="155">
        <f>ROUND(I253*H253,2)</f>
        <v>0</v>
      </c>
      <c r="K253" s="152" t="s">
        <v>152</v>
      </c>
      <c r="L253" s="24"/>
      <c r="M253" s="156" t="s">
        <v>1</v>
      </c>
      <c r="N253" s="157" t="s">
        <v>41</v>
      </c>
      <c r="O253" s="51"/>
      <c r="P253" s="158">
        <f>O253*H253</f>
        <v>0</v>
      </c>
      <c r="Q253" s="158">
        <v>2.102E-2</v>
      </c>
      <c r="R253" s="158">
        <f>Q253*H253</f>
        <v>2.102E-2</v>
      </c>
      <c r="S253" s="158">
        <v>0</v>
      </c>
      <c r="T253" s="159">
        <f>S253*H253</f>
        <v>0</v>
      </c>
      <c r="U253" s="23"/>
      <c r="V253" s="23"/>
      <c r="W253" s="23"/>
      <c r="X253" s="23"/>
      <c r="Y253" s="23"/>
      <c r="Z253" s="23"/>
      <c r="AA253" s="23"/>
      <c r="AB253" s="23"/>
      <c r="AC253" s="23"/>
      <c r="AD253" s="23"/>
      <c r="AE253" s="23"/>
      <c r="AR253" s="160" t="s">
        <v>153</v>
      </c>
      <c r="AT253" s="160" t="s">
        <v>148</v>
      </c>
      <c r="AU253" s="160" t="s">
        <v>85</v>
      </c>
      <c r="AY253" s="11" t="s">
        <v>146</v>
      </c>
      <c r="BE253" s="161">
        <f>IF(N253="základní",J253,0)</f>
        <v>0</v>
      </c>
      <c r="BF253" s="161">
        <f>IF(N253="snížená",J253,0)</f>
        <v>0</v>
      </c>
      <c r="BG253" s="161">
        <f>IF(N253="zákl. přenesená",J253,0)</f>
        <v>0</v>
      </c>
      <c r="BH253" s="161">
        <f>IF(N253="sníž. přenesená",J253,0)</f>
        <v>0</v>
      </c>
      <c r="BI253" s="161">
        <f>IF(N253="nulová",J253,0)</f>
        <v>0</v>
      </c>
      <c r="BJ253" s="11" t="s">
        <v>83</v>
      </c>
      <c r="BK253" s="161">
        <f>ROUND(I253*H253,2)</f>
        <v>0</v>
      </c>
      <c r="BL253" s="11" t="s">
        <v>153</v>
      </c>
      <c r="BM253" s="160" t="s">
        <v>397</v>
      </c>
    </row>
    <row r="254" spans="1:65" s="162" customFormat="1">
      <c r="B254" s="163"/>
      <c r="D254" s="164" t="s">
        <v>162</v>
      </c>
      <c r="E254" s="165" t="s">
        <v>1</v>
      </c>
      <c r="F254" s="166" t="s">
        <v>398</v>
      </c>
      <c r="H254" s="167">
        <v>1</v>
      </c>
      <c r="I254" s="5"/>
      <c r="L254" s="163"/>
      <c r="M254" s="168"/>
      <c r="N254" s="169"/>
      <c r="O254" s="169"/>
      <c r="P254" s="169"/>
      <c r="Q254" s="169"/>
      <c r="R254" s="169"/>
      <c r="S254" s="169"/>
      <c r="T254" s="170"/>
      <c r="AT254" s="165" t="s">
        <v>162</v>
      </c>
      <c r="AU254" s="165" t="s">
        <v>85</v>
      </c>
      <c r="AV254" s="162" t="s">
        <v>85</v>
      </c>
      <c r="AW254" s="162" t="s">
        <v>30</v>
      </c>
      <c r="AX254" s="162" t="s">
        <v>83</v>
      </c>
      <c r="AY254" s="165" t="s">
        <v>146</v>
      </c>
    </row>
    <row r="255" spans="1:65" s="27" customFormat="1" ht="24.2" customHeight="1">
      <c r="A255" s="23"/>
      <c r="B255" s="24"/>
      <c r="C255" s="150" t="s">
        <v>399</v>
      </c>
      <c r="D255" s="150" t="s">
        <v>148</v>
      </c>
      <c r="E255" s="151" t="s">
        <v>400</v>
      </c>
      <c r="F255" s="152" t="s">
        <v>401</v>
      </c>
      <c r="G255" s="153" t="s">
        <v>151</v>
      </c>
      <c r="H255" s="154">
        <v>4</v>
      </c>
      <c r="I255" s="4"/>
      <c r="J255" s="155">
        <f>ROUND(I255*H255,2)</f>
        <v>0</v>
      </c>
      <c r="K255" s="152" t="s">
        <v>152</v>
      </c>
      <c r="L255" s="24"/>
      <c r="M255" s="156" t="s">
        <v>1</v>
      </c>
      <c r="N255" s="157" t="s">
        <v>41</v>
      </c>
      <c r="O255" s="51"/>
      <c r="P255" s="158">
        <f>O255*H255</f>
        <v>0</v>
      </c>
      <c r="Q255" s="158">
        <v>2.102E-2</v>
      </c>
      <c r="R255" s="158">
        <f>Q255*H255</f>
        <v>8.4080000000000002E-2</v>
      </c>
      <c r="S255" s="158">
        <v>0</v>
      </c>
      <c r="T255" s="159">
        <f>S255*H255</f>
        <v>0</v>
      </c>
      <c r="U255" s="23"/>
      <c r="V255" s="23"/>
      <c r="W255" s="23"/>
      <c r="X255" s="23"/>
      <c r="Y255" s="23"/>
      <c r="Z255" s="23"/>
      <c r="AA255" s="23"/>
      <c r="AB255" s="23"/>
      <c r="AC255" s="23"/>
      <c r="AD255" s="23"/>
      <c r="AE255" s="23"/>
      <c r="AR255" s="160" t="s">
        <v>153</v>
      </c>
      <c r="AT255" s="160" t="s">
        <v>148</v>
      </c>
      <c r="AU255" s="160" t="s">
        <v>85</v>
      </c>
      <c r="AY255" s="11" t="s">
        <v>146</v>
      </c>
      <c r="BE255" s="161">
        <f>IF(N255="základní",J255,0)</f>
        <v>0</v>
      </c>
      <c r="BF255" s="161">
        <f>IF(N255="snížená",J255,0)</f>
        <v>0</v>
      </c>
      <c r="BG255" s="161">
        <f>IF(N255="zákl. přenesená",J255,0)</f>
        <v>0</v>
      </c>
      <c r="BH255" s="161">
        <f>IF(N255="sníž. přenesená",J255,0)</f>
        <v>0</v>
      </c>
      <c r="BI255" s="161">
        <f>IF(N255="nulová",J255,0)</f>
        <v>0</v>
      </c>
      <c r="BJ255" s="11" t="s">
        <v>83</v>
      </c>
      <c r="BK255" s="161">
        <f>ROUND(I255*H255,2)</f>
        <v>0</v>
      </c>
      <c r="BL255" s="11" t="s">
        <v>153</v>
      </c>
      <c r="BM255" s="160" t="s">
        <v>402</v>
      </c>
    </row>
    <row r="256" spans="1:65" s="162" customFormat="1">
      <c r="B256" s="163"/>
      <c r="D256" s="164" t="s">
        <v>162</v>
      </c>
      <c r="E256" s="165" t="s">
        <v>1</v>
      </c>
      <c r="F256" s="166" t="s">
        <v>403</v>
      </c>
      <c r="H256" s="167">
        <v>4</v>
      </c>
      <c r="I256" s="5"/>
      <c r="L256" s="163"/>
      <c r="M256" s="168"/>
      <c r="N256" s="169"/>
      <c r="O256" s="169"/>
      <c r="P256" s="169"/>
      <c r="Q256" s="169"/>
      <c r="R256" s="169"/>
      <c r="S256" s="169"/>
      <c r="T256" s="170"/>
      <c r="AT256" s="165" t="s">
        <v>162</v>
      </c>
      <c r="AU256" s="165" t="s">
        <v>85</v>
      </c>
      <c r="AV256" s="162" t="s">
        <v>85</v>
      </c>
      <c r="AW256" s="162" t="s">
        <v>30</v>
      </c>
      <c r="AX256" s="162" t="s">
        <v>83</v>
      </c>
      <c r="AY256" s="165" t="s">
        <v>146</v>
      </c>
    </row>
    <row r="257" spans="1:65" s="27" customFormat="1" ht="24.2" customHeight="1">
      <c r="A257" s="23"/>
      <c r="B257" s="24"/>
      <c r="C257" s="150" t="s">
        <v>404</v>
      </c>
      <c r="D257" s="150" t="s">
        <v>148</v>
      </c>
      <c r="E257" s="151" t="s">
        <v>405</v>
      </c>
      <c r="F257" s="152" t="s">
        <v>406</v>
      </c>
      <c r="G257" s="153" t="s">
        <v>168</v>
      </c>
      <c r="H257" s="154">
        <v>16.95</v>
      </c>
      <c r="I257" s="4"/>
      <c r="J257" s="155">
        <f>ROUND(I257*H257,2)</f>
        <v>0</v>
      </c>
      <c r="K257" s="152" t="s">
        <v>152</v>
      </c>
      <c r="L257" s="24"/>
      <c r="M257" s="156" t="s">
        <v>1</v>
      </c>
      <c r="N257" s="157" t="s">
        <v>41</v>
      </c>
      <c r="O257" s="51"/>
      <c r="P257" s="158">
        <f>O257*H257</f>
        <v>0</v>
      </c>
      <c r="Q257" s="158">
        <v>2.21</v>
      </c>
      <c r="R257" s="158">
        <f>Q257*H257</f>
        <v>37.459499999999998</v>
      </c>
      <c r="S257" s="158">
        <v>0</v>
      </c>
      <c r="T257" s="159">
        <f>S257*H257</f>
        <v>0</v>
      </c>
      <c r="U257" s="23"/>
      <c r="V257" s="23"/>
      <c r="W257" s="23"/>
      <c r="X257" s="23"/>
      <c r="Y257" s="23"/>
      <c r="Z257" s="23"/>
      <c r="AA257" s="23"/>
      <c r="AB257" s="23"/>
      <c r="AC257" s="23"/>
      <c r="AD257" s="23"/>
      <c r="AE257" s="23"/>
      <c r="AR257" s="160" t="s">
        <v>153</v>
      </c>
      <c r="AT257" s="160" t="s">
        <v>148</v>
      </c>
      <c r="AU257" s="160" t="s">
        <v>85</v>
      </c>
      <c r="AY257" s="11" t="s">
        <v>146</v>
      </c>
      <c r="BE257" s="161">
        <f>IF(N257="základní",J257,0)</f>
        <v>0</v>
      </c>
      <c r="BF257" s="161">
        <f>IF(N257="snížená",J257,0)</f>
        <v>0</v>
      </c>
      <c r="BG257" s="161">
        <f>IF(N257="zákl. přenesená",J257,0)</f>
        <v>0</v>
      </c>
      <c r="BH257" s="161">
        <f>IF(N257="sníž. přenesená",J257,0)</f>
        <v>0</v>
      </c>
      <c r="BI257" s="161">
        <f>IF(N257="nulová",J257,0)</f>
        <v>0</v>
      </c>
      <c r="BJ257" s="11" t="s">
        <v>83</v>
      </c>
      <c r="BK257" s="161">
        <f>ROUND(I257*H257,2)</f>
        <v>0</v>
      </c>
      <c r="BL257" s="11" t="s">
        <v>153</v>
      </c>
      <c r="BM257" s="160" t="s">
        <v>407</v>
      </c>
    </row>
    <row r="258" spans="1:65" s="27" customFormat="1" ht="19.5">
      <c r="A258" s="23"/>
      <c r="B258" s="24"/>
      <c r="C258" s="23"/>
      <c r="D258" s="164" t="s">
        <v>312</v>
      </c>
      <c r="E258" s="23"/>
      <c r="F258" s="188" t="s">
        <v>408</v>
      </c>
      <c r="G258" s="23"/>
      <c r="H258" s="23"/>
      <c r="I258" s="8"/>
      <c r="J258" s="23"/>
      <c r="K258" s="23"/>
      <c r="L258" s="24"/>
      <c r="M258" s="189"/>
      <c r="N258" s="190"/>
      <c r="O258" s="51"/>
      <c r="P258" s="51"/>
      <c r="Q258" s="51"/>
      <c r="R258" s="51"/>
      <c r="S258" s="51"/>
      <c r="T258" s="52"/>
      <c r="U258" s="23"/>
      <c r="V258" s="23"/>
      <c r="W258" s="23"/>
      <c r="X258" s="23"/>
      <c r="Y258" s="23"/>
      <c r="Z258" s="23"/>
      <c r="AA258" s="23"/>
      <c r="AB258" s="23"/>
      <c r="AC258" s="23"/>
      <c r="AD258" s="23"/>
      <c r="AE258" s="23"/>
      <c r="AT258" s="11" t="s">
        <v>312</v>
      </c>
      <c r="AU258" s="11" t="s">
        <v>85</v>
      </c>
    </row>
    <row r="259" spans="1:65" s="162" customFormat="1">
      <c r="B259" s="163"/>
      <c r="D259" s="164" t="s">
        <v>162</v>
      </c>
      <c r="E259" s="165" t="s">
        <v>1</v>
      </c>
      <c r="F259" s="166" t="s">
        <v>409</v>
      </c>
      <c r="H259" s="167">
        <v>16.95</v>
      </c>
      <c r="I259" s="5"/>
      <c r="L259" s="163"/>
      <c r="M259" s="168"/>
      <c r="N259" s="169"/>
      <c r="O259" s="169"/>
      <c r="P259" s="169"/>
      <c r="Q259" s="169"/>
      <c r="R259" s="169"/>
      <c r="S259" s="169"/>
      <c r="T259" s="170"/>
      <c r="AT259" s="165" t="s">
        <v>162</v>
      </c>
      <c r="AU259" s="165" t="s">
        <v>85</v>
      </c>
      <c r="AV259" s="162" t="s">
        <v>85</v>
      </c>
      <c r="AW259" s="162" t="s">
        <v>30</v>
      </c>
      <c r="AX259" s="162" t="s">
        <v>83</v>
      </c>
      <c r="AY259" s="165" t="s">
        <v>146</v>
      </c>
    </row>
    <row r="260" spans="1:65" s="27" customFormat="1" ht="24.2" customHeight="1">
      <c r="A260" s="23"/>
      <c r="B260" s="24"/>
      <c r="C260" s="150" t="s">
        <v>410</v>
      </c>
      <c r="D260" s="150" t="s">
        <v>148</v>
      </c>
      <c r="E260" s="151" t="s">
        <v>411</v>
      </c>
      <c r="F260" s="152" t="s">
        <v>412</v>
      </c>
      <c r="G260" s="153" t="s">
        <v>151</v>
      </c>
      <c r="H260" s="154">
        <v>7.72</v>
      </c>
      <c r="I260" s="4"/>
      <c r="J260" s="155">
        <f>ROUND(I260*H260,2)</f>
        <v>0</v>
      </c>
      <c r="K260" s="152" t="s">
        <v>152</v>
      </c>
      <c r="L260" s="24"/>
      <c r="M260" s="156" t="s">
        <v>1</v>
      </c>
      <c r="N260" s="157" t="s">
        <v>41</v>
      </c>
      <c r="O260" s="51"/>
      <c r="P260" s="158">
        <f>O260*H260</f>
        <v>0</v>
      </c>
      <c r="Q260" s="158">
        <v>1.2878099999999999</v>
      </c>
      <c r="R260" s="158">
        <f>Q260*H260</f>
        <v>9.9418931999999991</v>
      </c>
      <c r="S260" s="158">
        <v>0</v>
      </c>
      <c r="T260" s="159">
        <f>S260*H260</f>
        <v>0</v>
      </c>
      <c r="U260" s="23"/>
      <c r="V260" s="23"/>
      <c r="W260" s="23"/>
      <c r="X260" s="23"/>
      <c r="Y260" s="23"/>
      <c r="Z260" s="23"/>
      <c r="AA260" s="23"/>
      <c r="AB260" s="23"/>
      <c r="AC260" s="23"/>
      <c r="AD260" s="23"/>
      <c r="AE260" s="23"/>
      <c r="AR260" s="160" t="s">
        <v>153</v>
      </c>
      <c r="AT260" s="160" t="s">
        <v>148</v>
      </c>
      <c r="AU260" s="160" t="s">
        <v>85</v>
      </c>
      <c r="AY260" s="11" t="s">
        <v>146</v>
      </c>
      <c r="BE260" s="161">
        <f>IF(N260="základní",J260,0)</f>
        <v>0</v>
      </c>
      <c r="BF260" s="161">
        <f>IF(N260="snížená",J260,0)</f>
        <v>0</v>
      </c>
      <c r="BG260" s="161">
        <f>IF(N260="zákl. přenesená",J260,0)</f>
        <v>0</v>
      </c>
      <c r="BH260" s="161">
        <f>IF(N260="sníž. přenesená",J260,0)</f>
        <v>0</v>
      </c>
      <c r="BI260" s="161">
        <f>IF(N260="nulová",J260,0)</f>
        <v>0</v>
      </c>
      <c r="BJ260" s="11" t="s">
        <v>83</v>
      </c>
      <c r="BK260" s="161">
        <f>ROUND(I260*H260,2)</f>
        <v>0</v>
      </c>
      <c r="BL260" s="11" t="s">
        <v>153</v>
      </c>
      <c r="BM260" s="160" t="s">
        <v>413</v>
      </c>
    </row>
    <row r="261" spans="1:65" s="162" customFormat="1" ht="22.5">
      <c r="B261" s="163"/>
      <c r="D261" s="164" t="s">
        <v>162</v>
      </c>
      <c r="E261" s="165" t="s">
        <v>1</v>
      </c>
      <c r="F261" s="166" t="s">
        <v>414</v>
      </c>
      <c r="H261" s="167">
        <v>3.82</v>
      </c>
      <c r="I261" s="5"/>
      <c r="L261" s="163"/>
      <c r="M261" s="168"/>
      <c r="N261" s="169"/>
      <c r="O261" s="169"/>
      <c r="P261" s="169"/>
      <c r="Q261" s="169"/>
      <c r="R261" s="169"/>
      <c r="S261" s="169"/>
      <c r="T261" s="170"/>
      <c r="AT261" s="165" t="s">
        <v>162</v>
      </c>
      <c r="AU261" s="165" t="s">
        <v>85</v>
      </c>
      <c r="AV261" s="162" t="s">
        <v>85</v>
      </c>
      <c r="AW261" s="162" t="s">
        <v>30</v>
      </c>
      <c r="AX261" s="162" t="s">
        <v>76</v>
      </c>
      <c r="AY261" s="165" t="s">
        <v>146</v>
      </c>
    </row>
    <row r="262" spans="1:65" s="162" customFormat="1">
      <c r="B262" s="163"/>
      <c r="D262" s="164" t="s">
        <v>162</v>
      </c>
      <c r="E262" s="165" t="s">
        <v>1</v>
      </c>
      <c r="F262" s="166" t="s">
        <v>415</v>
      </c>
      <c r="H262" s="167">
        <v>3.9</v>
      </c>
      <c r="I262" s="5"/>
      <c r="L262" s="163"/>
      <c r="M262" s="168"/>
      <c r="N262" s="169"/>
      <c r="O262" s="169"/>
      <c r="P262" s="169"/>
      <c r="Q262" s="169"/>
      <c r="R262" s="169"/>
      <c r="S262" s="169"/>
      <c r="T262" s="170"/>
      <c r="AT262" s="165" t="s">
        <v>162</v>
      </c>
      <c r="AU262" s="165" t="s">
        <v>85</v>
      </c>
      <c r="AV262" s="162" t="s">
        <v>85</v>
      </c>
      <c r="AW262" s="162" t="s">
        <v>30</v>
      </c>
      <c r="AX262" s="162" t="s">
        <v>76</v>
      </c>
      <c r="AY262" s="165" t="s">
        <v>146</v>
      </c>
    </row>
    <row r="263" spans="1:65" s="171" customFormat="1">
      <c r="B263" s="172"/>
      <c r="D263" s="164" t="s">
        <v>162</v>
      </c>
      <c r="E263" s="173" t="s">
        <v>1</v>
      </c>
      <c r="F263" s="174" t="s">
        <v>165</v>
      </c>
      <c r="H263" s="175">
        <v>7.72</v>
      </c>
      <c r="I263" s="6"/>
      <c r="L263" s="172"/>
      <c r="M263" s="176"/>
      <c r="N263" s="177"/>
      <c r="O263" s="177"/>
      <c r="P263" s="177"/>
      <c r="Q263" s="177"/>
      <c r="R263" s="177"/>
      <c r="S263" s="177"/>
      <c r="T263" s="178"/>
      <c r="AT263" s="173" t="s">
        <v>162</v>
      </c>
      <c r="AU263" s="173" t="s">
        <v>85</v>
      </c>
      <c r="AV263" s="171" t="s">
        <v>153</v>
      </c>
      <c r="AW263" s="171" t="s">
        <v>30</v>
      </c>
      <c r="AX263" s="171" t="s">
        <v>83</v>
      </c>
      <c r="AY263" s="173" t="s">
        <v>146</v>
      </c>
    </row>
    <row r="264" spans="1:65" s="137" customFormat="1" ht="22.9" customHeight="1">
      <c r="B264" s="138"/>
      <c r="D264" s="139" t="s">
        <v>75</v>
      </c>
      <c r="E264" s="148" t="s">
        <v>177</v>
      </c>
      <c r="F264" s="148" t="s">
        <v>416</v>
      </c>
      <c r="I264" s="3"/>
      <c r="J264" s="149">
        <f>BK264</f>
        <v>0</v>
      </c>
      <c r="L264" s="138"/>
      <c r="M264" s="142"/>
      <c r="N264" s="143"/>
      <c r="O264" s="143"/>
      <c r="P264" s="144">
        <f>SUM(P265:P270)</f>
        <v>0</v>
      </c>
      <c r="Q264" s="143"/>
      <c r="R264" s="144">
        <f>SUM(R265:R270)</f>
        <v>1.9413921000000001</v>
      </c>
      <c r="S264" s="143"/>
      <c r="T264" s="145">
        <f>SUM(T265:T270)</f>
        <v>0</v>
      </c>
      <c r="AR264" s="139" t="s">
        <v>83</v>
      </c>
      <c r="AT264" s="146" t="s">
        <v>75</v>
      </c>
      <c r="AU264" s="146" t="s">
        <v>83</v>
      </c>
      <c r="AY264" s="139" t="s">
        <v>146</v>
      </c>
      <c r="BK264" s="147">
        <f>SUM(BK265:BK270)</f>
        <v>0</v>
      </c>
    </row>
    <row r="265" spans="1:65" s="27" customFormat="1" ht="24.2" customHeight="1">
      <c r="A265" s="23"/>
      <c r="B265" s="24"/>
      <c r="C265" s="150" t="s">
        <v>417</v>
      </c>
      <c r="D265" s="150" t="s">
        <v>148</v>
      </c>
      <c r="E265" s="151" t="s">
        <v>418</v>
      </c>
      <c r="F265" s="152" t="s">
        <v>419</v>
      </c>
      <c r="G265" s="153" t="s">
        <v>151</v>
      </c>
      <c r="H265" s="154">
        <v>387.43</v>
      </c>
      <c r="I265" s="4"/>
      <c r="J265" s="155">
        <f>ROUND(I265*H265,2)</f>
        <v>0</v>
      </c>
      <c r="K265" s="152" t="s">
        <v>152</v>
      </c>
      <c r="L265" s="24"/>
      <c r="M265" s="156" t="s">
        <v>1</v>
      </c>
      <c r="N265" s="157" t="s">
        <v>41</v>
      </c>
      <c r="O265" s="51"/>
      <c r="P265" s="158">
        <f>O265*H265</f>
        <v>0</v>
      </c>
      <c r="Q265" s="158">
        <v>1.1100000000000001E-3</v>
      </c>
      <c r="R265" s="158">
        <f>Q265*H265</f>
        <v>0.43004730000000002</v>
      </c>
      <c r="S265" s="158">
        <v>0</v>
      </c>
      <c r="T265" s="159">
        <f>S265*H265</f>
        <v>0</v>
      </c>
      <c r="U265" s="23"/>
      <c r="V265" s="23"/>
      <c r="W265" s="23"/>
      <c r="X265" s="23"/>
      <c r="Y265" s="23"/>
      <c r="Z265" s="23"/>
      <c r="AA265" s="23"/>
      <c r="AB265" s="23"/>
      <c r="AC265" s="23"/>
      <c r="AD265" s="23"/>
      <c r="AE265" s="23"/>
      <c r="AR265" s="160" t="s">
        <v>153</v>
      </c>
      <c r="AT265" s="160" t="s">
        <v>148</v>
      </c>
      <c r="AU265" s="160" t="s">
        <v>85</v>
      </c>
      <c r="AY265" s="11" t="s">
        <v>146</v>
      </c>
      <c r="BE265" s="161">
        <f>IF(N265="základní",J265,0)</f>
        <v>0</v>
      </c>
      <c r="BF265" s="161">
        <f>IF(N265="snížená",J265,0)</f>
        <v>0</v>
      </c>
      <c r="BG265" s="161">
        <f>IF(N265="zákl. přenesená",J265,0)</f>
        <v>0</v>
      </c>
      <c r="BH265" s="161">
        <f>IF(N265="sníž. přenesená",J265,0)</f>
        <v>0</v>
      </c>
      <c r="BI265" s="161">
        <f>IF(N265="nulová",J265,0)</f>
        <v>0</v>
      </c>
      <c r="BJ265" s="11" t="s">
        <v>83</v>
      </c>
      <c r="BK265" s="161">
        <f>ROUND(I265*H265,2)</f>
        <v>0</v>
      </c>
      <c r="BL265" s="11" t="s">
        <v>153</v>
      </c>
      <c r="BM265" s="160" t="s">
        <v>420</v>
      </c>
    </row>
    <row r="266" spans="1:65" s="162" customFormat="1">
      <c r="B266" s="163"/>
      <c r="D266" s="164" t="s">
        <v>162</v>
      </c>
      <c r="E266" s="165" t="s">
        <v>1</v>
      </c>
      <c r="F266" s="166" t="s">
        <v>421</v>
      </c>
      <c r="H266" s="167">
        <v>31.83</v>
      </c>
      <c r="I266" s="5"/>
      <c r="L266" s="163"/>
      <c r="M266" s="168"/>
      <c r="N266" s="169"/>
      <c r="O266" s="169"/>
      <c r="P266" s="169"/>
      <c r="Q266" s="169"/>
      <c r="R266" s="169"/>
      <c r="S266" s="169"/>
      <c r="T266" s="170"/>
      <c r="AT266" s="165" t="s">
        <v>162</v>
      </c>
      <c r="AU266" s="165" t="s">
        <v>85</v>
      </c>
      <c r="AV266" s="162" t="s">
        <v>85</v>
      </c>
      <c r="AW266" s="162" t="s">
        <v>30</v>
      </c>
      <c r="AX266" s="162" t="s">
        <v>76</v>
      </c>
      <c r="AY266" s="165" t="s">
        <v>146</v>
      </c>
    </row>
    <row r="267" spans="1:65" s="162" customFormat="1">
      <c r="B267" s="163"/>
      <c r="D267" s="164" t="s">
        <v>162</v>
      </c>
      <c r="E267" s="165" t="s">
        <v>1</v>
      </c>
      <c r="F267" s="166" t="s">
        <v>422</v>
      </c>
      <c r="H267" s="167">
        <v>355.6</v>
      </c>
      <c r="I267" s="5"/>
      <c r="L267" s="163"/>
      <c r="M267" s="168"/>
      <c r="N267" s="169"/>
      <c r="O267" s="169"/>
      <c r="P267" s="169"/>
      <c r="Q267" s="169"/>
      <c r="R267" s="169"/>
      <c r="S267" s="169"/>
      <c r="T267" s="170"/>
      <c r="AT267" s="165" t="s">
        <v>162</v>
      </c>
      <c r="AU267" s="165" t="s">
        <v>85</v>
      </c>
      <c r="AV267" s="162" t="s">
        <v>85</v>
      </c>
      <c r="AW267" s="162" t="s">
        <v>30</v>
      </c>
      <c r="AX267" s="162" t="s">
        <v>76</v>
      </c>
      <c r="AY267" s="165" t="s">
        <v>146</v>
      </c>
    </row>
    <row r="268" spans="1:65" s="171" customFormat="1">
      <c r="B268" s="172"/>
      <c r="D268" s="164" t="s">
        <v>162</v>
      </c>
      <c r="E268" s="173" t="s">
        <v>1</v>
      </c>
      <c r="F268" s="174" t="s">
        <v>165</v>
      </c>
      <c r="H268" s="175">
        <v>387.43</v>
      </c>
      <c r="I268" s="6"/>
      <c r="L268" s="172"/>
      <c r="M268" s="176"/>
      <c r="N268" s="177"/>
      <c r="O268" s="177"/>
      <c r="P268" s="177"/>
      <c r="Q268" s="177"/>
      <c r="R268" s="177"/>
      <c r="S268" s="177"/>
      <c r="T268" s="178"/>
      <c r="AT268" s="173" t="s">
        <v>162</v>
      </c>
      <c r="AU268" s="173" t="s">
        <v>85</v>
      </c>
      <c r="AV268" s="171" t="s">
        <v>153</v>
      </c>
      <c r="AW268" s="171" t="s">
        <v>30</v>
      </c>
      <c r="AX268" s="171" t="s">
        <v>83</v>
      </c>
      <c r="AY268" s="173" t="s">
        <v>146</v>
      </c>
    </row>
    <row r="269" spans="1:65" s="27" customFormat="1" ht="14.45" customHeight="1">
      <c r="A269" s="23"/>
      <c r="B269" s="24"/>
      <c r="C269" s="150" t="s">
        <v>423</v>
      </c>
      <c r="D269" s="150" t="s">
        <v>148</v>
      </c>
      <c r="E269" s="151" t="s">
        <v>424</v>
      </c>
      <c r="F269" s="152" t="s">
        <v>425</v>
      </c>
      <c r="G269" s="153" t="s">
        <v>151</v>
      </c>
      <c r="H269" s="154">
        <v>34.380000000000003</v>
      </c>
      <c r="I269" s="4"/>
      <c r="J269" s="155">
        <f>ROUND(I269*H269,2)</f>
        <v>0</v>
      </c>
      <c r="K269" s="152" t="s">
        <v>152</v>
      </c>
      <c r="L269" s="24"/>
      <c r="M269" s="156" t="s">
        <v>1</v>
      </c>
      <c r="N269" s="157" t="s">
        <v>41</v>
      </c>
      <c r="O269" s="51"/>
      <c r="P269" s="158">
        <f>O269*H269</f>
        <v>0</v>
      </c>
      <c r="Q269" s="158">
        <v>4.3959999999999999E-2</v>
      </c>
      <c r="R269" s="158">
        <f>Q269*H269</f>
        <v>1.5113448</v>
      </c>
      <c r="S269" s="158">
        <v>0</v>
      </c>
      <c r="T269" s="159">
        <f>S269*H269</f>
        <v>0</v>
      </c>
      <c r="U269" s="23"/>
      <c r="V269" s="23"/>
      <c r="W269" s="23"/>
      <c r="X269" s="23"/>
      <c r="Y269" s="23"/>
      <c r="Z269" s="23"/>
      <c r="AA269" s="23"/>
      <c r="AB269" s="23"/>
      <c r="AC269" s="23"/>
      <c r="AD269" s="23"/>
      <c r="AE269" s="23"/>
      <c r="AR269" s="160" t="s">
        <v>153</v>
      </c>
      <c r="AT269" s="160" t="s">
        <v>148</v>
      </c>
      <c r="AU269" s="160" t="s">
        <v>85</v>
      </c>
      <c r="AY269" s="11" t="s">
        <v>146</v>
      </c>
      <c r="BE269" s="161">
        <f>IF(N269="základní",J269,0)</f>
        <v>0</v>
      </c>
      <c r="BF269" s="161">
        <f>IF(N269="snížená",J269,0)</f>
        <v>0</v>
      </c>
      <c r="BG269" s="161">
        <f>IF(N269="zákl. přenesená",J269,0)</f>
        <v>0</v>
      </c>
      <c r="BH269" s="161">
        <f>IF(N269="sníž. přenesená",J269,0)</f>
        <v>0</v>
      </c>
      <c r="BI269" s="161">
        <f>IF(N269="nulová",J269,0)</f>
        <v>0</v>
      </c>
      <c r="BJ269" s="11" t="s">
        <v>83</v>
      </c>
      <c r="BK269" s="161">
        <f>ROUND(I269*H269,2)</f>
        <v>0</v>
      </c>
      <c r="BL269" s="11" t="s">
        <v>153</v>
      </c>
      <c r="BM269" s="160" t="s">
        <v>426</v>
      </c>
    </row>
    <row r="270" spans="1:65" s="162" customFormat="1" ht="22.5">
      <c r="B270" s="163"/>
      <c r="D270" s="164" t="s">
        <v>162</v>
      </c>
      <c r="E270" s="165" t="s">
        <v>1</v>
      </c>
      <c r="F270" s="166" t="s">
        <v>427</v>
      </c>
      <c r="H270" s="167">
        <v>34.380000000000003</v>
      </c>
      <c r="I270" s="5"/>
      <c r="L270" s="163"/>
      <c r="M270" s="168"/>
      <c r="N270" s="169"/>
      <c r="O270" s="169"/>
      <c r="P270" s="169"/>
      <c r="Q270" s="169"/>
      <c r="R270" s="169"/>
      <c r="S270" s="169"/>
      <c r="T270" s="170"/>
      <c r="AT270" s="165" t="s">
        <v>162</v>
      </c>
      <c r="AU270" s="165" t="s">
        <v>85</v>
      </c>
      <c r="AV270" s="162" t="s">
        <v>85</v>
      </c>
      <c r="AW270" s="162" t="s">
        <v>30</v>
      </c>
      <c r="AX270" s="162" t="s">
        <v>83</v>
      </c>
      <c r="AY270" s="165" t="s">
        <v>146</v>
      </c>
    </row>
    <row r="271" spans="1:65" s="137" customFormat="1" ht="22.9" customHeight="1">
      <c r="B271" s="138"/>
      <c r="D271" s="139" t="s">
        <v>75</v>
      </c>
      <c r="E271" s="148" t="s">
        <v>191</v>
      </c>
      <c r="F271" s="148" t="s">
        <v>428</v>
      </c>
      <c r="I271" s="3"/>
      <c r="J271" s="149">
        <f>BK271</f>
        <v>0</v>
      </c>
      <c r="L271" s="138"/>
      <c r="M271" s="142"/>
      <c r="N271" s="143"/>
      <c r="O271" s="143"/>
      <c r="P271" s="144">
        <f>SUM(P272:P382)</f>
        <v>0</v>
      </c>
      <c r="Q271" s="143"/>
      <c r="R271" s="144">
        <f>SUM(R272:R382)</f>
        <v>10.539445880000001</v>
      </c>
      <c r="S271" s="143"/>
      <c r="T271" s="145">
        <f>SUM(T272:T382)</f>
        <v>11.150072</v>
      </c>
      <c r="AR271" s="139" t="s">
        <v>83</v>
      </c>
      <c r="AT271" s="146" t="s">
        <v>75</v>
      </c>
      <c r="AU271" s="146" t="s">
        <v>83</v>
      </c>
      <c r="AY271" s="139" t="s">
        <v>146</v>
      </c>
      <c r="BK271" s="147">
        <f>SUM(BK272:BK382)</f>
        <v>0</v>
      </c>
    </row>
    <row r="272" spans="1:65" s="27" customFormat="1" ht="24.2" customHeight="1">
      <c r="A272" s="23"/>
      <c r="B272" s="24"/>
      <c r="C272" s="150" t="s">
        <v>429</v>
      </c>
      <c r="D272" s="150" t="s">
        <v>148</v>
      </c>
      <c r="E272" s="151" t="s">
        <v>430</v>
      </c>
      <c r="F272" s="152" t="s">
        <v>431</v>
      </c>
      <c r="G272" s="153" t="s">
        <v>323</v>
      </c>
      <c r="H272" s="154">
        <v>4</v>
      </c>
      <c r="I272" s="4"/>
      <c r="J272" s="155">
        <f>ROUND(I272*H272,2)</f>
        <v>0</v>
      </c>
      <c r="K272" s="152" t="s">
        <v>152</v>
      </c>
      <c r="L272" s="24"/>
      <c r="M272" s="156" t="s">
        <v>1</v>
      </c>
      <c r="N272" s="157" t="s">
        <v>41</v>
      </c>
      <c r="O272" s="51"/>
      <c r="P272" s="158">
        <f>O272*H272</f>
        <v>0</v>
      </c>
      <c r="Q272" s="158">
        <v>1.0000000000000001E-5</v>
      </c>
      <c r="R272" s="158">
        <f>Q272*H272</f>
        <v>4.0000000000000003E-5</v>
      </c>
      <c r="S272" s="158">
        <v>0</v>
      </c>
      <c r="T272" s="159">
        <f>S272*H272</f>
        <v>0</v>
      </c>
      <c r="U272" s="23"/>
      <c r="V272" s="23"/>
      <c r="W272" s="23"/>
      <c r="X272" s="23"/>
      <c r="Y272" s="23"/>
      <c r="Z272" s="23"/>
      <c r="AA272" s="23"/>
      <c r="AB272" s="23"/>
      <c r="AC272" s="23"/>
      <c r="AD272" s="23"/>
      <c r="AE272" s="23"/>
      <c r="AR272" s="160" t="s">
        <v>153</v>
      </c>
      <c r="AT272" s="160" t="s">
        <v>148</v>
      </c>
      <c r="AU272" s="160" t="s">
        <v>85</v>
      </c>
      <c r="AY272" s="11" t="s">
        <v>146</v>
      </c>
      <c r="BE272" s="161">
        <f>IF(N272="základní",J272,0)</f>
        <v>0</v>
      </c>
      <c r="BF272" s="161">
        <f>IF(N272="snížená",J272,0)</f>
        <v>0</v>
      </c>
      <c r="BG272" s="161">
        <f>IF(N272="zákl. přenesená",J272,0)</f>
        <v>0</v>
      </c>
      <c r="BH272" s="161">
        <f>IF(N272="sníž. přenesená",J272,0)</f>
        <v>0</v>
      </c>
      <c r="BI272" s="161">
        <f>IF(N272="nulová",J272,0)</f>
        <v>0</v>
      </c>
      <c r="BJ272" s="11" t="s">
        <v>83</v>
      </c>
      <c r="BK272" s="161">
        <f>ROUND(I272*H272,2)</f>
        <v>0</v>
      </c>
      <c r="BL272" s="11" t="s">
        <v>153</v>
      </c>
      <c r="BM272" s="160" t="s">
        <v>432</v>
      </c>
    </row>
    <row r="273" spans="1:65" s="27" customFormat="1" ht="14.45" customHeight="1">
      <c r="A273" s="23"/>
      <c r="B273" s="24"/>
      <c r="C273" s="179" t="s">
        <v>433</v>
      </c>
      <c r="D273" s="179" t="s">
        <v>230</v>
      </c>
      <c r="E273" s="180" t="s">
        <v>434</v>
      </c>
      <c r="F273" s="181" t="s">
        <v>435</v>
      </c>
      <c r="G273" s="182" t="s">
        <v>323</v>
      </c>
      <c r="H273" s="183">
        <v>4</v>
      </c>
      <c r="I273" s="7"/>
      <c r="J273" s="184">
        <f>ROUND(I273*H273,2)</f>
        <v>0</v>
      </c>
      <c r="K273" s="181" t="s">
        <v>1</v>
      </c>
      <c r="L273" s="185"/>
      <c r="M273" s="186" t="s">
        <v>1</v>
      </c>
      <c r="N273" s="187" t="s">
        <v>41</v>
      </c>
      <c r="O273" s="51"/>
      <c r="P273" s="158">
        <f>O273*H273</f>
        <v>0</v>
      </c>
      <c r="Q273" s="158">
        <v>8.9999999999999998E-4</v>
      </c>
      <c r="R273" s="158">
        <f>Q273*H273</f>
        <v>3.5999999999999999E-3</v>
      </c>
      <c r="S273" s="158">
        <v>0</v>
      </c>
      <c r="T273" s="159">
        <f>S273*H273</f>
        <v>0</v>
      </c>
      <c r="U273" s="23"/>
      <c r="V273" s="23"/>
      <c r="W273" s="23"/>
      <c r="X273" s="23"/>
      <c r="Y273" s="23"/>
      <c r="Z273" s="23"/>
      <c r="AA273" s="23"/>
      <c r="AB273" s="23"/>
      <c r="AC273" s="23"/>
      <c r="AD273" s="23"/>
      <c r="AE273" s="23"/>
      <c r="AR273" s="160" t="s">
        <v>186</v>
      </c>
      <c r="AT273" s="160" t="s">
        <v>230</v>
      </c>
      <c r="AU273" s="160" t="s">
        <v>85</v>
      </c>
      <c r="AY273" s="11" t="s">
        <v>146</v>
      </c>
      <c r="BE273" s="161">
        <f>IF(N273="základní",J273,0)</f>
        <v>0</v>
      </c>
      <c r="BF273" s="161">
        <f>IF(N273="snížená",J273,0)</f>
        <v>0</v>
      </c>
      <c r="BG273" s="161">
        <f>IF(N273="zákl. přenesená",J273,0)</f>
        <v>0</v>
      </c>
      <c r="BH273" s="161">
        <f>IF(N273="sníž. přenesená",J273,0)</f>
        <v>0</v>
      </c>
      <c r="BI273" s="161">
        <f>IF(N273="nulová",J273,0)</f>
        <v>0</v>
      </c>
      <c r="BJ273" s="11" t="s">
        <v>83</v>
      </c>
      <c r="BK273" s="161">
        <f>ROUND(I273*H273,2)</f>
        <v>0</v>
      </c>
      <c r="BL273" s="11" t="s">
        <v>153</v>
      </c>
      <c r="BM273" s="160" t="s">
        <v>436</v>
      </c>
    </row>
    <row r="274" spans="1:65" s="27" customFormat="1" ht="24.2" customHeight="1">
      <c r="A274" s="23"/>
      <c r="B274" s="24"/>
      <c r="C274" s="150" t="s">
        <v>437</v>
      </c>
      <c r="D274" s="150" t="s">
        <v>148</v>
      </c>
      <c r="E274" s="151" t="s">
        <v>438</v>
      </c>
      <c r="F274" s="152" t="s">
        <v>439</v>
      </c>
      <c r="G274" s="153" t="s">
        <v>151</v>
      </c>
      <c r="H274" s="154">
        <v>11.3</v>
      </c>
      <c r="I274" s="4"/>
      <c r="J274" s="155">
        <f>ROUND(I274*H274,2)</f>
        <v>0</v>
      </c>
      <c r="K274" s="152" t="s">
        <v>152</v>
      </c>
      <c r="L274" s="24"/>
      <c r="M274" s="156" t="s">
        <v>1</v>
      </c>
      <c r="N274" s="157" t="s">
        <v>41</v>
      </c>
      <c r="O274" s="51"/>
      <c r="P274" s="158">
        <f>O274*H274</f>
        <v>0</v>
      </c>
      <c r="Q274" s="158">
        <v>4.6999999999999999E-4</v>
      </c>
      <c r="R274" s="158">
        <f>Q274*H274</f>
        <v>5.3109999999999997E-3</v>
      </c>
      <c r="S274" s="158">
        <v>0</v>
      </c>
      <c r="T274" s="159">
        <f>S274*H274</f>
        <v>0</v>
      </c>
      <c r="U274" s="23"/>
      <c r="V274" s="23"/>
      <c r="W274" s="23"/>
      <c r="X274" s="23"/>
      <c r="Y274" s="23"/>
      <c r="Z274" s="23"/>
      <c r="AA274" s="23"/>
      <c r="AB274" s="23"/>
      <c r="AC274" s="23"/>
      <c r="AD274" s="23"/>
      <c r="AE274" s="23"/>
      <c r="AR274" s="160" t="s">
        <v>153</v>
      </c>
      <c r="AT274" s="160" t="s">
        <v>148</v>
      </c>
      <c r="AU274" s="160" t="s">
        <v>85</v>
      </c>
      <c r="AY274" s="11" t="s">
        <v>146</v>
      </c>
      <c r="BE274" s="161">
        <f>IF(N274="základní",J274,0)</f>
        <v>0</v>
      </c>
      <c r="BF274" s="161">
        <f>IF(N274="snížená",J274,0)</f>
        <v>0</v>
      </c>
      <c r="BG274" s="161">
        <f>IF(N274="zákl. přenesená",J274,0)</f>
        <v>0</v>
      </c>
      <c r="BH274" s="161">
        <f>IF(N274="sníž. přenesená",J274,0)</f>
        <v>0</v>
      </c>
      <c r="BI274" s="161">
        <f>IF(N274="nulová",J274,0)</f>
        <v>0</v>
      </c>
      <c r="BJ274" s="11" t="s">
        <v>83</v>
      </c>
      <c r="BK274" s="161">
        <f>ROUND(I274*H274,2)</f>
        <v>0</v>
      </c>
      <c r="BL274" s="11" t="s">
        <v>153</v>
      </c>
      <c r="BM274" s="160" t="s">
        <v>440</v>
      </c>
    </row>
    <row r="275" spans="1:65" s="162" customFormat="1">
      <c r="B275" s="163"/>
      <c r="D275" s="164" t="s">
        <v>162</v>
      </c>
      <c r="E275" s="165" t="s">
        <v>1</v>
      </c>
      <c r="F275" s="166" t="s">
        <v>441</v>
      </c>
      <c r="H275" s="167">
        <v>11.3</v>
      </c>
      <c r="I275" s="5"/>
      <c r="L275" s="163"/>
      <c r="M275" s="168"/>
      <c r="N275" s="169"/>
      <c r="O275" s="169"/>
      <c r="P275" s="169"/>
      <c r="Q275" s="169"/>
      <c r="R275" s="169"/>
      <c r="S275" s="169"/>
      <c r="T275" s="170"/>
      <c r="AT275" s="165" t="s">
        <v>162</v>
      </c>
      <c r="AU275" s="165" t="s">
        <v>85</v>
      </c>
      <c r="AV275" s="162" t="s">
        <v>85</v>
      </c>
      <c r="AW275" s="162" t="s">
        <v>30</v>
      </c>
      <c r="AX275" s="162" t="s">
        <v>83</v>
      </c>
      <c r="AY275" s="165" t="s">
        <v>146</v>
      </c>
    </row>
    <row r="276" spans="1:65" s="27" customFormat="1" ht="14.45" customHeight="1">
      <c r="A276" s="23"/>
      <c r="B276" s="24"/>
      <c r="C276" s="150" t="s">
        <v>442</v>
      </c>
      <c r="D276" s="150" t="s">
        <v>148</v>
      </c>
      <c r="E276" s="151" t="s">
        <v>443</v>
      </c>
      <c r="F276" s="152" t="s">
        <v>444</v>
      </c>
      <c r="G276" s="153" t="s">
        <v>323</v>
      </c>
      <c r="H276" s="154">
        <v>3</v>
      </c>
      <c r="I276" s="4"/>
      <c r="J276" s="155">
        <f>ROUND(I276*H276,2)</f>
        <v>0</v>
      </c>
      <c r="K276" s="152" t="s">
        <v>152</v>
      </c>
      <c r="L276" s="24"/>
      <c r="M276" s="156" t="s">
        <v>1</v>
      </c>
      <c r="N276" s="157" t="s">
        <v>41</v>
      </c>
      <c r="O276" s="51"/>
      <c r="P276" s="158">
        <f>O276*H276</f>
        <v>0</v>
      </c>
      <c r="Q276" s="158">
        <v>4.6719999999999998E-2</v>
      </c>
      <c r="R276" s="158">
        <f>Q276*H276</f>
        <v>0.14016000000000001</v>
      </c>
      <c r="S276" s="158">
        <v>0</v>
      </c>
      <c r="T276" s="159">
        <f>S276*H276</f>
        <v>0</v>
      </c>
      <c r="U276" s="23"/>
      <c r="V276" s="23"/>
      <c r="W276" s="23"/>
      <c r="X276" s="23"/>
      <c r="Y276" s="23"/>
      <c r="Z276" s="23"/>
      <c r="AA276" s="23"/>
      <c r="AB276" s="23"/>
      <c r="AC276" s="23"/>
      <c r="AD276" s="23"/>
      <c r="AE276" s="23"/>
      <c r="AR276" s="160" t="s">
        <v>153</v>
      </c>
      <c r="AT276" s="160" t="s">
        <v>148</v>
      </c>
      <c r="AU276" s="160" t="s">
        <v>85</v>
      </c>
      <c r="AY276" s="11" t="s">
        <v>146</v>
      </c>
      <c r="BE276" s="161">
        <f>IF(N276="základní",J276,0)</f>
        <v>0</v>
      </c>
      <c r="BF276" s="161">
        <f>IF(N276="snížená",J276,0)</f>
        <v>0</v>
      </c>
      <c r="BG276" s="161">
        <f>IF(N276="zákl. přenesená",J276,0)</f>
        <v>0</v>
      </c>
      <c r="BH276" s="161">
        <f>IF(N276="sníž. přenesená",J276,0)</f>
        <v>0</v>
      </c>
      <c r="BI276" s="161">
        <f>IF(N276="nulová",J276,0)</f>
        <v>0</v>
      </c>
      <c r="BJ276" s="11" t="s">
        <v>83</v>
      </c>
      <c r="BK276" s="161">
        <f>ROUND(I276*H276,2)</f>
        <v>0</v>
      </c>
      <c r="BL276" s="11" t="s">
        <v>153</v>
      </c>
      <c r="BM276" s="160" t="s">
        <v>445</v>
      </c>
    </row>
    <row r="277" spans="1:65" s="27" customFormat="1" ht="14.45" customHeight="1">
      <c r="A277" s="23"/>
      <c r="B277" s="24"/>
      <c r="C277" s="150" t="s">
        <v>446</v>
      </c>
      <c r="D277" s="150" t="s">
        <v>148</v>
      </c>
      <c r="E277" s="151" t="s">
        <v>447</v>
      </c>
      <c r="F277" s="152" t="s">
        <v>448</v>
      </c>
      <c r="G277" s="153" t="s">
        <v>295</v>
      </c>
      <c r="H277" s="154">
        <v>42.957999999999998</v>
      </c>
      <c r="I277" s="4"/>
      <c r="J277" s="155">
        <f>ROUND(I277*H277,2)</f>
        <v>0</v>
      </c>
      <c r="K277" s="152" t="s">
        <v>152</v>
      </c>
      <c r="L277" s="24"/>
      <c r="M277" s="156" t="s">
        <v>1</v>
      </c>
      <c r="N277" s="157" t="s">
        <v>41</v>
      </c>
      <c r="O277" s="51"/>
      <c r="P277" s="158">
        <f>O277*H277</f>
        <v>0</v>
      </c>
      <c r="Q277" s="158">
        <v>0</v>
      </c>
      <c r="R277" s="158">
        <f>Q277*H277</f>
        <v>0</v>
      </c>
      <c r="S277" s="158">
        <v>0</v>
      </c>
      <c r="T277" s="159">
        <f>S277*H277</f>
        <v>0</v>
      </c>
      <c r="U277" s="23"/>
      <c r="V277" s="23"/>
      <c r="W277" s="23"/>
      <c r="X277" s="23"/>
      <c r="Y277" s="23"/>
      <c r="Z277" s="23"/>
      <c r="AA277" s="23"/>
      <c r="AB277" s="23"/>
      <c r="AC277" s="23"/>
      <c r="AD277" s="23"/>
      <c r="AE277" s="23"/>
      <c r="AR277" s="160" t="s">
        <v>153</v>
      </c>
      <c r="AT277" s="160" t="s">
        <v>148</v>
      </c>
      <c r="AU277" s="160" t="s">
        <v>85</v>
      </c>
      <c r="AY277" s="11" t="s">
        <v>146</v>
      </c>
      <c r="BE277" s="161">
        <f>IF(N277="základní",J277,0)</f>
        <v>0</v>
      </c>
      <c r="BF277" s="161">
        <f>IF(N277="snížená",J277,0)</f>
        <v>0</v>
      </c>
      <c r="BG277" s="161">
        <f>IF(N277="zákl. přenesená",J277,0)</f>
        <v>0</v>
      </c>
      <c r="BH277" s="161">
        <f>IF(N277="sníž. přenesená",J277,0)</f>
        <v>0</v>
      </c>
      <c r="BI277" s="161">
        <f>IF(N277="nulová",J277,0)</f>
        <v>0</v>
      </c>
      <c r="BJ277" s="11" t="s">
        <v>83</v>
      </c>
      <c r="BK277" s="161">
        <f>ROUND(I277*H277,2)</f>
        <v>0</v>
      </c>
      <c r="BL277" s="11" t="s">
        <v>153</v>
      </c>
      <c r="BM277" s="160" t="s">
        <v>449</v>
      </c>
    </row>
    <row r="278" spans="1:65" s="162" customFormat="1">
      <c r="B278" s="163"/>
      <c r="D278" s="164" t="s">
        <v>162</v>
      </c>
      <c r="E278" s="165" t="s">
        <v>1</v>
      </c>
      <c r="F278" s="166" t="s">
        <v>450</v>
      </c>
      <c r="H278" s="167">
        <v>28.558</v>
      </c>
      <c r="I278" s="5"/>
      <c r="L278" s="163"/>
      <c r="M278" s="168"/>
      <c r="N278" s="169"/>
      <c r="O278" s="169"/>
      <c r="P278" s="169"/>
      <c r="Q278" s="169"/>
      <c r="R278" s="169"/>
      <c r="S278" s="169"/>
      <c r="T278" s="170"/>
      <c r="AT278" s="165" t="s">
        <v>162</v>
      </c>
      <c r="AU278" s="165" t="s">
        <v>85</v>
      </c>
      <c r="AV278" s="162" t="s">
        <v>85</v>
      </c>
      <c r="AW278" s="162" t="s">
        <v>30</v>
      </c>
      <c r="AX278" s="162" t="s">
        <v>76</v>
      </c>
      <c r="AY278" s="165" t="s">
        <v>146</v>
      </c>
    </row>
    <row r="279" spans="1:65" s="162" customFormat="1">
      <c r="B279" s="163"/>
      <c r="D279" s="164" t="s">
        <v>162</v>
      </c>
      <c r="E279" s="165" t="s">
        <v>1</v>
      </c>
      <c r="F279" s="166" t="s">
        <v>451</v>
      </c>
      <c r="H279" s="167">
        <v>14.4</v>
      </c>
      <c r="I279" s="5"/>
      <c r="L279" s="163"/>
      <c r="M279" s="168"/>
      <c r="N279" s="169"/>
      <c r="O279" s="169"/>
      <c r="P279" s="169"/>
      <c r="Q279" s="169"/>
      <c r="R279" s="169"/>
      <c r="S279" s="169"/>
      <c r="T279" s="170"/>
      <c r="AT279" s="165" t="s">
        <v>162</v>
      </c>
      <c r="AU279" s="165" t="s">
        <v>85</v>
      </c>
      <c r="AV279" s="162" t="s">
        <v>85</v>
      </c>
      <c r="AW279" s="162" t="s">
        <v>30</v>
      </c>
      <c r="AX279" s="162" t="s">
        <v>76</v>
      </c>
      <c r="AY279" s="165" t="s">
        <v>146</v>
      </c>
    </row>
    <row r="280" spans="1:65" s="171" customFormat="1">
      <c r="B280" s="172"/>
      <c r="D280" s="164" t="s">
        <v>162</v>
      </c>
      <c r="E280" s="173" t="s">
        <v>1</v>
      </c>
      <c r="F280" s="174" t="s">
        <v>165</v>
      </c>
      <c r="H280" s="175">
        <v>42.957999999999998</v>
      </c>
      <c r="I280" s="6"/>
      <c r="L280" s="172"/>
      <c r="M280" s="176"/>
      <c r="N280" s="177"/>
      <c r="O280" s="177"/>
      <c r="P280" s="177"/>
      <c r="Q280" s="177"/>
      <c r="R280" s="177"/>
      <c r="S280" s="177"/>
      <c r="T280" s="178"/>
      <c r="AT280" s="173" t="s">
        <v>162</v>
      </c>
      <c r="AU280" s="173" t="s">
        <v>85</v>
      </c>
      <c r="AV280" s="171" t="s">
        <v>153</v>
      </c>
      <c r="AW280" s="171" t="s">
        <v>30</v>
      </c>
      <c r="AX280" s="171" t="s">
        <v>83</v>
      </c>
      <c r="AY280" s="173" t="s">
        <v>146</v>
      </c>
    </row>
    <row r="281" spans="1:65" s="27" customFormat="1" ht="14.45" customHeight="1">
      <c r="A281" s="23"/>
      <c r="B281" s="24"/>
      <c r="C281" s="150" t="s">
        <v>452</v>
      </c>
      <c r="D281" s="150" t="s">
        <v>148</v>
      </c>
      <c r="E281" s="151" t="s">
        <v>453</v>
      </c>
      <c r="F281" s="152" t="s">
        <v>454</v>
      </c>
      <c r="G281" s="153" t="s">
        <v>323</v>
      </c>
      <c r="H281" s="154">
        <v>4</v>
      </c>
      <c r="I281" s="4"/>
      <c r="J281" s="155">
        <f>ROUND(I281*H281,2)</f>
        <v>0</v>
      </c>
      <c r="K281" s="152" t="s">
        <v>152</v>
      </c>
      <c r="L281" s="24"/>
      <c r="M281" s="156" t="s">
        <v>1</v>
      </c>
      <c r="N281" s="157" t="s">
        <v>41</v>
      </c>
      <c r="O281" s="51"/>
      <c r="P281" s="158">
        <f>O281*H281</f>
        <v>0</v>
      </c>
      <c r="Q281" s="158">
        <v>6.0000000000000002E-5</v>
      </c>
      <c r="R281" s="158">
        <f>Q281*H281</f>
        <v>2.4000000000000001E-4</v>
      </c>
      <c r="S281" s="158">
        <v>0</v>
      </c>
      <c r="T281" s="159">
        <f>S281*H281</f>
        <v>0</v>
      </c>
      <c r="U281" s="23"/>
      <c r="V281" s="23"/>
      <c r="W281" s="23"/>
      <c r="X281" s="23"/>
      <c r="Y281" s="23"/>
      <c r="Z281" s="23"/>
      <c r="AA281" s="23"/>
      <c r="AB281" s="23"/>
      <c r="AC281" s="23"/>
      <c r="AD281" s="23"/>
      <c r="AE281" s="23"/>
      <c r="AR281" s="160" t="s">
        <v>153</v>
      </c>
      <c r="AT281" s="160" t="s">
        <v>148</v>
      </c>
      <c r="AU281" s="160" t="s">
        <v>85</v>
      </c>
      <c r="AY281" s="11" t="s">
        <v>146</v>
      </c>
      <c r="BE281" s="161">
        <f>IF(N281="základní",J281,0)</f>
        <v>0</v>
      </c>
      <c r="BF281" s="161">
        <f>IF(N281="snížená",J281,0)</f>
        <v>0</v>
      </c>
      <c r="BG281" s="161">
        <f>IF(N281="zákl. přenesená",J281,0)</f>
        <v>0</v>
      </c>
      <c r="BH281" s="161">
        <f>IF(N281="sníž. přenesená",J281,0)</f>
        <v>0</v>
      </c>
      <c r="BI281" s="161">
        <f>IF(N281="nulová",J281,0)</f>
        <v>0</v>
      </c>
      <c r="BJ281" s="11" t="s">
        <v>83</v>
      </c>
      <c r="BK281" s="161">
        <f>ROUND(I281*H281,2)</f>
        <v>0</v>
      </c>
      <c r="BL281" s="11" t="s">
        <v>153</v>
      </c>
      <c r="BM281" s="160" t="s">
        <v>455</v>
      </c>
    </row>
    <row r="282" spans="1:65" s="27" customFormat="1" ht="24.2" customHeight="1">
      <c r="A282" s="23"/>
      <c r="B282" s="24"/>
      <c r="C282" s="150" t="s">
        <v>456</v>
      </c>
      <c r="D282" s="150" t="s">
        <v>148</v>
      </c>
      <c r="E282" s="151" t="s">
        <v>457</v>
      </c>
      <c r="F282" s="152" t="s">
        <v>458</v>
      </c>
      <c r="G282" s="153" t="s">
        <v>323</v>
      </c>
      <c r="H282" s="154">
        <v>4</v>
      </c>
      <c r="I282" s="4"/>
      <c r="J282" s="155">
        <f>ROUND(I282*H282,2)</f>
        <v>0</v>
      </c>
      <c r="K282" s="152" t="s">
        <v>152</v>
      </c>
      <c r="L282" s="24"/>
      <c r="M282" s="156" t="s">
        <v>1</v>
      </c>
      <c r="N282" s="157" t="s">
        <v>41</v>
      </c>
      <c r="O282" s="51"/>
      <c r="P282" s="158">
        <f>O282*H282</f>
        <v>0</v>
      </c>
      <c r="Q282" s="158">
        <v>0.36965999999999999</v>
      </c>
      <c r="R282" s="158">
        <f>Q282*H282</f>
        <v>1.47864</v>
      </c>
      <c r="S282" s="158">
        <v>0</v>
      </c>
      <c r="T282" s="159">
        <f>S282*H282</f>
        <v>0</v>
      </c>
      <c r="U282" s="23"/>
      <c r="V282" s="23"/>
      <c r="W282" s="23"/>
      <c r="X282" s="23"/>
      <c r="Y282" s="23"/>
      <c r="Z282" s="23"/>
      <c r="AA282" s="23"/>
      <c r="AB282" s="23"/>
      <c r="AC282" s="23"/>
      <c r="AD282" s="23"/>
      <c r="AE282" s="23"/>
      <c r="AR282" s="160" t="s">
        <v>153</v>
      </c>
      <c r="AT282" s="160" t="s">
        <v>148</v>
      </c>
      <c r="AU282" s="160" t="s">
        <v>85</v>
      </c>
      <c r="AY282" s="11" t="s">
        <v>146</v>
      </c>
      <c r="BE282" s="161">
        <f>IF(N282="základní",J282,0)</f>
        <v>0</v>
      </c>
      <c r="BF282" s="161">
        <f>IF(N282="snížená",J282,0)</f>
        <v>0</v>
      </c>
      <c r="BG282" s="161">
        <f>IF(N282="zákl. přenesená",J282,0)</f>
        <v>0</v>
      </c>
      <c r="BH282" s="161">
        <f>IF(N282="sníž. přenesená",J282,0)</f>
        <v>0</v>
      </c>
      <c r="BI282" s="161">
        <f>IF(N282="nulová",J282,0)</f>
        <v>0</v>
      </c>
      <c r="BJ282" s="11" t="s">
        <v>83</v>
      </c>
      <c r="BK282" s="161">
        <f>ROUND(I282*H282,2)</f>
        <v>0</v>
      </c>
      <c r="BL282" s="11" t="s">
        <v>153</v>
      </c>
      <c r="BM282" s="160" t="s">
        <v>459</v>
      </c>
    </row>
    <row r="283" spans="1:65" s="27" customFormat="1" ht="24.2" customHeight="1">
      <c r="A283" s="23"/>
      <c r="B283" s="24"/>
      <c r="C283" s="150" t="s">
        <v>460</v>
      </c>
      <c r="D283" s="150" t="s">
        <v>148</v>
      </c>
      <c r="E283" s="151" t="s">
        <v>461</v>
      </c>
      <c r="F283" s="152" t="s">
        <v>462</v>
      </c>
      <c r="G283" s="153" t="s">
        <v>151</v>
      </c>
      <c r="H283" s="154">
        <v>120</v>
      </c>
      <c r="I283" s="4"/>
      <c r="J283" s="155">
        <f>ROUND(I283*H283,2)</f>
        <v>0</v>
      </c>
      <c r="K283" s="152" t="s">
        <v>152</v>
      </c>
      <c r="L283" s="24"/>
      <c r="M283" s="156" t="s">
        <v>1</v>
      </c>
      <c r="N283" s="157" t="s">
        <v>41</v>
      </c>
      <c r="O283" s="51"/>
      <c r="P283" s="158">
        <f>O283*H283</f>
        <v>0</v>
      </c>
      <c r="Q283" s="158">
        <v>0</v>
      </c>
      <c r="R283" s="158">
        <f>Q283*H283</f>
        <v>0</v>
      </c>
      <c r="S283" s="158">
        <v>0</v>
      </c>
      <c r="T283" s="159">
        <f>S283*H283</f>
        <v>0</v>
      </c>
      <c r="U283" s="23"/>
      <c r="V283" s="23"/>
      <c r="W283" s="23"/>
      <c r="X283" s="23"/>
      <c r="Y283" s="23"/>
      <c r="Z283" s="23"/>
      <c r="AA283" s="23"/>
      <c r="AB283" s="23"/>
      <c r="AC283" s="23"/>
      <c r="AD283" s="23"/>
      <c r="AE283" s="23"/>
      <c r="AR283" s="160" t="s">
        <v>153</v>
      </c>
      <c r="AT283" s="160" t="s">
        <v>148</v>
      </c>
      <c r="AU283" s="160" t="s">
        <v>85</v>
      </c>
      <c r="AY283" s="11" t="s">
        <v>146</v>
      </c>
      <c r="BE283" s="161">
        <f>IF(N283="základní",J283,0)</f>
        <v>0</v>
      </c>
      <c r="BF283" s="161">
        <f>IF(N283="snížená",J283,0)</f>
        <v>0</v>
      </c>
      <c r="BG283" s="161">
        <f>IF(N283="zákl. přenesená",J283,0)</f>
        <v>0</v>
      </c>
      <c r="BH283" s="161">
        <f>IF(N283="sníž. přenesená",J283,0)</f>
        <v>0</v>
      </c>
      <c r="BI283" s="161">
        <f>IF(N283="nulová",J283,0)</f>
        <v>0</v>
      </c>
      <c r="BJ283" s="11" t="s">
        <v>83</v>
      </c>
      <c r="BK283" s="161">
        <f>ROUND(I283*H283,2)</f>
        <v>0</v>
      </c>
      <c r="BL283" s="11" t="s">
        <v>153</v>
      </c>
      <c r="BM283" s="160" t="s">
        <v>463</v>
      </c>
    </row>
    <row r="284" spans="1:65" s="162" customFormat="1">
      <c r="B284" s="163"/>
      <c r="D284" s="164" t="s">
        <v>162</v>
      </c>
      <c r="E284" s="165" t="s">
        <v>1</v>
      </c>
      <c r="F284" s="166" t="s">
        <v>464</v>
      </c>
      <c r="H284" s="167">
        <v>120</v>
      </c>
      <c r="I284" s="5"/>
      <c r="L284" s="163"/>
      <c r="M284" s="168"/>
      <c r="N284" s="169"/>
      <c r="O284" s="169"/>
      <c r="P284" s="169"/>
      <c r="Q284" s="169"/>
      <c r="R284" s="169"/>
      <c r="S284" s="169"/>
      <c r="T284" s="170"/>
      <c r="AT284" s="165" t="s">
        <v>162</v>
      </c>
      <c r="AU284" s="165" t="s">
        <v>85</v>
      </c>
      <c r="AV284" s="162" t="s">
        <v>85</v>
      </c>
      <c r="AW284" s="162" t="s">
        <v>30</v>
      </c>
      <c r="AX284" s="162" t="s">
        <v>83</v>
      </c>
      <c r="AY284" s="165" t="s">
        <v>146</v>
      </c>
    </row>
    <row r="285" spans="1:65" s="27" customFormat="1" ht="24.2" customHeight="1">
      <c r="A285" s="23"/>
      <c r="B285" s="24"/>
      <c r="C285" s="150" t="s">
        <v>465</v>
      </c>
      <c r="D285" s="150" t="s">
        <v>148</v>
      </c>
      <c r="E285" s="151" t="s">
        <v>466</v>
      </c>
      <c r="F285" s="152" t="s">
        <v>467</v>
      </c>
      <c r="G285" s="153" t="s">
        <v>151</v>
      </c>
      <c r="H285" s="154">
        <v>7200</v>
      </c>
      <c r="I285" s="4"/>
      <c r="J285" s="155">
        <f>ROUND(I285*H285,2)</f>
        <v>0</v>
      </c>
      <c r="K285" s="152" t="s">
        <v>152</v>
      </c>
      <c r="L285" s="24"/>
      <c r="M285" s="156" t="s">
        <v>1</v>
      </c>
      <c r="N285" s="157" t="s">
        <v>41</v>
      </c>
      <c r="O285" s="51"/>
      <c r="P285" s="158">
        <f>O285*H285</f>
        <v>0</v>
      </c>
      <c r="Q285" s="158">
        <v>0</v>
      </c>
      <c r="R285" s="158">
        <f>Q285*H285</f>
        <v>0</v>
      </c>
      <c r="S285" s="158">
        <v>0</v>
      </c>
      <c r="T285" s="159">
        <f>S285*H285</f>
        <v>0</v>
      </c>
      <c r="U285" s="23"/>
      <c r="V285" s="23"/>
      <c r="W285" s="23"/>
      <c r="X285" s="23"/>
      <c r="Y285" s="23"/>
      <c r="Z285" s="23"/>
      <c r="AA285" s="23"/>
      <c r="AB285" s="23"/>
      <c r="AC285" s="23"/>
      <c r="AD285" s="23"/>
      <c r="AE285" s="23"/>
      <c r="AR285" s="160" t="s">
        <v>153</v>
      </c>
      <c r="AT285" s="160" t="s">
        <v>148</v>
      </c>
      <c r="AU285" s="160" t="s">
        <v>85</v>
      </c>
      <c r="AY285" s="11" t="s">
        <v>146</v>
      </c>
      <c r="BE285" s="161">
        <f>IF(N285="základní",J285,0)</f>
        <v>0</v>
      </c>
      <c r="BF285" s="161">
        <f>IF(N285="snížená",J285,0)</f>
        <v>0</v>
      </c>
      <c r="BG285" s="161">
        <f>IF(N285="zákl. přenesená",J285,0)</f>
        <v>0</v>
      </c>
      <c r="BH285" s="161">
        <f>IF(N285="sníž. přenesená",J285,0)</f>
        <v>0</v>
      </c>
      <c r="BI285" s="161">
        <f>IF(N285="nulová",J285,0)</f>
        <v>0</v>
      </c>
      <c r="BJ285" s="11" t="s">
        <v>83</v>
      </c>
      <c r="BK285" s="161">
        <f>ROUND(I285*H285,2)</f>
        <v>0</v>
      </c>
      <c r="BL285" s="11" t="s">
        <v>153</v>
      </c>
      <c r="BM285" s="160" t="s">
        <v>468</v>
      </c>
    </row>
    <row r="286" spans="1:65" s="162" customFormat="1">
      <c r="B286" s="163"/>
      <c r="D286" s="164" t="s">
        <v>162</v>
      </c>
      <c r="E286" s="165" t="s">
        <v>1</v>
      </c>
      <c r="F286" s="166" t="s">
        <v>469</v>
      </c>
      <c r="H286" s="167">
        <v>7200</v>
      </c>
      <c r="I286" s="5"/>
      <c r="L286" s="163"/>
      <c r="M286" s="168"/>
      <c r="N286" s="169"/>
      <c r="O286" s="169"/>
      <c r="P286" s="169"/>
      <c r="Q286" s="169"/>
      <c r="R286" s="169"/>
      <c r="S286" s="169"/>
      <c r="T286" s="170"/>
      <c r="AT286" s="165" t="s">
        <v>162</v>
      </c>
      <c r="AU286" s="165" t="s">
        <v>85</v>
      </c>
      <c r="AV286" s="162" t="s">
        <v>85</v>
      </c>
      <c r="AW286" s="162" t="s">
        <v>30</v>
      </c>
      <c r="AX286" s="162" t="s">
        <v>83</v>
      </c>
      <c r="AY286" s="165" t="s">
        <v>146</v>
      </c>
    </row>
    <row r="287" spans="1:65" s="27" customFormat="1" ht="24.2" customHeight="1">
      <c r="A287" s="23"/>
      <c r="B287" s="24"/>
      <c r="C287" s="150" t="s">
        <v>470</v>
      </c>
      <c r="D287" s="150" t="s">
        <v>148</v>
      </c>
      <c r="E287" s="151" t="s">
        <v>471</v>
      </c>
      <c r="F287" s="152" t="s">
        <v>472</v>
      </c>
      <c r="G287" s="153" t="s">
        <v>151</v>
      </c>
      <c r="H287" s="154">
        <v>120</v>
      </c>
      <c r="I287" s="4"/>
      <c r="J287" s="155">
        <f>ROUND(I287*H287,2)</f>
        <v>0</v>
      </c>
      <c r="K287" s="152" t="s">
        <v>152</v>
      </c>
      <c r="L287" s="24"/>
      <c r="M287" s="156" t="s">
        <v>1</v>
      </c>
      <c r="N287" s="157" t="s">
        <v>41</v>
      </c>
      <c r="O287" s="51"/>
      <c r="P287" s="158">
        <f>O287*H287</f>
        <v>0</v>
      </c>
      <c r="Q287" s="158">
        <v>0</v>
      </c>
      <c r="R287" s="158">
        <f>Q287*H287</f>
        <v>0</v>
      </c>
      <c r="S287" s="158">
        <v>0</v>
      </c>
      <c r="T287" s="159">
        <f>S287*H287</f>
        <v>0</v>
      </c>
      <c r="U287" s="23"/>
      <c r="V287" s="23"/>
      <c r="W287" s="23"/>
      <c r="X287" s="23"/>
      <c r="Y287" s="23"/>
      <c r="Z287" s="23"/>
      <c r="AA287" s="23"/>
      <c r="AB287" s="23"/>
      <c r="AC287" s="23"/>
      <c r="AD287" s="23"/>
      <c r="AE287" s="23"/>
      <c r="AR287" s="160" t="s">
        <v>153</v>
      </c>
      <c r="AT287" s="160" t="s">
        <v>148</v>
      </c>
      <c r="AU287" s="160" t="s">
        <v>85</v>
      </c>
      <c r="AY287" s="11" t="s">
        <v>146</v>
      </c>
      <c r="BE287" s="161">
        <f>IF(N287="základní",J287,0)</f>
        <v>0</v>
      </c>
      <c r="BF287" s="161">
        <f>IF(N287="snížená",J287,0)</f>
        <v>0</v>
      </c>
      <c r="BG287" s="161">
        <f>IF(N287="zákl. přenesená",J287,0)</f>
        <v>0</v>
      </c>
      <c r="BH287" s="161">
        <f>IF(N287="sníž. přenesená",J287,0)</f>
        <v>0</v>
      </c>
      <c r="BI287" s="161">
        <f>IF(N287="nulová",J287,0)</f>
        <v>0</v>
      </c>
      <c r="BJ287" s="11" t="s">
        <v>83</v>
      </c>
      <c r="BK287" s="161">
        <f>ROUND(I287*H287,2)</f>
        <v>0</v>
      </c>
      <c r="BL287" s="11" t="s">
        <v>153</v>
      </c>
      <c r="BM287" s="160" t="s">
        <v>473</v>
      </c>
    </row>
    <row r="288" spans="1:65" s="162" customFormat="1">
      <c r="B288" s="163"/>
      <c r="D288" s="164" t="s">
        <v>162</v>
      </c>
      <c r="E288" s="165" t="s">
        <v>1</v>
      </c>
      <c r="F288" s="166" t="s">
        <v>216</v>
      </c>
      <c r="H288" s="167">
        <v>120</v>
      </c>
      <c r="I288" s="5"/>
      <c r="L288" s="163"/>
      <c r="M288" s="168"/>
      <c r="N288" s="169"/>
      <c r="O288" s="169"/>
      <c r="P288" s="169"/>
      <c r="Q288" s="169"/>
      <c r="R288" s="169"/>
      <c r="S288" s="169"/>
      <c r="T288" s="170"/>
      <c r="AT288" s="165" t="s">
        <v>162</v>
      </c>
      <c r="AU288" s="165" t="s">
        <v>85</v>
      </c>
      <c r="AV288" s="162" t="s">
        <v>85</v>
      </c>
      <c r="AW288" s="162" t="s">
        <v>30</v>
      </c>
      <c r="AX288" s="162" t="s">
        <v>83</v>
      </c>
      <c r="AY288" s="165" t="s">
        <v>146</v>
      </c>
    </row>
    <row r="289" spans="1:65" s="27" customFormat="1" ht="14.45" customHeight="1">
      <c r="A289" s="23"/>
      <c r="B289" s="24"/>
      <c r="C289" s="150" t="s">
        <v>474</v>
      </c>
      <c r="D289" s="150" t="s">
        <v>148</v>
      </c>
      <c r="E289" s="151" t="s">
        <v>475</v>
      </c>
      <c r="F289" s="152" t="s">
        <v>476</v>
      </c>
      <c r="G289" s="153" t="s">
        <v>151</v>
      </c>
      <c r="H289" s="154">
        <v>211</v>
      </c>
      <c r="I289" s="4"/>
      <c r="J289" s="155">
        <f>ROUND(I289*H289,2)</f>
        <v>0</v>
      </c>
      <c r="K289" s="152" t="s">
        <v>152</v>
      </c>
      <c r="L289" s="24"/>
      <c r="M289" s="156" t="s">
        <v>1</v>
      </c>
      <c r="N289" s="157" t="s">
        <v>41</v>
      </c>
      <c r="O289" s="51"/>
      <c r="P289" s="158">
        <f>O289*H289</f>
        <v>0</v>
      </c>
      <c r="Q289" s="158">
        <v>0</v>
      </c>
      <c r="R289" s="158">
        <f>Q289*H289</f>
        <v>0</v>
      </c>
      <c r="S289" s="158">
        <v>0</v>
      </c>
      <c r="T289" s="159">
        <f>S289*H289</f>
        <v>0</v>
      </c>
      <c r="U289" s="23"/>
      <c r="V289" s="23"/>
      <c r="W289" s="23"/>
      <c r="X289" s="23"/>
      <c r="Y289" s="23"/>
      <c r="Z289" s="23"/>
      <c r="AA289" s="23"/>
      <c r="AB289" s="23"/>
      <c r="AC289" s="23"/>
      <c r="AD289" s="23"/>
      <c r="AE289" s="23"/>
      <c r="AR289" s="160" t="s">
        <v>153</v>
      </c>
      <c r="AT289" s="160" t="s">
        <v>148</v>
      </c>
      <c r="AU289" s="160" t="s">
        <v>85</v>
      </c>
      <c r="AY289" s="11" t="s">
        <v>146</v>
      </c>
      <c r="BE289" s="161">
        <f>IF(N289="základní",J289,0)</f>
        <v>0</v>
      </c>
      <c r="BF289" s="161">
        <f>IF(N289="snížená",J289,0)</f>
        <v>0</v>
      </c>
      <c r="BG289" s="161">
        <f>IF(N289="zákl. přenesená",J289,0)</f>
        <v>0</v>
      </c>
      <c r="BH289" s="161">
        <f>IF(N289="sníž. přenesená",J289,0)</f>
        <v>0</v>
      </c>
      <c r="BI289" s="161">
        <f>IF(N289="nulová",J289,0)</f>
        <v>0</v>
      </c>
      <c r="BJ289" s="11" t="s">
        <v>83</v>
      </c>
      <c r="BK289" s="161">
        <f>ROUND(I289*H289,2)</f>
        <v>0</v>
      </c>
      <c r="BL289" s="11" t="s">
        <v>153</v>
      </c>
      <c r="BM289" s="160" t="s">
        <v>477</v>
      </c>
    </row>
    <row r="290" spans="1:65" s="162" customFormat="1">
      <c r="B290" s="163"/>
      <c r="D290" s="164" t="s">
        <v>162</v>
      </c>
      <c r="E290" s="165" t="s">
        <v>1</v>
      </c>
      <c r="F290" s="166" t="s">
        <v>478</v>
      </c>
      <c r="H290" s="167">
        <v>211</v>
      </c>
      <c r="I290" s="5"/>
      <c r="L290" s="163"/>
      <c r="M290" s="168"/>
      <c r="N290" s="169"/>
      <c r="O290" s="169"/>
      <c r="P290" s="169"/>
      <c r="Q290" s="169"/>
      <c r="R290" s="169"/>
      <c r="S290" s="169"/>
      <c r="T290" s="170"/>
      <c r="AT290" s="165" t="s">
        <v>162</v>
      </c>
      <c r="AU290" s="165" t="s">
        <v>85</v>
      </c>
      <c r="AV290" s="162" t="s">
        <v>85</v>
      </c>
      <c r="AW290" s="162" t="s">
        <v>30</v>
      </c>
      <c r="AX290" s="162" t="s">
        <v>83</v>
      </c>
      <c r="AY290" s="165" t="s">
        <v>146</v>
      </c>
    </row>
    <row r="291" spans="1:65" s="27" customFormat="1" ht="14.45" customHeight="1">
      <c r="A291" s="23"/>
      <c r="B291" s="24"/>
      <c r="C291" s="150" t="s">
        <v>479</v>
      </c>
      <c r="D291" s="150" t="s">
        <v>148</v>
      </c>
      <c r="E291" s="151" t="s">
        <v>480</v>
      </c>
      <c r="F291" s="152" t="s">
        <v>481</v>
      </c>
      <c r="G291" s="153" t="s">
        <v>151</v>
      </c>
      <c r="H291" s="154">
        <v>12660</v>
      </c>
      <c r="I291" s="4"/>
      <c r="J291" s="155">
        <f>ROUND(I291*H291,2)</f>
        <v>0</v>
      </c>
      <c r="K291" s="152" t="s">
        <v>152</v>
      </c>
      <c r="L291" s="24"/>
      <c r="M291" s="156" t="s">
        <v>1</v>
      </c>
      <c r="N291" s="157" t="s">
        <v>41</v>
      </c>
      <c r="O291" s="51"/>
      <c r="P291" s="158">
        <f>O291*H291</f>
        <v>0</v>
      </c>
      <c r="Q291" s="158">
        <v>0</v>
      </c>
      <c r="R291" s="158">
        <f>Q291*H291</f>
        <v>0</v>
      </c>
      <c r="S291" s="158">
        <v>0</v>
      </c>
      <c r="T291" s="159">
        <f>S291*H291</f>
        <v>0</v>
      </c>
      <c r="U291" s="23"/>
      <c r="V291" s="23"/>
      <c r="W291" s="23"/>
      <c r="X291" s="23"/>
      <c r="Y291" s="23"/>
      <c r="Z291" s="23"/>
      <c r="AA291" s="23"/>
      <c r="AB291" s="23"/>
      <c r="AC291" s="23"/>
      <c r="AD291" s="23"/>
      <c r="AE291" s="23"/>
      <c r="AR291" s="160" t="s">
        <v>153</v>
      </c>
      <c r="AT291" s="160" t="s">
        <v>148</v>
      </c>
      <c r="AU291" s="160" t="s">
        <v>85</v>
      </c>
      <c r="AY291" s="11" t="s">
        <v>146</v>
      </c>
      <c r="BE291" s="161">
        <f>IF(N291="základní",J291,0)</f>
        <v>0</v>
      </c>
      <c r="BF291" s="161">
        <f>IF(N291="snížená",J291,0)</f>
        <v>0</v>
      </c>
      <c r="BG291" s="161">
        <f>IF(N291="zákl. přenesená",J291,0)</f>
        <v>0</v>
      </c>
      <c r="BH291" s="161">
        <f>IF(N291="sníž. přenesená",J291,0)</f>
        <v>0</v>
      </c>
      <c r="BI291" s="161">
        <f>IF(N291="nulová",J291,0)</f>
        <v>0</v>
      </c>
      <c r="BJ291" s="11" t="s">
        <v>83</v>
      </c>
      <c r="BK291" s="161">
        <f>ROUND(I291*H291,2)</f>
        <v>0</v>
      </c>
      <c r="BL291" s="11" t="s">
        <v>153</v>
      </c>
      <c r="BM291" s="160" t="s">
        <v>482</v>
      </c>
    </row>
    <row r="292" spans="1:65" s="162" customFormat="1">
      <c r="B292" s="163"/>
      <c r="D292" s="164" t="s">
        <v>162</v>
      </c>
      <c r="E292" s="165" t="s">
        <v>1</v>
      </c>
      <c r="F292" s="166" t="s">
        <v>483</v>
      </c>
      <c r="H292" s="167">
        <v>12660</v>
      </c>
      <c r="I292" s="5"/>
      <c r="L292" s="163"/>
      <c r="M292" s="168"/>
      <c r="N292" s="169"/>
      <c r="O292" s="169"/>
      <c r="P292" s="169"/>
      <c r="Q292" s="169"/>
      <c r="R292" s="169"/>
      <c r="S292" s="169"/>
      <c r="T292" s="170"/>
      <c r="AT292" s="165" t="s">
        <v>162</v>
      </c>
      <c r="AU292" s="165" t="s">
        <v>85</v>
      </c>
      <c r="AV292" s="162" t="s">
        <v>85</v>
      </c>
      <c r="AW292" s="162" t="s">
        <v>30</v>
      </c>
      <c r="AX292" s="162" t="s">
        <v>83</v>
      </c>
      <c r="AY292" s="165" t="s">
        <v>146</v>
      </c>
    </row>
    <row r="293" spans="1:65" s="27" customFormat="1" ht="14.45" customHeight="1">
      <c r="A293" s="23"/>
      <c r="B293" s="24"/>
      <c r="C293" s="150" t="s">
        <v>484</v>
      </c>
      <c r="D293" s="150" t="s">
        <v>148</v>
      </c>
      <c r="E293" s="151" t="s">
        <v>485</v>
      </c>
      <c r="F293" s="152" t="s">
        <v>486</v>
      </c>
      <c r="G293" s="153" t="s">
        <v>151</v>
      </c>
      <c r="H293" s="154">
        <v>211</v>
      </c>
      <c r="I293" s="4"/>
      <c r="J293" s="155">
        <f>ROUND(I293*H293,2)</f>
        <v>0</v>
      </c>
      <c r="K293" s="152" t="s">
        <v>152</v>
      </c>
      <c r="L293" s="24"/>
      <c r="M293" s="156" t="s">
        <v>1</v>
      </c>
      <c r="N293" s="157" t="s">
        <v>41</v>
      </c>
      <c r="O293" s="51"/>
      <c r="P293" s="158">
        <f>O293*H293</f>
        <v>0</v>
      </c>
      <c r="Q293" s="158">
        <v>0</v>
      </c>
      <c r="R293" s="158">
        <f>Q293*H293</f>
        <v>0</v>
      </c>
      <c r="S293" s="158">
        <v>0</v>
      </c>
      <c r="T293" s="159">
        <f>S293*H293</f>
        <v>0</v>
      </c>
      <c r="U293" s="23"/>
      <c r="V293" s="23"/>
      <c r="W293" s="23"/>
      <c r="X293" s="23"/>
      <c r="Y293" s="23"/>
      <c r="Z293" s="23"/>
      <c r="AA293" s="23"/>
      <c r="AB293" s="23"/>
      <c r="AC293" s="23"/>
      <c r="AD293" s="23"/>
      <c r="AE293" s="23"/>
      <c r="AR293" s="160" t="s">
        <v>153</v>
      </c>
      <c r="AT293" s="160" t="s">
        <v>148</v>
      </c>
      <c r="AU293" s="160" t="s">
        <v>85</v>
      </c>
      <c r="AY293" s="11" t="s">
        <v>146</v>
      </c>
      <c r="BE293" s="161">
        <f>IF(N293="základní",J293,0)</f>
        <v>0</v>
      </c>
      <c r="BF293" s="161">
        <f>IF(N293="snížená",J293,0)</f>
        <v>0</v>
      </c>
      <c r="BG293" s="161">
        <f>IF(N293="zákl. přenesená",J293,0)</f>
        <v>0</v>
      </c>
      <c r="BH293" s="161">
        <f>IF(N293="sníž. přenesená",J293,0)</f>
        <v>0</v>
      </c>
      <c r="BI293" s="161">
        <f>IF(N293="nulová",J293,0)</f>
        <v>0</v>
      </c>
      <c r="BJ293" s="11" t="s">
        <v>83</v>
      </c>
      <c r="BK293" s="161">
        <f>ROUND(I293*H293,2)</f>
        <v>0</v>
      </c>
      <c r="BL293" s="11" t="s">
        <v>153</v>
      </c>
      <c r="BM293" s="160" t="s">
        <v>487</v>
      </c>
    </row>
    <row r="294" spans="1:65" s="27" customFormat="1" ht="24.2" customHeight="1">
      <c r="A294" s="23"/>
      <c r="B294" s="24"/>
      <c r="C294" s="150" t="s">
        <v>488</v>
      </c>
      <c r="D294" s="150" t="s">
        <v>148</v>
      </c>
      <c r="E294" s="151" t="s">
        <v>489</v>
      </c>
      <c r="F294" s="152" t="s">
        <v>490</v>
      </c>
      <c r="G294" s="153" t="s">
        <v>151</v>
      </c>
      <c r="H294" s="154">
        <v>91</v>
      </c>
      <c r="I294" s="4"/>
      <c r="J294" s="155">
        <f>ROUND(I294*H294,2)</f>
        <v>0</v>
      </c>
      <c r="K294" s="152" t="s">
        <v>152</v>
      </c>
      <c r="L294" s="24"/>
      <c r="M294" s="156" t="s">
        <v>1</v>
      </c>
      <c r="N294" s="157" t="s">
        <v>41</v>
      </c>
      <c r="O294" s="51"/>
      <c r="P294" s="158">
        <f>O294*H294</f>
        <v>0</v>
      </c>
      <c r="Q294" s="158">
        <v>0</v>
      </c>
      <c r="R294" s="158">
        <f>Q294*H294</f>
        <v>0</v>
      </c>
      <c r="S294" s="158">
        <v>0</v>
      </c>
      <c r="T294" s="159">
        <f>S294*H294</f>
        <v>0</v>
      </c>
      <c r="U294" s="23"/>
      <c r="V294" s="23"/>
      <c r="W294" s="23"/>
      <c r="X294" s="23"/>
      <c r="Y294" s="23"/>
      <c r="Z294" s="23"/>
      <c r="AA294" s="23"/>
      <c r="AB294" s="23"/>
      <c r="AC294" s="23"/>
      <c r="AD294" s="23"/>
      <c r="AE294" s="23"/>
      <c r="AR294" s="160" t="s">
        <v>153</v>
      </c>
      <c r="AT294" s="160" t="s">
        <v>148</v>
      </c>
      <c r="AU294" s="160" t="s">
        <v>85</v>
      </c>
      <c r="AY294" s="11" t="s">
        <v>146</v>
      </c>
      <c r="BE294" s="161">
        <f>IF(N294="základní",J294,0)</f>
        <v>0</v>
      </c>
      <c r="BF294" s="161">
        <f>IF(N294="snížená",J294,0)</f>
        <v>0</v>
      </c>
      <c r="BG294" s="161">
        <f>IF(N294="zákl. přenesená",J294,0)</f>
        <v>0</v>
      </c>
      <c r="BH294" s="161">
        <f>IF(N294="sníž. přenesená",J294,0)</f>
        <v>0</v>
      </c>
      <c r="BI294" s="161">
        <f>IF(N294="nulová",J294,0)</f>
        <v>0</v>
      </c>
      <c r="BJ294" s="11" t="s">
        <v>83</v>
      </c>
      <c r="BK294" s="161">
        <f>ROUND(I294*H294,2)</f>
        <v>0</v>
      </c>
      <c r="BL294" s="11" t="s">
        <v>153</v>
      </c>
      <c r="BM294" s="160" t="s">
        <v>491</v>
      </c>
    </row>
    <row r="295" spans="1:65" s="162" customFormat="1">
      <c r="B295" s="163"/>
      <c r="D295" s="164" t="s">
        <v>162</v>
      </c>
      <c r="E295" s="165" t="s">
        <v>1</v>
      </c>
      <c r="F295" s="166" t="s">
        <v>492</v>
      </c>
      <c r="H295" s="167">
        <v>91</v>
      </c>
      <c r="I295" s="5"/>
      <c r="L295" s="163"/>
      <c r="M295" s="168"/>
      <c r="N295" s="169"/>
      <c r="O295" s="169"/>
      <c r="P295" s="169"/>
      <c r="Q295" s="169"/>
      <c r="R295" s="169"/>
      <c r="S295" s="169"/>
      <c r="T295" s="170"/>
      <c r="AT295" s="165" t="s">
        <v>162</v>
      </c>
      <c r="AU295" s="165" t="s">
        <v>85</v>
      </c>
      <c r="AV295" s="162" t="s">
        <v>85</v>
      </c>
      <c r="AW295" s="162" t="s">
        <v>30</v>
      </c>
      <c r="AX295" s="162" t="s">
        <v>83</v>
      </c>
      <c r="AY295" s="165" t="s">
        <v>146</v>
      </c>
    </row>
    <row r="296" spans="1:65" s="27" customFormat="1" ht="24.2" customHeight="1">
      <c r="A296" s="23"/>
      <c r="B296" s="24"/>
      <c r="C296" s="150" t="s">
        <v>493</v>
      </c>
      <c r="D296" s="150" t="s">
        <v>148</v>
      </c>
      <c r="E296" s="151" t="s">
        <v>494</v>
      </c>
      <c r="F296" s="152" t="s">
        <v>495</v>
      </c>
      <c r="G296" s="153" t="s">
        <v>151</v>
      </c>
      <c r="H296" s="154">
        <v>5460</v>
      </c>
      <c r="I296" s="4"/>
      <c r="J296" s="155">
        <f>ROUND(I296*H296,2)</f>
        <v>0</v>
      </c>
      <c r="K296" s="152" t="s">
        <v>152</v>
      </c>
      <c r="L296" s="24"/>
      <c r="M296" s="156" t="s">
        <v>1</v>
      </c>
      <c r="N296" s="157" t="s">
        <v>41</v>
      </c>
      <c r="O296" s="51"/>
      <c r="P296" s="158">
        <f>O296*H296</f>
        <v>0</v>
      </c>
      <c r="Q296" s="158">
        <v>0</v>
      </c>
      <c r="R296" s="158">
        <f>Q296*H296</f>
        <v>0</v>
      </c>
      <c r="S296" s="158">
        <v>0</v>
      </c>
      <c r="T296" s="159">
        <f>S296*H296</f>
        <v>0</v>
      </c>
      <c r="U296" s="23"/>
      <c r="V296" s="23"/>
      <c r="W296" s="23"/>
      <c r="X296" s="23"/>
      <c r="Y296" s="23"/>
      <c r="Z296" s="23"/>
      <c r="AA296" s="23"/>
      <c r="AB296" s="23"/>
      <c r="AC296" s="23"/>
      <c r="AD296" s="23"/>
      <c r="AE296" s="23"/>
      <c r="AR296" s="160" t="s">
        <v>153</v>
      </c>
      <c r="AT296" s="160" t="s">
        <v>148</v>
      </c>
      <c r="AU296" s="160" t="s">
        <v>85</v>
      </c>
      <c r="AY296" s="11" t="s">
        <v>146</v>
      </c>
      <c r="BE296" s="161">
        <f>IF(N296="základní",J296,0)</f>
        <v>0</v>
      </c>
      <c r="BF296" s="161">
        <f>IF(N296="snížená",J296,0)</f>
        <v>0</v>
      </c>
      <c r="BG296" s="161">
        <f>IF(N296="zákl. přenesená",J296,0)</f>
        <v>0</v>
      </c>
      <c r="BH296" s="161">
        <f>IF(N296="sníž. přenesená",J296,0)</f>
        <v>0</v>
      </c>
      <c r="BI296" s="161">
        <f>IF(N296="nulová",J296,0)</f>
        <v>0</v>
      </c>
      <c r="BJ296" s="11" t="s">
        <v>83</v>
      </c>
      <c r="BK296" s="161">
        <f>ROUND(I296*H296,2)</f>
        <v>0</v>
      </c>
      <c r="BL296" s="11" t="s">
        <v>153</v>
      </c>
      <c r="BM296" s="160" t="s">
        <v>496</v>
      </c>
    </row>
    <row r="297" spans="1:65" s="162" customFormat="1">
      <c r="B297" s="163"/>
      <c r="D297" s="164" t="s">
        <v>162</v>
      </c>
      <c r="E297" s="165" t="s">
        <v>1</v>
      </c>
      <c r="F297" s="166" t="s">
        <v>497</v>
      </c>
      <c r="H297" s="167">
        <v>5460</v>
      </c>
      <c r="I297" s="5"/>
      <c r="L297" s="163"/>
      <c r="M297" s="168"/>
      <c r="N297" s="169"/>
      <c r="O297" s="169"/>
      <c r="P297" s="169"/>
      <c r="Q297" s="169"/>
      <c r="R297" s="169"/>
      <c r="S297" s="169"/>
      <c r="T297" s="170"/>
      <c r="AT297" s="165" t="s">
        <v>162</v>
      </c>
      <c r="AU297" s="165" t="s">
        <v>85</v>
      </c>
      <c r="AV297" s="162" t="s">
        <v>85</v>
      </c>
      <c r="AW297" s="162" t="s">
        <v>30</v>
      </c>
      <c r="AX297" s="162" t="s">
        <v>83</v>
      </c>
      <c r="AY297" s="165" t="s">
        <v>146</v>
      </c>
    </row>
    <row r="298" spans="1:65" s="27" customFormat="1" ht="37.9" customHeight="1">
      <c r="A298" s="23"/>
      <c r="B298" s="24"/>
      <c r="C298" s="150" t="s">
        <v>498</v>
      </c>
      <c r="D298" s="150" t="s">
        <v>148</v>
      </c>
      <c r="E298" s="151" t="s">
        <v>499</v>
      </c>
      <c r="F298" s="152" t="s">
        <v>500</v>
      </c>
      <c r="G298" s="153" t="s">
        <v>151</v>
      </c>
      <c r="H298" s="154">
        <v>91</v>
      </c>
      <c r="I298" s="4"/>
      <c r="J298" s="155">
        <f>ROUND(I298*H298,2)</f>
        <v>0</v>
      </c>
      <c r="K298" s="152" t="s">
        <v>152</v>
      </c>
      <c r="L298" s="24"/>
      <c r="M298" s="156" t="s">
        <v>1</v>
      </c>
      <c r="N298" s="157" t="s">
        <v>41</v>
      </c>
      <c r="O298" s="51"/>
      <c r="P298" s="158">
        <f>O298*H298</f>
        <v>0</v>
      </c>
      <c r="Q298" s="158">
        <v>0</v>
      </c>
      <c r="R298" s="158">
        <f>Q298*H298</f>
        <v>0</v>
      </c>
      <c r="S298" s="158">
        <v>0</v>
      </c>
      <c r="T298" s="159">
        <f>S298*H298</f>
        <v>0</v>
      </c>
      <c r="U298" s="23"/>
      <c r="V298" s="23"/>
      <c r="W298" s="23"/>
      <c r="X298" s="23"/>
      <c r="Y298" s="23"/>
      <c r="Z298" s="23"/>
      <c r="AA298" s="23"/>
      <c r="AB298" s="23"/>
      <c r="AC298" s="23"/>
      <c r="AD298" s="23"/>
      <c r="AE298" s="23"/>
      <c r="AR298" s="160" t="s">
        <v>153</v>
      </c>
      <c r="AT298" s="160" t="s">
        <v>148</v>
      </c>
      <c r="AU298" s="160" t="s">
        <v>85</v>
      </c>
      <c r="AY298" s="11" t="s">
        <v>146</v>
      </c>
      <c r="BE298" s="161">
        <f>IF(N298="základní",J298,0)</f>
        <v>0</v>
      </c>
      <c r="BF298" s="161">
        <f>IF(N298="snížená",J298,0)</f>
        <v>0</v>
      </c>
      <c r="BG298" s="161">
        <f>IF(N298="zákl. přenesená",J298,0)</f>
        <v>0</v>
      </c>
      <c r="BH298" s="161">
        <f>IF(N298="sníž. přenesená",J298,0)</f>
        <v>0</v>
      </c>
      <c r="BI298" s="161">
        <f>IF(N298="nulová",J298,0)</f>
        <v>0</v>
      </c>
      <c r="BJ298" s="11" t="s">
        <v>83</v>
      </c>
      <c r="BK298" s="161">
        <f>ROUND(I298*H298,2)</f>
        <v>0</v>
      </c>
      <c r="BL298" s="11" t="s">
        <v>153</v>
      </c>
      <c r="BM298" s="160" t="s">
        <v>501</v>
      </c>
    </row>
    <row r="299" spans="1:65" s="27" customFormat="1" ht="14.45" customHeight="1">
      <c r="A299" s="23"/>
      <c r="B299" s="24"/>
      <c r="C299" s="150" t="s">
        <v>502</v>
      </c>
      <c r="D299" s="150" t="s">
        <v>148</v>
      </c>
      <c r="E299" s="151" t="s">
        <v>503</v>
      </c>
      <c r="F299" s="152" t="s">
        <v>504</v>
      </c>
      <c r="G299" s="153" t="s">
        <v>233</v>
      </c>
      <c r="H299" s="154">
        <v>14.265000000000001</v>
      </c>
      <c r="I299" s="4"/>
      <c r="J299" s="155">
        <f>ROUND(I299*H299,2)</f>
        <v>0</v>
      </c>
      <c r="K299" s="152" t="s">
        <v>152</v>
      </c>
      <c r="L299" s="24"/>
      <c r="M299" s="156" t="s">
        <v>1</v>
      </c>
      <c r="N299" s="157" t="s">
        <v>41</v>
      </c>
      <c r="O299" s="51"/>
      <c r="P299" s="158">
        <f>O299*H299</f>
        <v>0</v>
      </c>
      <c r="Q299" s="158">
        <v>4.4000000000000003E-3</v>
      </c>
      <c r="R299" s="158">
        <f>Q299*H299</f>
        <v>6.2766000000000002E-2</v>
      </c>
      <c r="S299" s="158">
        <v>0</v>
      </c>
      <c r="T299" s="159">
        <f>S299*H299</f>
        <v>0</v>
      </c>
      <c r="U299" s="23"/>
      <c r="V299" s="23"/>
      <c r="W299" s="23"/>
      <c r="X299" s="23"/>
      <c r="Y299" s="23"/>
      <c r="Z299" s="23"/>
      <c r="AA299" s="23"/>
      <c r="AB299" s="23"/>
      <c r="AC299" s="23"/>
      <c r="AD299" s="23"/>
      <c r="AE299" s="23"/>
      <c r="AR299" s="160" t="s">
        <v>153</v>
      </c>
      <c r="AT299" s="160" t="s">
        <v>148</v>
      </c>
      <c r="AU299" s="160" t="s">
        <v>85</v>
      </c>
      <c r="AY299" s="11" t="s">
        <v>146</v>
      </c>
      <c r="BE299" s="161">
        <f>IF(N299="základní",J299,0)</f>
        <v>0</v>
      </c>
      <c r="BF299" s="161">
        <f>IF(N299="snížená",J299,0)</f>
        <v>0</v>
      </c>
      <c r="BG299" s="161">
        <f>IF(N299="zákl. přenesená",J299,0)</f>
        <v>0</v>
      </c>
      <c r="BH299" s="161">
        <f>IF(N299="sníž. přenesená",J299,0)</f>
        <v>0</v>
      </c>
      <c r="BI299" s="161">
        <f>IF(N299="nulová",J299,0)</f>
        <v>0</v>
      </c>
      <c r="BJ299" s="11" t="s">
        <v>83</v>
      </c>
      <c r="BK299" s="161">
        <f>ROUND(I299*H299,2)</f>
        <v>0</v>
      </c>
      <c r="BL299" s="11" t="s">
        <v>153</v>
      </c>
      <c r="BM299" s="160" t="s">
        <v>505</v>
      </c>
    </row>
    <row r="300" spans="1:65" s="162" customFormat="1">
      <c r="B300" s="163"/>
      <c r="D300" s="164" t="s">
        <v>162</v>
      </c>
      <c r="E300" s="165" t="s">
        <v>1</v>
      </c>
      <c r="F300" s="166" t="s">
        <v>506</v>
      </c>
      <c r="H300" s="167">
        <v>14.265000000000001</v>
      </c>
      <c r="I300" s="5"/>
      <c r="L300" s="163"/>
      <c r="M300" s="168"/>
      <c r="N300" s="169"/>
      <c r="O300" s="169"/>
      <c r="P300" s="169"/>
      <c r="Q300" s="169"/>
      <c r="R300" s="169"/>
      <c r="S300" s="169"/>
      <c r="T300" s="170"/>
      <c r="AT300" s="165" t="s">
        <v>162</v>
      </c>
      <c r="AU300" s="165" t="s">
        <v>85</v>
      </c>
      <c r="AV300" s="162" t="s">
        <v>85</v>
      </c>
      <c r="AW300" s="162" t="s">
        <v>30</v>
      </c>
      <c r="AX300" s="162" t="s">
        <v>83</v>
      </c>
      <c r="AY300" s="165" t="s">
        <v>146</v>
      </c>
    </row>
    <row r="301" spans="1:65" s="27" customFormat="1" ht="24.2" customHeight="1">
      <c r="A301" s="23"/>
      <c r="B301" s="24"/>
      <c r="C301" s="150" t="s">
        <v>507</v>
      </c>
      <c r="D301" s="150" t="s">
        <v>148</v>
      </c>
      <c r="E301" s="151" t="s">
        <v>508</v>
      </c>
      <c r="F301" s="152" t="s">
        <v>509</v>
      </c>
      <c r="G301" s="153" t="s">
        <v>233</v>
      </c>
      <c r="H301" s="154">
        <v>14.265000000000001</v>
      </c>
      <c r="I301" s="4"/>
      <c r="J301" s="155">
        <f>ROUND(I301*H301,2)</f>
        <v>0</v>
      </c>
      <c r="K301" s="152" t="s">
        <v>152</v>
      </c>
      <c r="L301" s="24"/>
      <c r="M301" s="156" t="s">
        <v>1</v>
      </c>
      <c r="N301" s="157" t="s">
        <v>41</v>
      </c>
      <c r="O301" s="51"/>
      <c r="P301" s="158">
        <f>O301*H301</f>
        <v>0</v>
      </c>
      <c r="Q301" s="158">
        <v>0</v>
      </c>
      <c r="R301" s="158">
        <f>Q301*H301</f>
        <v>0</v>
      </c>
      <c r="S301" s="158">
        <v>0</v>
      </c>
      <c r="T301" s="159">
        <f>S301*H301</f>
        <v>0</v>
      </c>
      <c r="U301" s="23"/>
      <c r="V301" s="23"/>
      <c r="W301" s="23"/>
      <c r="X301" s="23"/>
      <c r="Y301" s="23"/>
      <c r="Z301" s="23"/>
      <c r="AA301" s="23"/>
      <c r="AB301" s="23"/>
      <c r="AC301" s="23"/>
      <c r="AD301" s="23"/>
      <c r="AE301" s="23"/>
      <c r="AR301" s="160" t="s">
        <v>153</v>
      </c>
      <c r="AT301" s="160" t="s">
        <v>148</v>
      </c>
      <c r="AU301" s="160" t="s">
        <v>85</v>
      </c>
      <c r="AY301" s="11" t="s">
        <v>146</v>
      </c>
      <c r="BE301" s="161">
        <f>IF(N301="základní",J301,0)</f>
        <v>0</v>
      </c>
      <c r="BF301" s="161">
        <f>IF(N301="snížená",J301,0)</f>
        <v>0</v>
      </c>
      <c r="BG301" s="161">
        <f>IF(N301="zákl. přenesená",J301,0)</f>
        <v>0</v>
      </c>
      <c r="BH301" s="161">
        <f>IF(N301="sníž. přenesená",J301,0)</f>
        <v>0</v>
      </c>
      <c r="BI301" s="161">
        <f>IF(N301="nulová",J301,0)</f>
        <v>0</v>
      </c>
      <c r="BJ301" s="11" t="s">
        <v>83</v>
      </c>
      <c r="BK301" s="161">
        <f>ROUND(I301*H301,2)</f>
        <v>0</v>
      </c>
      <c r="BL301" s="11" t="s">
        <v>153</v>
      </c>
      <c r="BM301" s="160" t="s">
        <v>510</v>
      </c>
    </row>
    <row r="302" spans="1:65" s="162" customFormat="1">
      <c r="B302" s="163"/>
      <c r="D302" s="164" t="s">
        <v>162</v>
      </c>
      <c r="E302" s="165" t="s">
        <v>1</v>
      </c>
      <c r="F302" s="166" t="s">
        <v>506</v>
      </c>
      <c r="H302" s="167">
        <v>14.265000000000001</v>
      </c>
      <c r="I302" s="5"/>
      <c r="L302" s="163"/>
      <c r="M302" s="168"/>
      <c r="N302" s="169"/>
      <c r="O302" s="169"/>
      <c r="P302" s="169"/>
      <c r="Q302" s="169"/>
      <c r="R302" s="169"/>
      <c r="S302" s="169"/>
      <c r="T302" s="170"/>
      <c r="AT302" s="165" t="s">
        <v>162</v>
      </c>
      <c r="AU302" s="165" t="s">
        <v>85</v>
      </c>
      <c r="AV302" s="162" t="s">
        <v>85</v>
      </c>
      <c r="AW302" s="162" t="s">
        <v>30</v>
      </c>
      <c r="AX302" s="162" t="s">
        <v>83</v>
      </c>
      <c r="AY302" s="165" t="s">
        <v>146</v>
      </c>
    </row>
    <row r="303" spans="1:65" s="27" customFormat="1" ht="24.2" customHeight="1">
      <c r="A303" s="23"/>
      <c r="B303" s="24"/>
      <c r="C303" s="150" t="s">
        <v>511</v>
      </c>
      <c r="D303" s="150" t="s">
        <v>148</v>
      </c>
      <c r="E303" s="151" t="s">
        <v>512</v>
      </c>
      <c r="F303" s="152" t="s">
        <v>513</v>
      </c>
      <c r="G303" s="153" t="s">
        <v>233</v>
      </c>
      <c r="H303" s="154">
        <v>21.398</v>
      </c>
      <c r="I303" s="4"/>
      <c r="J303" s="155">
        <f>ROUND(I303*H303,2)</f>
        <v>0</v>
      </c>
      <c r="K303" s="152" t="s">
        <v>152</v>
      </c>
      <c r="L303" s="24"/>
      <c r="M303" s="156" t="s">
        <v>1</v>
      </c>
      <c r="N303" s="157" t="s">
        <v>41</v>
      </c>
      <c r="O303" s="51"/>
      <c r="P303" s="158">
        <f>O303*H303</f>
        <v>0</v>
      </c>
      <c r="Q303" s="158">
        <v>0</v>
      </c>
      <c r="R303" s="158">
        <f>Q303*H303</f>
        <v>0</v>
      </c>
      <c r="S303" s="158">
        <v>0</v>
      </c>
      <c r="T303" s="159">
        <f>S303*H303</f>
        <v>0</v>
      </c>
      <c r="U303" s="23"/>
      <c r="V303" s="23"/>
      <c r="W303" s="23"/>
      <c r="X303" s="23"/>
      <c r="Y303" s="23"/>
      <c r="Z303" s="23"/>
      <c r="AA303" s="23"/>
      <c r="AB303" s="23"/>
      <c r="AC303" s="23"/>
      <c r="AD303" s="23"/>
      <c r="AE303" s="23"/>
      <c r="AR303" s="160" t="s">
        <v>153</v>
      </c>
      <c r="AT303" s="160" t="s">
        <v>148</v>
      </c>
      <c r="AU303" s="160" t="s">
        <v>85</v>
      </c>
      <c r="AY303" s="11" t="s">
        <v>146</v>
      </c>
      <c r="BE303" s="161">
        <f>IF(N303="základní",J303,0)</f>
        <v>0</v>
      </c>
      <c r="BF303" s="161">
        <f>IF(N303="snížená",J303,0)</f>
        <v>0</v>
      </c>
      <c r="BG303" s="161">
        <f>IF(N303="zákl. přenesená",J303,0)</f>
        <v>0</v>
      </c>
      <c r="BH303" s="161">
        <f>IF(N303="sníž. přenesená",J303,0)</f>
        <v>0</v>
      </c>
      <c r="BI303" s="161">
        <f>IF(N303="nulová",J303,0)</f>
        <v>0</v>
      </c>
      <c r="BJ303" s="11" t="s">
        <v>83</v>
      </c>
      <c r="BK303" s="161">
        <f>ROUND(I303*H303,2)</f>
        <v>0</v>
      </c>
      <c r="BL303" s="11" t="s">
        <v>153</v>
      </c>
      <c r="BM303" s="160" t="s">
        <v>514</v>
      </c>
    </row>
    <row r="304" spans="1:65" s="162" customFormat="1">
      <c r="B304" s="163"/>
      <c r="D304" s="164" t="s">
        <v>162</v>
      </c>
      <c r="E304" s="165" t="s">
        <v>1</v>
      </c>
      <c r="F304" s="166" t="s">
        <v>515</v>
      </c>
      <c r="H304" s="167">
        <v>21.398</v>
      </c>
      <c r="I304" s="5"/>
      <c r="L304" s="163"/>
      <c r="M304" s="168"/>
      <c r="N304" s="169"/>
      <c r="O304" s="169"/>
      <c r="P304" s="169"/>
      <c r="Q304" s="169"/>
      <c r="R304" s="169"/>
      <c r="S304" s="169"/>
      <c r="T304" s="170"/>
      <c r="AT304" s="165" t="s">
        <v>162</v>
      </c>
      <c r="AU304" s="165" t="s">
        <v>85</v>
      </c>
      <c r="AV304" s="162" t="s">
        <v>85</v>
      </c>
      <c r="AW304" s="162" t="s">
        <v>30</v>
      </c>
      <c r="AX304" s="162" t="s">
        <v>83</v>
      </c>
      <c r="AY304" s="165" t="s">
        <v>146</v>
      </c>
    </row>
    <row r="305" spans="1:65" s="27" customFormat="1" ht="14.45" customHeight="1">
      <c r="A305" s="23"/>
      <c r="B305" s="24"/>
      <c r="C305" s="150" t="s">
        <v>516</v>
      </c>
      <c r="D305" s="150" t="s">
        <v>148</v>
      </c>
      <c r="E305" s="151" t="s">
        <v>517</v>
      </c>
      <c r="F305" s="152" t="s">
        <v>518</v>
      </c>
      <c r="G305" s="153" t="s">
        <v>168</v>
      </c>
      <c r="H305" s="154">
        <v>0.56299999999999994</v>
      </c>
      <c r="I305" s="4"/>
      <c r="J305" s="155">
        <f>ROUND(I305*H305,2)</f>
        <v>0</v>
      </c>
      <c r="K305" s="152" t="s">
        <v>152</v>
      </c>
      <c r="L305" s="24"/>
      <c r="M305" s="156" t="s">
        <v>1</v>
      </c>
      <c r="N305" s="157" t="s">
        <v>41</v>
      </c>
      <c r="O305" s="51"/>
      <c r="P305" s="158">
        <f>O305*H305</f>
        <v>0</v>
      </c>
      <c r="Q305" s="158">
        <v>0.12</v>
      </c>
      <c r="R305" s="158">
        <f>Q305*H305</f>
        <v>6.7559999999999995E-2</v>
      </c>
      <c r="S305" s="158">
        <v>2.2000000000000002</v>
      </c>
      <c r="T305" s="159">
        <f>S305*H305</f>
        <v>1.2385999999999999</v>
      </c>
      <c r="U305" s="23"/>
      <c r="V305" s="23"/>
      <c r="W305" s="23"/>
      <c r="X305" s="23"/>
      <c r="Y305" s="23"/>
      <c r="Z305" s="23"/>
      <c r="AA305" s="23"/>
      <c r="AB305" s="23"/>
      <c r="AC305" s="23"/>
      <c r="AD305" s="23"/>
      <c r="AE305" s="23"/>
      <c r="AR305" s="160" t="s">
        <v>153</v>
      </c>
      <c r="AT305" s="160" t="s">
        <v>148</v>
      </c>
      <c r="AU305" s="160" t="s">
        <v>85</v>
      </c>
      <c r="AY305" s="11" t="s">
        <v>146</v>
      </c>
      <c r="BE305" s="161">
        <f>IF(N305="základní",J305,0)</f>
        <v>0</v>
      </c>
      <c r="BF305" s="161">
        <f>IF(N305="snížená",J305,0)</f>
        <v>0</v>
      </c>
      <c r="BG305" s="161">
        <f>IF(N305="zákl. přenesená",J305,0)</f>
        <v>0</v>
      </c>
      <c r="BH305" s="161">
        <f>IF(N305="sníž. přenesená",J305,0)</f>
        <v>0</v>
      </c>
      <c r="BI305" s="161">
        <f>IF(N305="nulová",J305,0)</f>
        <v>0</v>
      </c>
      <c r="BJ305" s="11" t="s">
        <v>83</v>
      </c>
      <c r="BK305" s="161">
        <f>ROUND(I305*H305,2)</f>
        <v>0</v>
      </c>
      <c r="BL305" s="11" t="s">
        <v>153</v>
      </c>
      <c r="BM305" s="160" t="s">
        <v>519</v>
      </c>
    </row>
    <row r="306" spans="1:65" s="162" customFormat="1">
      <c r="B306" s="163"/>
      <c r="D306" s="164" t="s">
        <v>162</v>
      </c>
      <c r="E306" s="165" t="s">
        <v>1</v>
      </c>
      <c r="F306" s="166" t="s">
        <v>520</v>
      </c>
      <c r="H306" s="167">
        <v>0.5</v>
      </c>
      <c r="I306" s="5"/>
      <c r="L306" s="163"/>
      <c r="M306" s="168"/>
      <c r="N306" s="169"/>
      <c r="O306" s="169"/>
      <c r="P306" s="169"/>
      <c r="Q306" s="169"/>
      <c r="R306" s="169"/>
      <c r="S306" s="169"/>
      <c r="T306" s="170"/>
      <c r="AT306" s="165" t="s">
        <v>162</v>
      </c>
      <c r="AU306" s="165" t="s">
        <v>85</v>
      </c>
      <c r="AV306" s="162" t="s">
        <v>85</v>
      </c>
      <c r="AW306" s="162" t="s">
        <v>30</v>
      </c>
      <c r="AX306" s="162" t="s">
        <v>76</v>
      </c>
      <c r="AY306" s="165" t="s">
        <v>146</v>
      </c>
    </row>
    <row r="307" spans="1:65" s="162" customFormat="1">
      <c r="B307" s="163"/>
      <c r="D307" s="164" t="s">
        <v>162</v>
      </c>
      <c r="E307" s="165" t="s">
        <v>1</v>
      </c>
      <c r="F307" s="166" t="s">
        <v>521</v>
      </c>
      <c r="H307" s="167">
        <v>6.3E-2</v>
      </c>
      <c r="I307" s="5"/>
      <c r="L307" s="163"/>
      <c r="M307" s="168"/>
      <c r="N307" s="169"/>
      <c r="O307" s="169"/>
      <c r="P307" s="169"/>
      <c r="Q307" s="169"/>
      <c r="R307" s="169"/>
      <c r="S307" s="169"/>
      <c r="T307" s="170"/>
      <c r="AT307" s="165" t="s">
        <v>162</v>
      </c>
      <c r="AU307" s="165" t="s">
        <v>85</v>
      </c>
      <c r="AV307" s="162" t="s">
        <v>85</v>
      </c>
      <c r="AW307" s="162" t="s">
        <v>30</v>
      </c>
      <c r="AX307" s="162" t="s">
        <v>76</v>
      </c>
      <c r="AY307" s="165" t="s">
        <v>146</v>
      </c>
    </row>
    <row r="308" spans="1:65" s="171" customFormat="1">
      <c r="B308" s="172"/>
      <c r="D308" s="164" t="s">
        <v>162</v>
      </c>
      <c r="E308" s="173" t="s">
        <v>1</v>
      </c>
      <c r="F308" s="174" t="s">
        <v>165</v>
      </c>
      <c r="H308" s="175">
        <v>0.56299999999999994</v>
      </c>
      <c r="I308" s="6"/>
      <c r="L308" s="172"/>
      <c r="M308" s="176"/>
      <c r="N308" s="177"/>
      <c r="O308" s="177"/>
      <c r="P308" s="177"/>
      <c r="Q308" s="177"/>
      <c r="R308" s="177"/>
      <c r="S308" s="177"/>
      <c r="T308" s="178"/>
      <c r="AT308" s="173" t="s">
        <v>162</v>
      </c>
      <c r="AU308" s="173" t="s">
        <v>85</v>
      </c>
      <c r="AV308" s="171" t="s">
        <v>153</v>
      </c>
      <c r="AW308" s="171" t="s">
        <v>30</v>
      </c>
      <c r="AX308" s="171" t="s">
        <v>83</v>
      </c>
      <c r="AY308" s="173" t="s">
        <v>146</v>
      </c>
    </row>
    <row r="309" spans="1:65" s="27" customFormat="1" ht="24.2" customHeight="1">
      <c r="A309" s="23"/>
      <c r="B309" s="24"/>
      <c r="C309" s="150" t="s">
        <v>522</v>
      </c>
      <c r="D309" s="150" t="s">
        <v>148</v>
      </c>
      <c r="E309" s="151" t="s">
        <v>523</v>
      </c>
      <c r="F309" s="152" t="s">
        <v>524</v>
      </c>
      <c r="G309" s="153" t="s">
        <v>295</v>
      </c>
      <c r="H309" s="154">
        <v>942.64200000000005</v>
      </c>
      <c r="I309" s="4"/>
      <c r="J309" s="155">
        <f>ROUND(I309*H309,2)</f>
        <v>0</v>
      </c>
      <c r="K309" s="152" t="s">
        <v>152</v>
      </c>
      <c r="L309" s="24"/>
      <c r="M309" s="156" t="s">
        <v>1</v>
      </c>
      <c r="N309" s="157" t="s">
        <v>41</v>
      </c>
      <c r="O309" s="51"/>
      <c r="P309" s="158">
        <f>O309*H309</f>
        <v>0</v>
      </c>
      <c r="Q309" s="158">
        <v>0</v>
      </c>
      <c r="R309" s="158">
        <f>Q309*H309</f>
        <v>0</v>
      </c>
      <c r="S309" s="158">
        <v>1E-3</v>
      </c>
      <c r="T309" s="159">
        <f>S309*H309</f>
        <v>0.94264200000000009</v>
      </c>
      <c r="U309" s="23"/>
      <c r="V309" s="23"/>
      <c r="W309" s="23"/>
      <c r="X309" s="23"/>
      <c r="Y309" s="23"/>
      <c r="Z309" s="23"/>
      <c r="AA309" s="23"/>
      <c r="AB309" s="23"/>
      <c r="AC309" s="23"/>
      <c r="AD309" s="23"/>
      <c r="AE309" s="23"/>
      <c r="AR309" s="160" t="s">
        <v>153</v>
      </c>
      <c r="AT309" s="160" t="s">
        <v>148</v>
      </c>
      <c r="AU309" s="160" t="s">
        <v>85</v>
      </c>
      <c r="AY309" s="11" t="s">
        <v>146</v>
      </c>
      <c r="BE309" s="161">
        <f>IF(N309="základní",J309,0)</f>
        <v>0</v>
      </c>
      <c r="BF309" s="161">
        <f>IF(N309="snížená",J309,0)</f>
        <v>0</v>
      </c>
      <c r="BG309" s="161">
        <f>IF(N309="zákl. přenesená",J309,0)</f>
        <v>0</v>
      </c>
      <c r="BH309" s="161">
        <f>IF(N309="sníž. přenesená",J309,0)</f>
        <v>0</v>
      </c>
      <c r="BI309" s="161">
        <f>IF(N309="nulová",J309,0)</f>
        <v>0</v>
      </c>
      <c r="BJ309" s="11" t="s">
        <v>83</v>
      </c>
      <c r="BK309" s="161">
        <f>ROUND(I309*H309,2)</f>
        <v>0</v>
      </c>
      <c r="BL309" s="11" t="s">
        <v>153</v>
      </c>
      <c r="BM309" s="160" t="s">
        <v>525</v>
      </c>
    </row>
    <row r="310" spans="1:65" s="27" customFormat="1" ht="24.2" customHeight="1">
      <c r="A310" s="23"/>
      <c r="B310" s="24"/>
      <c r="C310" s="150" t="s">
        <v>526</v>
      </c>
      <c r="D310" s="150" t="s">
        <v>148</v>
      </c>
      <c r="E310" s="151" t="s">
        <v>527</v>
      </c>
      <c r="F310" s="152" t="s">
        <v>528</v>
      </c>
      <c r="G310" s="153" t="s">
        <v>174</v>
      </c>
      <c r="H310" s="154">
        <v>0.8</v>
      </c>
      <c r="I310" s="4"/>
      <c r="J310" s="155">
        <f>ROUND(I310*H310,2)</f>
        <v>0</v>
      </c>
      <c r="K310" s="152" t="s">
        <v>152</v>
      </c>
      <c r="L310" s="24"/>
      <c r="M310" s="156" t="s">
        <v>1</v>
      </c>
      <c r="N310" s="157" t="s">
        <v>41</v>
      </c>
      <c r="O310" s="51"/>
      <c r="P310" s="158">
        <f>O310*H310</f>
        <v>0</v>
      </c>
      <c r="Q310" s="158">
        <v>1.2E-4</v>
      </c>
      <c r="R310" s="158">
        <f>Q310*H310</f>
        <v>9.6000000000000002E-5</v>
      </c>
      <c r="S310" s="158">
        <v>4.0000000000000001E-3</v>
      </c>
      <c r="T310" s="159">
        <f>S310*H310</f>
        <v>3.2000000000000002E-3</v>
      </c>
      <c r="U310" s="23"/>
      <c r="V310" s="23"/>
      <c r="W310" s="23"/>
      <c r="X310" s="23"/>
      <c r="Y310" s="23"/>
      <c r="Z310" s="23"/>
      <c r="AA310" s="23"/>
      <c r="AB310" s="23"/>
      <c r="AC310" s="23"/>
      <c r="AD310" s="23"/>
      <c r="AE310" s="23"/>
      <c r="AR310" s="160" t="s">
        <v>153</v>
      </c>
      <c r="AT310" s="160" t="s">
        <v>148</v>
      </c>
      <c r="AU310" s="160" t="s">
        <v>85</v>
      </c>
      <c r="AY310" s="11" t="s">
        <v>146</v>
      </c>
      <c r="BE310" s="161">
        <f>IF(N310="základní",J310,0)</f>
        <v>0</v>
      </c>
      <c r="BF310" s="161">
        <f>IF(N310="snížená",J310,0)</f>
        <v>0</v>
      </c>
      <c r="BG310" s="161">
        <f>IF(N310="zákl. přenesená",J310,0)</f>
        <v>0</v>
      </c>
      <c r="BH310" s="161">
        <f>IF(N310="sníž. přenesená",J310,0)</f>
        <v>0</v>
      </c>
      <c r="BI310" s="161">
        <f>IF(N310="nulová",J310,0)</f>
        <v>0</v>
      </c>
      <c r="BJ310" s="11" t="s">
        <v>83</v>
      </c>
      <c r="BK310" s="161">
        <f>ROUND(I310*H310,2)</f>
        <v>0</v>
      </c>
      <c r="BL310" s="11" t="s">
        <v>153</v>
      </c>
      <c r="BM310" s="160" t="s">
        <v>529</v>
      </c>
    </row>
    <row r="311" spans="1:65" s="162" customFormat="1">
      <c r="B311" s="163"/>
      <c r="D311" s="164" t="s">
        <v>162</v>
      </c>
      <c r="E311" s="165" t="s">
        <v>1</v>
      </c>
      <c r="F311" s="166" t="s">
        <v>530</v>
      </c>
      <c r="H311" s="167">
        <v>0.8</v>
      </c>
      <c r="I311" s="5"/>
      <c r="L311" s="163"/>
      <c r="M311" s="168"/>
      <c r="N311" s="169"/>
      <c r="O311" s="169"/>
      <c r="P311" s="169"/>
      <c r="Q311" s="169"/>
      <c r="R311" s="169"/>
      <c r="S311" s="169"/>
      <c r="T311" s="170"/>
      <c r="AT311" s="165" t="s">
        <v>162</v>
      </c>
      <c r="AU311" s="165" t="s">
        <v>85</v>
      </c>
      <c r="AV311" s="162" t="s">
        <v>85</v>
      </c>
      <c r="AW311" s="162" t="s">
        <v>30</v>
      </c>
      <c r="AX311" s="162" t="s">
        <v>83</v>
      </c>
      <c r="AY311" s="165" t="s">
        <v>146</v>
      </c>
    </row>
    <row r="312" spans="1:65" s="27" customFormat="1" ht="24.2" customHeight="1">
      <c r="A312" s="23"/>
      <c r="B312" s="24"/>
      <c r="C312" s="150" t="s">
        <v>531</v>
      </c>
      <c r="D312" s="150" t="s">
        <v>148</v>
      </c>
      <c r="E312" s="151" t="s">
        <v>532</v>
      </c>
      <c r="F312" s="152" t="s">
        <v>533</v>
      </c>
      <c r="G312" s="153" t="s">
        <v>174</v>
      </c>
      <c r="H312" s="154">
        <v>8</v>
      </c>
      <c r="I312" s="4"/>
      <c r="J312" s="155">
        <f>ROUND(I312*H312,2)</f>
        <v>0</v>
      </c>
      <c r="K312" s="152" t="s">
        <v>152</v>
      </c>
      <c r="L312" s="24"/>
      <c r="M312" s="156" t="s">
        <v>1</v>
      </c>
      <c r="N312" s="157" t="s">
        <v>41</v>
      </c>
      <c r="O312" s="51"/>
      <c r="P312" s="158">
        <f>O312*H312</f>
        <v>0</v>
      </c>
      <c r="Q312" s="158">
        <v>8.0999999999999996E-4</v>
      </c>
      <c r="R312" s="158">
        <f>Q312*H312</f>
        <v>6.4799999999999996E-3</v>
      </c>
      <c r="S312" s="158">
        <v>3.7999999999999999E-2</v>
      </c>
      <c r="T312" s="159">
        <f>S312*H312</f>
        <v>0.30399999999999999</v>
      </c>
      <c r="U312" s="23"/>
      <c r="V312" s="23"/>
      <c r="W312" s="23"/>
      <c r="X312" s="23"/>
      <c r="Y312" s="23"/>
      <c r="Z312" s="23"/>
      <c r="AA312" s="23"/>
      <c r="AB312" s="23"/>
      <c r="AC312" s="23"/>
      <c r="AD312" s="23"/>
      <c r="AE312" s="23"/>
      <c r="AR312" s="160" t="s">
        <v>153</v>
      </c>
      <c r="AT312" s="160" t="s">
        <v>148</v>
      </c>
      <c r="AU312" s="160" t="s">
        <v>85</v>
      </c>
      <c r="AY312" s="11" t="s">
        <v>146</v>
      </c>
      <c r="BE312" s="161">
        <f>IF(N312="základní",J312,0)</f>
        <v>0</v>
      </c>
      <c r="BF312" s="161">
        <f>IF(N312="snížená",J312,0)</f>
        <v>0</v>
      </c>
      <c r="BG312" s="161">
        <f>IF(N312="zákl. přenesená",J312,0)</f>
        <v>0</v>
      </c>
      <c r="BH312" s="161">
        <f>IF(N312="sníž. přenesená",J312,0)</f>
        <v>0</v>
      </c>
      <c r="BI312" s="161">
        <f>IF(N312="nulová",J312,0)</f>
        <v>0</v>
      </c>
      <c r="BJ312" s="11" t="s">
        <v>83</v>
      </c>
      <c r="BK312" s="161">
        <f>ROUND(I312*H312,2)</f>
        <v>0</v>
      </c>
      <c r="BL312" s="11" t="s">
        <v>153</v>
      </c>
      <c r="BM312" s="160" t="s">
        <v>534</v>
      </c>
    </row>
    <row r="313" spans="1:65" s="27" customFormat="1" ht="19.5">
      <c r="A313" s="23"/>
      <c r="B313" s="24"/>
      <c r="C313" s="23"/>
      <c r="D313" s="164" t="s">
        <v>312</v>
      </c>
      <c r="E313" s="23"/>
      <c r="F313" s="188" t="s">
        <v>535</v>
      </c>
      <c r="G313" s="23"/>
      <c r="H313" s="23"/>
      <c r="I313" s="8"/>
      <c r="J313" s="23"/>
      <c r="K313" s="23"/>
      <c r="L313" s="24"/>
      <c r="M313" s="189"/>
      <c r="N313" s="190"/>
      <c r="O313" s="51"/>
      <c r="P313" s="51"/>
      <c r="Q313" s="51"/>
      <c r="R313" s="51"/>
      <c r="S313" s="51"/>
      <c r="T313" s="52"/>
      <c r="U313" s="23"/>
      <c r="V313" s="23"/>
      <c r="W313" s="23"/>
      <c r="X313" s="23"/>
      <c r="Y313" s="23"/>
      <c r="Z313" s="23"/>
      <c r="AA313" s="23"/>
      <c r="AB313" s="23"/>
      <c r="AC313" s="23"/>
      <c r="AD313" s="23"/>
      <c r="AE313" s="23"/>
      <c r="AT313" s="11" t="s">
        <v>312</v>
      </c>
      <c r="AU313" s="11" t="s">
        <v>85</v>
      </c>
    </row>
    <row r="314" spans="1:65" s="162" customFormat="1">
      <c r="B314" s="163"/>
      <c r="D314" s="164" t="s">
        <v>162</v>
      </c>
      <c r="E314" s="165" t="s">
        <v>1</v>
      </c>
      <c r="F314" s="166" t="s">
        <v>536</v>
      </c>
      <c r="H314" s="167">
        <v>4</v>
      </c>
      <c r="I314" s="5"/>
      <c r="L314" s="163"/>
      <c r="M314" s="168"/>
      <c r="N314" s="169"/>
      <c r="O314" s="169"/>
      <c r="P314" s="169"/>
      <c r="Q314" s="169"/>
      <c r="R314" s="169"/>
      <c r="S314" s="169"/>
      <c r="T314" s="170"/>
      <c r="AT314" s="165" t="s">
        <v>162</v>
      </c>
      <c r="AU314" s="165" t="s">
        <v>85</v>
      </c>
      <c r="AV314" s="162" t="s">
        <v>85</v>
      </c>
      <c r="AW314" s="162" t="s">
        <v>30</v>
      </c>
      <c r="AX314" s="162" t="s">
        <v>76</v>
      </c>
      <c r="AY314" s="165" t="s">
        <v>146</v>
      </c>
    </row>
    <row r="315" spans="1:65" s="162" customFormat="1">
      <c r="B315" s="163"/>
      <c r="D315" s="164" t="s">
        <v>162</v>
      </c>
      <c r="E315" s="165" t="s">
        <v>1</v>
      </c>
      <c r="F315" s="166" t="s">
        <v>537</v>
      </c>
      <c r="H315" s="167">
        <v>4</v>
      </c>
      <c r="I315" s="5"/>
      <c r="L315" s="163"/>
      <c r="M315" s="168"/>
      <c r="N315" s="169"/>
      <c r="O315" s="169"/>
      <c r="P315" s="169"/>
      <c r="Q315" s="169"/>
      <c r="R315" s="169"/>
      <c r="S315" s="169"/>
      <c r="T315" s="170"/>
      <c r="AT315" s="165" t="s">
        <v>162</v>
      </c>
      <c r="AU315" s="165" t="s">
        <v>85</v>
      </c>
      <c r="AV315" s="162" t="s">
        <v>85</v>
      </c>
      <c r="AW315" s="162" t="s">
        <v>30</v>
      </c>
      <c r="AX315" s="162" t="s">
        <v>76</v>
      </c>
      <c r="AY315" s="165" t="s">
        <v>146</v>
      </c>
    </row>
    <row r="316" spans="1:65" s="171" customFormat="1">
      <c r="B316" s="172"/>
      <c r="D316" s="164" t="s">
        <v>162</v>
      </c>
      <c r="E316" s="173" t="s">
        <v>1</v>
      </c>
      <c r="F316" s="174" t="s">
        <v>165</v>
      </c>
      <c r="H316" s="175">
        <v>8</v>
      </c>
      <c r="I316" s="6"/>
      <c r="L316" s="172"/>
      <c r="M316" s="176"/>
      <c r="N316" s="177"/>
      <c r="O316" s="177"/>
      <c r="P316" s="177"/>
      <c r="Q316" s="177"/>
      <c r="R316" s="177"/>
      <c r="S316" s="177"/>
      <c r="T316" s="178"/>
      <c r="AT316" s="173" t="s">
        <v>162</v>
      </c>
      <c r="AU316" s="173" t="s">
        <v>85</v>
      </c>
      <c r="AV316" s="171" t="s">
        <v>153</v>
      </c>
      <c r="AW316" s="171" t="s">
        <v>30</v>
      </c>
      <c r="AX316" s="171" t="s">
        <v>83</v>
      </c>
      <c r="AY316" s="173" t="s">
        <v>146</v>
      </c>
    </row>
    <row r="317" spans="1:65" s="27" customFormat="1" ht="24.2" customHeight="1">
      <c r="A317" s="23"/>
      <c r="B317" s="24"/>
      <c r="C317" s="150" t="s">
        <v>538</v>
      </c>
      <c r="D317" s="150" t="s">
        <v>148</v>
      </c>
      <c r="E317" s="151" t="s">
        <v>539</v>
      </c>
      <c r="F317" s="152" t="s">
        <v>540</v>
      </c>
      <c r="G317" s="153" t="s">
        <v>151</v>
      </c>
      <c r="H317" s="154">
        <v>116.67</v>
      </c>
      <c r="I317" s="4"/>
      <c r="J317" s="155">
        <f>ROUND(I317*H317,2)</f>
        <v>0</v>
      </c>
      <c r="K317" s="152" t="s">
        <v>152</v>
      </c>
      <c r="L317" s="24"/>
      <c r="M317" s="156" t="s">
        <v>1</v>
      </c>
      <c r="N317" s="157" t="s">
        <v>41</v>
      </c>
      <c r="O317" s="51"/>
      <c r="P317" s="158">
        <f>O317*H317</f>
        <v>0</v>
      </c>
      <c r="Q317" s="158">
        <v>0</v>
      </c>
      <c r="R317" s="158">
        <f>Q317*H317</f>
        <v>0</v>
      </c>
      <c r="S317" s="158">
        <v>0</v>
      </c>
      <c r="T317" s="159">
        <f>S317*H317</f>
        <v>0</v>
      </c>
      <c r="U317" s="23"/>
      <c r="V317" s="23"/>
      <c r="W317" s="23"/>
      <c r="X317" s="23"/>
      <c r="Y317" s="23"/>
      <c r="Z317" s="23"/>
      <c r="AA317" s="23"/>
      <c r="AB317" s="23"/>
      <c r="AC317" s="23"/>
      <c r="AD317" s="23"/>
      <c r="AE317" s="23"/>
      <c r="AR317" s="160" t="s">
        <v>153</v>
      </c>
      <c r="AT317" s="160" t="s">
        <v>148</v>
      </c>
      <c r="AU317" s="160" t="s">
        <v>85</v>
      </c>
      <c r="AY317" s="11" t="s">
        <v>146</v>
      </c>
      <c r="BE317" s="161">
        <f>IF(N317="základní",J317,0)</f>
        <v>0</v>
      </c>
      <c r="BF317" s="161">
        <f>IF(N317="snížená",J317,0)</f>
        <v>0</v>
      </c>
      <c r="BG317" s="161">
        <f>IF(N317="zákl. přenesená",J317,0)</f>
        <v>0</v>
      </c>
      <c r="BH317" s="161">
        <f>IF(N317="sníž. přenesená",J317,0)</f>
        <v>0</v>
      </c>
      <c r="BI317" s="161">
        <f>IF(N317="nulová",J317,0)</f>
        <v>0</v>
      </c>
      <c r="BJ317" s="11" t="s">
        <v>83</v>
      </c>
      <c r="BK317" s="161">
        <f>ROUND(I317*H317,2)</f>
        <v>0</v>
      </c>
      <c r="BL317" s="11" t="s">
        <v>153</v>
      </c>
      <c r="BM317" s="160" t="s">
        <v>541</v>
      </c>
    </row>
    <row r="318" spans="1:65" s="162" customFormat="1">
      <c r="B318" s="163"/>
      <c r="D318" s="164" t="s">
        <v>162</v>
      </c>
      <c r="E318" s="165" t="s">
        <v>1</v>
      </c>
      <c r="F318" s="166" t="s">
        <v>542</v>
      </c>
      <c r="H318" s="167">
        <v>10.82</v>
      </c>
      <c r="I318" s="5"/>
      <c r="L318" s="163"/>
      <c r="M318" s="168"/>
      <c r="N318" s="169"/>
      <c r="O318" s="169"/>
      <c r="P318" s="169"/>
      <c r="Q318" s="169"/>
      <c r="R318" s="169"/>
      <c r="S318" s="169"/>
      <c r="T318" s="170"/>
      <c r="AT318" s="165" t="s">
        <v>162</v>
      </c>
      <c r="AU318" s="165" t="s">
        <v>85</v>
      </c>
      <c r="AV318" s="162" t="s">
        <v>85</v>
      </c>
      <c r="AW318" s="162" t="s">
        <v>30</v>
      </c>
      <c r="AX318" s="162" t="s">
        <v>76</v>
      </c>
      <c r="AY318" s="165" t="s">
        <v>146</v>
      </c>
    </row>
    <row r="319" spans="1:65" s="162" customFormat="1">
      <c r="B319" s="163"/>
      <c r="D319" s="164" t="s">
        <v>162</v>
      </c>
      <c r="E319" s="165" t="s">
        <v>1</v>
      </c>
      <c r="F319" s="166" t="s">
        <v>543</v>
      </c>
      <c r="H319" s="167">
        <v>19.899999999999999</v>
      </c>
      <c r="I319" s="5"/>
      <c r="L319" s="163"/>
      <c r="M319" s="168"/>
      <c r="N319" s="169"/>
      <c r="O319" s="169"/>
      <c r="P319" s="169"/>
      <c r="Q319" s="169"/>
      <c r="R319" s="169"/>
      <c r="S319" s="169"/>
      <c r="T319" s="170"/>
      <c r="AT319" s="165" t="s">
        <v>162</v>
      </c>
      <c r="AU319" s="165" t="s">
        <v>85</v>
      </c>
      <c r="AV319" s="162" t="s">
        <v>85</v>
      </c>
      <c r="AW319" s="162" t="s">
        <v>30</v>
      </c>
      <c r="AX319" s="162" t="s">
        <v>76</v>
      </c>
      <c r="AY319" s="165" t="s">
        <v>146</v>
      </c>
    </row>
    <row r="320" spans="1:65" s="162" customFormat="1">
      <c r="B320" s="163"/>
      <c r="D320" s="164" t="s">
        <v>162</v>
      </c>
      <c r="E320" s="165" t="s">
        <v>1</v>
      </c>
      <c r="F320" s="166" t="s">
        <v>544</v>
      </c>
      <c r="H320" s="167">
        <v>19.399999999999999</v>
      </c>
      <c r="I320" s="5"/>
      <c r="L320" s="163"/>
      <c r="M320" s="168"/>
      <c r="N320" s="169"/>
      <c r="O320" s="169"/>
      <c r="P320" s="169"/>
      <c r="Q320" s="169"/>
      <c r="R320" s="169"/>
      <c r="S320" s="169"/>
      <c r="T320" s="170"/>
      <c r="AT320" s="165" t="s">
        <v>162</v>
      </c>
      <c r="AU320" s="165" t="s">
        <v>85</v>
      </c>
      <c r="AV320" s="162" t="s">
        <v>85</v>
      </c>
      <c r="AW320" s="162" t="s">
        <v>30</v>
      </c>
      <c r="AX320" s="162" t="s">
        <v>76</v>
      </c>
      <c r="AY320" s="165" t="s">
        <v>146</v>
      </c>
    </row>
    <row r="321" spans="1:65" s="162" customFormat="1">
      <c r="B321" s="163"/>
      <c r="D321" s="164" t="s">
        <v>162</v>
      </c>
      <c r="E321" s="165" t="s">
        <v>1</v>
      </c>
      <c r="F321" s="166" t="s">
        <v>545</v>
      </c>
      <c r="H321" s="167">
        <v>10.95</v>
      </c>
      <c r="I321" s="5"/>
      <c r="L321" s="163"/>
      <c r="M321" s="168"/>
      <c r="N321" s="169"/>
      <c r="O321" s="169"/>
      <c r="P321" s="169"/>
      <c r="Q321" s="169"/>
      <c r="R321" s="169"/>
      <c r="S321" s="169"/>
      <c r="T321" s="170"/>
      <c r="AT321" s="165" t="s">
        <v>162</v>
      </c>
      <c r="AU321" s="165" t="s">
        <v>85</v>
      </c>
      <c r="AV321" s="162" t="s">
        <v>85</v>
      </c>
      <c r="AW321" s="162" t="s">
        <v>30</v>
      </c>
      <c r="AX321" s="162" t="s">
        <v>76</v>
      </c>
      <c r="AY321" s="165" t="s">
        <v>146</v>
      </c>
    </row>
    <row r="322" spans="1:65" s="162" customFormat="1">
      <c r="B322" s="163"/>
      <c r="D322" s="164" t="s">
        <v>162</v>
      </c>
      <c r="E322" s="165" t="s">
        <v>1</v>
      </c>
      <c r="F322" s="166" t="s">
        <v>546</v>
      </c>
      <c r="H322" s="167">
        <v>27.8</v>
      </c>
      <c r="I322" s="5"/>
      <c r="L322" s="163"/>
      <c r="M322" s="168"/>
      <c r="N322" s="169"/>
      <c r="O322" s="169"/>
      <c r="P322" s="169"/>
      <c r="Q322" s="169"/>
      <c r="R322" s="169"/>
      <c r="S322" s="169"/>
      <c r="T322" s="170"/>
      <c r="AT322" s="165" t="s">
        <v>162</v>
      </c>
      <c r="AU322" s="165" t="s">
        <v>85</v>
      </c>
      <c r="AV322" s="162" t="s">
        <v>85</v>
      </c>
      <c r="AW322" s="162" t="s">
        <v>30</v>
      </c>
      <c r="AX322" s="162" t="s">
        <v>76</v>
      </c>
      <c r="AY322" s="165" t="s">
        <v>146</v>
      </c>
    </row>
    <row r="323" spans="1:65" s="162" customFormat="1">
      <c r="B323" s="163"/>
      <c r="D323" s="164" t="s">
        <v>162</v>
      </c>
      <c r="E323" s="165" t="s">
        <v>1</v>
      </c>
      <c r="F323" s="166" t="s">
        <v>547</v>
      </c>
      <c r="H323" s="167">
        <v>27.8</v>
      </c>
      <c r="I323" s="5"/>
      <c r="L323" s="163"/>
      <c r="M323" s="168"/>
      <c r="N323" s="169"/>
      <c r="O323" s="169"/>
      <c r="P323" s="169"/>
      <c r="Q323" s="169"/>
      <c r="R323" s="169"/>
      <c r="S323" s="169"/>
      <c r="T323" s="170"/>
      <c r="AT323" s="165" t="s">
        <v>162</v>
      </c>
      <c r="AU323" s="165" t="s">
        <v>85</v>
      </c>
      <c r="AV323" s="162" t="s">
        <v>85</v>
      </c>
      <c r="AW323" s="162" t="s">
        <v>30</v>
      </c>
      <c r="AX323" s="162" t="s">
        <v>76</v>
      </c>
      <c r="AY323" s="165" t="s">
        <v>146</v>
      </c>
    </row>
    <row r="324" spans="1:65" s="171" customFormat="1">
      <c r="B324" s="172"/>
      <c r="D324" s="164" t="s">
        <v>162</v>
      </c>
      <c r="E324" s="173" t="s">
        <v>1</v>
      </c>
      <c r="F324" s="174" t="s">
        <v>165</v>
      </c>
      <c r="H324" s="175">
        <v>116.67</v>
      </c>
      <c r="I324" s="6"/>
      <c r="L324" s="172"/>
      <c r="M324" s="176"/>
      <c r="N324" s="177"/>
      <c r="O324" s="177"/>
      <c r="P324" s="177"/>
      <c r="Q324" s="177"/>
      <c r="R324" s="177"/>
      <c r="S324" s="177"/>
      <c r="T324" s="178"/>
      <c r="AT324" s="173" t="s">
        <v>162</v>
      </c>
      <c r="AU324" s="173" t="s">
        <v>85</v>
      </c>
      <c r="AV324" s="171" t="s">
        <v>153</v>
      </c>
      <c r="AW324" s="171" t="s">
        <v>30</v>
      </c>
      <c r="AX324" s="171" t="s">
        <v>83</v>
      </c>
      <c r="AY324" s="173" t="s">
        <v>146</v>
      </c>
    </row>
    <row r="325" spans="1:65" s="27" customFormat="1" ht="24.2" customHeight="1">
      <c r="A325" s="23"/>
      <c r="B325" s="24"/>
      <c r="C325" s="150" t="s">
        <v>548</v>
      </c>
      <c r="D325" s="150" t="s">
        <v>148</v>
      </c>
      <c r="E325" s="151" t="s">
        <v>549</v>
      </c>
      <c r="F325" s="152" t="s">
        <v>550</v>
      </c>
      <c r="G325" s="153" t="s">
        <v>151</v>
      </c>
      <c r="H325" s="154">
        <v>116.67</v>
      </c>
      <c r="I325" s="4"/>
      <c r="J325" s="155">
        <f>ROUND(I325*H325,2)</f>
        <v>0</v>
      </c>
      <c r="K325" s="152" t="s">
        <v>152</v>
      </c>
      <c r="L325" s="24"/>
      <c r="M325" s="156" t="s">
        <v>1</v>
      </c>
      <c r="N325" s="157" t="s">
        <v>41</v>
      </c>
      <c r="O325" s="51"/>
      <c r="P325" s="158">
        <f>O325*H325</f>
        <v>0</v>
      </c>
      <c r="Q325" s="158">
        <v>4.8000000000000001E-2</v>
      </c>
      <c r="R325" s="158">
        <f>Q325*H325</f>
        <v>5.6001599999999998</v>
      </c>
      <c r="S325" s="158">
        <v>4.8000000000000001E-2</v>
      </c>
      <c r="T325" s="159">
        <f>S325*H325</f>
        <v>5.6001599999999998</v>
      </c>
      <c r="U325" s="23"/>
      <c r="V325" s="23"/>
      <c r="W325" s="23"/>
      <c r="X325" s="23"/>
      <c r="Y325" s="23"/>
      <c r="Z325" s="23"/>
      <c r="AA325" s="23"/>
      <c r="AB325" s="23"/>
      <c r="AC325" s="23"/>
      <c r="AD325" s="23"/>
      <c r="AE325" s="23"/>
      <c r="AR325" s="160" t="s">
        <v>153</v>
      </c>
      <c r="AT325" s="160" t="s">
        <v>148</v>
      </c>
      <c r="AU325" s="160" t="s">
        <v>85</v>
      </c>
      <c r="AY325" s="11" t="s">
        <v>146</v>
      </c>
      <c r="BE325" s="161">
        <f>IF(N325="základní",J325,0)</f>
        <v>0</v>
      </c>
      <c r="BF325" s="161">
        <f>IF(N325="snížená",J325,0)</f>
        <v>0</v>
      </c>
      <c r="BG325" s="161">
        <f>IF(N325="zákl. přenesená",J325,0)</f>
        <v>0</v>
      </c>
      <c r="BH325" s="161">
        <f>IF(N325="sníž. přenesená",J325,0)</f>
        <v>0</v>
      </c>
      <c r="BI325" s="161">
        <f>IF(N325="nulová",J325,0)</f>
        <v>0</v>
      </c>
      <c r="BJ325" s="11" t="s">
        <v>83</v>
      </c>
      <c r="BK325" s="161">
        <f>ROUND(I325*H325,2)</f>
        <v>0</v>
      </c>
      <c r="BL325" s="11" t="s">
        <v>153</v>
      </c>
      <c r="BM325" s="160" t="s">
        <v>551</v>
      </c>
    </row>
    <row r="326" spans="1:65" s="162" customFormat="1">
      <c r="B326" s="163"/>
      <c r="D326" s="164" t="s">
        <v>162</v>
      </c>
      <c r="E326" s="165" t="s">
        <v>1</v>
      </c>
      <c r="F326" s="166" t="s">
        <v>542</v>
      </c>
      <c r="H326" s="167">
        <v>10.82</v>
      </c>
      <c r="I326" s="5"/>
      <c r="L326" s="163"/>
      <c r="M326" s="168"/>
      <c r="N326" s="169"/>
      <c r="O326" s="169"/>
      <c r="P326" s="169"/>
      <c r="Q326" s="169"/>
      <c r="R326" s="169"/>
      <c r="S326" s="169"/>
      <c r="T326" s="170"/>
      <c r="AT326" s="165" t="s">
        <v>162</v>
      </c>
      <c r="AU326" s="165" t="s">
        <v>85</v>
      </c>
      <c r="AV326" s="162" t="s">
        <v>85</v>
      </c>
      <c r="AW326" s="162" t="s">
        <v>30</v>
      </c>
      <c r="AX326" s="162" t="s">
        <v>76</v>
      </c>
      <c r="AY326" s="165" t="s">
        <v>146</v>
      </c>
    </row>
    <row r="327" spans="1:65" s="162" customFormat="1">
      <c r="B327" s="163"/>
      <c r="D327" s="164" t="s">
        <v>162</v>
      </c>
      <c r="E327" s="165" t="s">
        <v>1</v>
      </c>
      <c r="F327" s="166" t="s">
        <v>543</v>
      </c>
      <c r="H327" s="167">
        <v>19.899999999999999</v>
      </c>
      <c r="I327" s="5"/>
      <c r="L327" s="163"/>
      <c r="M327" s="168"/>
      <c r="N327" s="169"/>
      <c r="O327" s="169"/>
      <c r="P327" s="169"/>
      <c r="Q327" s="169"/>
      <c r="R327" s="169"/>
      <c r="S327" s="169"/>
      <c r="T327" s="170"/>
      <c r="AT327" s="165" t="s">
        <v>162</v>
      </c>
      <c r="AU327" s="165" t="s">
        <v>85</v>
      </c>
      <c r="AV327" s="162" t="s">
        <v>85</v>
      </c>
      <c r="AW327" s="162" t="s">
        <v>30</v>
      </c>
      <c r="AX327" s="162" t="s">
        <v>76</v>
      </c>
      <c r="AY327" s="165" t="s">
        <v>146</v>
      </c>
    </row>
    <row r="328" spans="1:65" s="162" customFormat="1">
      <c r="B328" s="163"/>
      <c r="D328" s="164" t="s">
        <v>162</v>
      </c>
      <c r="E328" s="165" t="s">
        <v>1</v>
      </c>
      <c r="F328" s="166" t="s">
        <v>544</v>
      </c>
      <c r="H328" s="167">
        <v>19.399999999999999</v>
      </c>
      <c r="I328" s="5"/>
      <c r="L328" s="163"/>
      <c r="M328" s="168"/>
      <c r="N328" s="169"/>
      <c r="O328" s="169"/>
      <c r="P328" s="169"/>
      <c r="Q328" s="169"/>
      <c r="R328" s="169"/>
      <c r="S328" s="169"/>
      <c r="T328" s="170"/>
      <c r="AT328" s="165" t="s">
        <v>162</v>
      </c>
      <c r="AU328" s="165" t="s">
        <v>85</v>
      </c>
      <c r="AV328" s="162" t="s">
        <v>85</v>
      </c>
      <c r="AW328" s="162" t="s">
        <v>30</v>
      </c>
      <c r="AX328" s="162" t="s">
        <v>76</v>
      </c>
      <c r="AY328" s="165" t="s">
        <v>146</v>
      </c>
    </row>
    <row r="329" spans="1:65" s="162" customFormat="1">
      <c r="B329" s="163"/>
      <c r="D329" s="164" t="s">
        <v>162</v>
      </c>
      <c r="E329" s="165" t="s">
        <v>1</v>
      </c>
      <c r="F329" s="166" t="s">
        <v>545</v>
      </c>
      <c r="H329" s="167">
        <v>10.95</v>
      </c>
      <c r="I329" s="5"/>
      <c r="L329" s="163"/>
      <c r="M329" s="168"/>
      <c r="N329" s="169"/>
      <c r="O329" s="169"/>
      <c r="P329" s="169"/>
      <c r="Q329" s="169"/>
      <c r="R329" s="169"/>
      <c r="S329" s="169"/>
      <c r="T329" s="170"/>
      <c r="AT329" s="165" t="s">
        <v>162</v>
      </c>
      <c r="AU329" s="165" t="s">
        <v>85</v>
      </c>
      <c r="AV329" s="162" t="s">
        <v>85</v>
      </c>
      <c r="AW329" s="162" t="s">
        <v>30</v>
      </c>
      <c r="AX329" s="162" t="s">
        <v>76</v>
      </c>
      <c r="AY329" s="165" t="s">
        <v>146</v>
      </c>
    </row>
    <row r="330" spans="1:65" s="162" customFormat="1">
      <c r="B330" s="163"/>
      <c r="D330" s="164" t="s">
        <v>162</v>
      </c>
      <c r="E330" s="165" t="s">
        <v>1</v>
      </c>
      <c r="F330" s="166" t="s">
        <v>546</v>
      </c>
      <c r="H330" s="167">
        <v>27.8</v>
      </c>
      <c r="I330" s="5"/>
      <c r="L330" s="163"/>
      <c r="M330" s="168"/>
      <c r="N330" s="169"/>
      <c r="O330" s="169"/>
      <c r="P330" s="169"/>
      <c r="Q330" s="169"/>
      <c r="R330" s="169"/>
      <c r="S330" s="169"/>
      <c r="T330" s="170"/>
      <c r="AT330" s="165" t="s">
        <v>162</v>
      </c>
      <c r="AU330" s="165" t="s">
        <v>85</v>
      </c>
      <c r="AV330" s="162" t="s">
        <v>85</v>
      </c>
      <c r="AW330" s="162" t="s">
        <v>30</v>
      </c>
      <c r="AX330" s="162" t="s">
        <v>76</v>
      </c>
      <c r="AY330" s="165" t="s">
        <v>146</v>
      </c>
    </row>
    <row r="331" spans="1:65" s="162" customFormat="1">
      <c r="B331" s="163"/>
      <c r="D331" s="164" t="s">
        <v>162</v>
      </c>
      <c r="E331" s="165" t="s">
        <v>1</v>
      </c>
      <c r="F331" s="166" t="s">
        <v>547</v>
      </c>
      <c r="H331" s="167">
        <v>27.8</v>
      </c>
      <c r="I331" s="5"/>
      <c r="L331" s="163"/>
      <c r="M331" s="168"/>
      <c r="N331" s="169"/>
      <c r="O331" s="169"/>
      <c r="P331" s="169"/>
      <c r="Q331" s="169"/>
      <c r="R331" s="169"/>
      <c r="S331" s="169"/>
      <c r="T331" s="170"/>
      <c r="AT331" s="165" t="s">
        <v>162</v>
      </c>
      <c r="AU331" s="165" t="s">
        <v>85</v>
      </c>
      <c r="AV331" s="162" t="s">
        <v>85</v>
      </c>
      <c r="AW331" s="162" t="s">
        <v>30</v>
      </c>
      <c r="AX331" s="162" t="s">
        <v>76</v>
      </c>
      <c r="AY331" s="165" t="s">
        <v>146</v>
      </c>
    </row>
    <row r="332" spans="1:65" s="171" customFormat="1">
      <c r="B332" s="172"/>
      <c r="D332" s="164" t="s">
        <v>162</v>
      </c>
      <c r="E332" s="173" t="s">
        <v>1</v>
      </c>
      <c r="F332" s="174" t="s">
        <v>165</v>
      </c>
      <c r="H332" s="175">
        <v>116.67</v>
      </c>
      <c r="I332" s="6"/>
      <c r="L332" s="172"/>
      <c r="M332" s="176"/>
      <c r="N332" s="177"/>
      <c r="O332" s="177"/>
      <c r="P332" s="177"/>
      <c r="Q332" s="177"/>
      <c r="R332" s="177"/>
      <c r="S332" s="177"/>
      <c r="T332" s="178"/>
      <c r="AT332" s="173" t="s">
        <v>162</v>
      </c>
      <c r="AU332" s="173" t="s">
        <v>85</v>
      </c>
      <c r="AV332" s="171" t="s">
        <v>153</v>
      </c>
      <c r="AW332" s="171" t="s">
        <v>30</v>
      </c>
      <c r="AX332" s="171" t="s">
        <v>83</v>
      </c>
      <c r="AY332" s="173" t="s">
        <v>146</v>
      </c>
    </row>
    <row r="333" spans="1:65" s="27" customFormat="1" ht="24.2" customHeight="1">
      <c r="A333" s="23"/>
      <c r="B333" s="24"/>
      <c r="C333" s="150" t="s">
        <v>552</v>
      </c>
      <c r="D333" s="150" t="s">
        <v>148</v>
      </c>
      <c r="E333" s="151" t="s">
        <v>553</v>
      </c>
      <c r="F333" s="152" t="s">
        <v>554</v>
      </c>
      <c r="G333" s="153" t="s">
        <v>151</v>
      </c>
      <c r="H333" s="154">
        <v>39.299999999999997</v>
      </c>
      <c r="I333" s="4"/>
      <c r="J333" s="155">
        <f>ROUND(I333*H333,2)</f>
        <v>0</v>
      </c>
      <c r="K333" s="152" t="s">
        <v>152</v>
      </c>
      <c r="L333" s="24"/>
      <c r="M333" s="156" t="s">
        <v>1</v>
      </c>
      <c r="N333" s="157" t="s">
        <v>41</v>
      </c>
      <c r="O333" s="51"/>
      <c r="P333" s="158">
        <f>O333*H333</f>
        <v>0</v>
      </c>
      <c r="Q333" s="158">
        <v>0</v>
      </c>
      <c r="R333" s="158">
        <f>Q333*H333</f>
        <v>0</v>
      </c>
      <c r="S333" s="158">
        <v>7.7899999999999997E-2</v>
      </c>
      <c r="T333" s="159">
        <f>S333*H333</f>
        <v>3.0614699999999995</v>
      </c>
      <c r="U333" s="23"/>
      <c r="V333" s="23"/>
      <c r="W333" s="23"/>
      <c r="X333" s="23"/>
      <c r="Y333" s="23"/>
      <c r="Z333" s="23"/>
      <c r="AA333" s="23"/>
      <c r="AB333" s="23"/>
      <c r="AC333" s="23"/>
      <c r="AD333" s="23"/>
      <c r="AE333" s="23"/>
      <c r="AR333" s="160" t="s">
        <v>153</v>
      </c>
      <c r="AT333" s="160" t="s">
        <v>148</v>
      </c>
      <c r="AU333" s="160" t="s">
        <v>85</v>
      </c>
      <c r="AY333" s="11" t="s">
        <v>146</v>
      </c>
      <c r="BE333" s="161">
        <f>IF(N333="základní",J333,0)</f>
        <v>0</v>
      </c>
      <c r="BF333" s="161">
        <f>IF(N333="snížená",J333,0)</f>
        <v>0</v>
      </c>
      <c r="BG333" s="161">
        <f>IF(N333="zákl. přenesená",J333,0)</f>
        <v>0</v>
      </c>
      <c r="BH333" s="161">
        <f>IF(N333="sníž. přenesená",J333,0)</f>
        <v>0</v>
      </c>
      <c r="BI333" s="161">
        <f>IF(N333="nulová",J333,0)</f>
        <v>0</v>
      </c>
      <c r="BJ333" s="11" t="s">
        <v>83</v>
      </c>
      <c r="BK333" s="161">
        <f>ROUND(I333*H333,2)</f>
        <v>0</v>
      </c>
      <c r="BL333" s="11" t="s">
        <v>153</v>
      </c>
      <c r="BM333" s="160" t="s">
        <v>555</v>
      </c>
    </row>
    <row r="334" spans="1:65" s="162" customFormat="1">
      <c r="B334" s="163"/>
      <c r="D334" s="164" t="s">
        <v>162</v>
      </c>
      <c r="E334" s="165" t="s">
        <v>1</v>
      </c>
      <c r="F334" s="166" t="s">
        <v>543</v>
      </c>
      <c r="H334" s="167">
        <v>19.899999999999999</v>
      </c>
      <c r="I334" s="5"/>
      <c r="L334" s="163"/>
      <c r="M334" s="168"/>
      <c r="N334" s="169"/>
      <c r="O334" s="169"/>
      <c r="P334" s="169"/>
      <c r="Q334" s="169"/>
      <c r="R334" s="169"/>
      <c r="S334" s="169"/>
      <c r="T334" s="170"/>
      <c r="AT334" s="165" t="s">
        <v>162</v>
      </c>
      <c r="AU334" s="165" t="s">
        <v>85</v>
      </c>
      <c r="AV334" s="162" t="s">
        <v>85</v>
      </c>
      <c r="AW334" s="162" t="s">
        <v>30</v>
      </c>
      <c r="AX334" s="162" t="s">
        <v>76</v>
      </c>
      <c r="AY334" s="165" t="s">
        <v>146</v>
      </c>
    </row>
    <row r="335" spans="1:65" s="162" customFormat="1">
      <c r="B335" s="163"/>
      <c r="D335" s="164" t="s">
        <v>162</v>
      </c>
      <c r="E335" s="165" t="s">
        <v>1</v>
      </c>
      <c r="F335" s="166" t="s">
        <v>544</v>
      </c>
      <c r="H335" s="167">
        <v>19.399999999999999</v>
      </c>
      <c r="I335" s="5"/>
      <c r="L335" s="163"/>
      <c r="M335" s="168"/>
      <c r="N335" s="169"/>
      <c r="O335" s="169"/>
      <c r="P335" s="169"/>
      <c r="Q335" s="169"/>
      <c r="R335" s="169"/>
      <c r="S335" s="169"/>
      <c r="T335" s="170"/>
      <c r="AT335" s="165" t="s">
        <v>162</v>
      </c>
      <c r="AU335" s="165" t="s">
        <v>85</v>
      </c>
      <c r="AV335" s="162" t="s">
        <v>85</v>
      </c>
      <c r="AW335" s="162" t="s">
        <v>30</v>
      </c>
      <c r="AX335" s="162" t="s">
        <v>76</v>
      </c>
      <c r="AY335" s="165" t="s">
        <v>146</v>
      </c>
    </row>
    <row r="336" spans="1:65" s="171" customFormat="1">
      <c r="B336" s="172"/>
      <c r="D336" s="164" t="s">
        <v>162</v>
      </c>
      <c r="E336" s="173" t="s">
        <v>1</v>
      </c>
      <c r="F336" s="174" t="s">
        <v>165</v>
      </c>
      <c r="H336" s="175">
        <v>39.299999999999997</v>
      </c>
      <c r="I336" s="6"/>
      <c r="L336" s="172"/>
      <c r="M336" s="176"/>
      <c r="N336" s="177"/>
      <c r="O336" s="177"/>
      <c r="P336" s="177"/>
      <c r="Q336" s="177"/>
      <c r="R336" s="177"/>
      <c r="S336" s="177"/>
      <c r="T336" s="178"/>
      <c r="AT336" s="173" t="s">
        <v>162</v>
      </c>
      <c r="AU336" s="173" t="s">
        <v>85</v>
      </c>
      <c r="AV336" s="171" t="s">
        <v>153</v>
      </c>
      <c r="AW336" s="171" t="s">
        <v>30</v>
      </c>
      <c r="AX336" s="171" t="s">
        <v>83</v>
      </c>
      <c r="AY336" s="173" t="s">
        <v>146</v>
      </c>
    </row>
    <row r="337" spans="1:65" s="27" customFormat="1" ht="24.2" customHeight="1">
      <c r="A337" s="23"/>
      <c r="B337" s="24"/>
      <c r="C337" s="150" t="s">
        <v>556</v>
      </c>
      <c r="D337" s="150" t="s">
        <v>148</v>
      </c>
      <c r="E337" s="151" t="s">
        <v>557</v>
      </c>
      <c r="F337" s="152" t="s">
        <v>558</v>
      </c>
      <c r="G337" s="153" t="s">
        <v>151</v>
      </c>
      <c r="H337" s="154">
        <v>39.299999999999997</v>
      </c>
      <c r="I337" s="4"/>
      <c r="J337" s="155">
        <f>ROUND(I337*H337,2)</f>
        <v>0</v>
      </c>
      <c r="K337" s="152" t="s">
        <v>152</v>
      </c>
      <c r="L337" s="24"/>
      <c r="M337" s="156" t="s">
        <v>1</v>
      </c>
      <c r="N337" s="157" t="s">
        <v>41</v>
      </c>
      <c r="O337" s="51"/>
      <c r="P337" s="158">
        <f>O337*H337</f>
        <v>0</v>
      </c>
      <c r="Q337" s="158">
        <v>2.324E-2</v>
      </c>
      <c r="R337" s="158">
        <f>Q337*H337</f>
        <v>0.91333199999999992</v>
      </c>
      <c r="S337" s="158">
        <v>0</v>
      </c>
      <c r="T337" s="159">
        <f>S337*H337</f>
        <v>0</v>
      </c>
      <c r="U337" s="23"/>
      <c r="V337" s="23"/>
      <c r="W337" s="23"/>
      <c r="X337" s="23"/>
      <c r="Y337" s="23"/>
      <c r="Z337" s="23"/>
      <c r="AA337" s="23"/>
      <c r="AB337" s="23"/>
      <c r="AC337" s="23"/>
      <c r="AD337" s="23"/>
      <c r="AE337" s="23"/>
      <c r="AR337" s="160" t="s">
        <v>153</v>
      </c>
      <c r="AT337" s="160" t="s">
        <v>148</v>
      </c>
      <c r="AU337" s="160" t="s">
        <v>85</v>
      </c>
      <c r="AY337" s="11" t="s">
        <v>146</v>
      </c>
      <c r="BE337" s="161">
        <f>IF(N337="základní",J337,0)</f>
        <v>0</v>
      </c>
      <c r="BF337" s="161">
        <f>IF(N337="snížená",J337,0)</f>
        <v>0</v>
      </c>
      <c r="BG337" s="161">
        <f>IF(N337="zákl. přenesená",J337,0)</f>
        <v>0</v>
      </c>
      <c r="BH337" s="161">
        <f>IF(N337="sníž. přenesená",J337,0)</f>
        <v>0</v>
      </c>
      <c r="BI337" s="161">
        <f>IF(N337="nulová",J337,0)</f>
        <v>0</v>
      </c>
      <c r="BJ337" s="11" t="s">
        <v>83</v>
      </c>
      <c r="BK337" s="161">
        <f>ROUND(I337*H337,2)</f>
        <v>0</v>
      </c>
      <c r="BL337" s="11" t="s">
        <v>153</v>
      </c>
      <c r="BM337" s="160" t="s">
        <v>559</v>
      </c>
    </row>
    <row r="338" spans="1:65" s="162" customFormat="1">
      <c r="B338" s="163"/>
      <c r="D338" s="164" t="s">
        <v>162</v>
      </c>
      <c r="E338" s="165" t="s">
        <v>1</v>
      </c>
      <c r="F338" s="166" t="s">
        <v>543</v>
      </c>
      <c r="H338" s="167">
        <v>19.899999999999999</v>
      </c>
      <c r="I338" s="5"/>
      <c r="L338" s="163"/>
      <c r="M338" s="168"/>
      <c r="N338" s="169"/>
      <c r="O338" s="169"/>
      <c r="P338" s="169"/>
      <c r="Q338" s="169"/>
      <c r="R338" s="169"/>
      <c r="S338" s="169"/>
      <c r="T338" s="170"/>
      <c r="AT338" s="165" t="s">
        <v>162</v>
      </c>
      <c r="AU338" s="165" t="s">
        <v>85</v>
      </c>
      <c r="AV338" s="162" t="s">
        <v>85</v>
      </c>
      <c r="AW338" s="162" t="s">
        <v>30</v>
      </c>
      <c r="AX338" s="162" t="s">
        <v>76</v>
      </c>
      <c r="AY338" s="165" t="s">
        <v>146</v>
      </c>
    </row>
    <row r="339" spans="1:65" s="162" customFormat="1">
      <c r="B339" s="163"/>
      <c r="D339" s="164" t="s">
        <v>162</v>
      </c>
      <c r="E339" s="165" t="s">
        <v>1</v>
      </c>
      <c r="F339" s="166" t="s">
        <v>544</v>
      </c>
      <c r="H339" s="167">
        <v>19.399999999999999</v>
      </c>
      <c r="I339" s="5"/>
      <c r="L339" s="163"/>
      <c r="M339" s="168"/>
      <c r="N339" s="169"/>
      <c r="O339" s="169"/>
      <c r="P339" s="169"/>
      <c r="Q339" s="169"/>
      <c r="R339" s="169"/>
      <c r="S339" s="169"/>
      <c r="T339" s="170"/>
      <c r="AT339" s="165" t="s">
        <v>162</v>
      </c>
      <c r="AU339" s="165" t="s">
        <v>85</v>
      </c>
      <c r="AV339" s="162" t="s">
        <v>85</v>
      </c>
      <c r="AW339" s="162" t="s">
        <v>30</v>
      </c>
      <c r="AX339" s="162" t="s">
        <v>76</v>
      </c>
      <c r="AY339" s="165" t="s">
        <v>146</v>
      </c>
    </row>
    <row r="340" spans="1:65" s="171" customFormat="1">
      <c r="B340" s="172"/>
      <c r="D340" s="164" t="s">
        <v>162</v>
      </c>
      <c r="E340" s="173" t="s">
        <v>1</v>
      </c>
      <c r="F340" s="174" t="s">
        <v>165</v>
      </c>
      <c r="H340" s="175">
        <v>39.299999999999997</v>
      </c>
      <c r="I340" s="6"/>
      <c r="L340" s="172"/>
      <c r="M340" s="176"/>
      <c r="N340" s="177"/>
      <c r="O340" s="177"/>
      <c r="P340" s="177"/>
      <c r="Q340" s="177"/>
      <c r="R340" s="177"/>
      <c r="S340" s="177"/>
      <c r="T340" s="178"/>
      <c r="AT340" s="173" t="s">
        <v>162</v>
      </c>
      <c r="AU340" s="173" t="s">
        <v>85</v>
      </c>
      <c r="AV340" s="171" t="s">
        <v>153</v>
      </c>
      <c r="AW340" s="171" t="s">
        <v>30</v>
      </c>
      <c r="AX340" s="171" t="s">
        <v>83</v>
      </c>
      <c r="AY340" s="173" t="s">
        <v>146</v>
      </c>
    </row>
    <row r="341" spans="1:65" s="27" customFormat="1" ht="24.2" customHeight="1">
      <c r="A341" s="23"/>
      <c r="B341" s="24"/>
      <c r="C341" s="150" t="s">
        <v>560</v>
      </c>
      <c r="D341" s="150" t="s">
        <v>148</v>
      </c>
      <c r="E341" s="151" t="s">
        <v>561</v>
      </c>
      <c r="F341" s="152" t="s">
        <v>562</v>
      </c>
      <c r="G341" s="153" t="s">
        <v>151</v>
      </c>
      <c r="H341" s="154">
        <v>39.299999999999997</v>
      </c>
      <c r="I341" s="4"/>
      <c r="J341" s="155">
        <f>ROUND(I341*H341,2)</f>
        <v>0</v>
      </c>
      <c r="K341" s="152" t="s">
        <v>152</v>
      </c>
      <c r="L341" s="24"/>
      <c r="M341" s="156" t="s">
        <v>1</v>
      </c>
      <c r="N341" s="157" t="s">
        <v>41</v>
      </c>
      <c r="O341" s="51"/>
      <c r="P341" s="158">
        <f>O341*H341</f>
        <v>0</v>
      </c>
      <c r="Q341" s="158">
        <v>0</v>
      </c>
      <c r="R341" s="158">
        <f>Q341*H341</f>
        <v>0</v>
      </c>
      <c r="S341" s="158">
        <v>0</v>
      </c>
      <c r="T341" s="159">
        <f>S341*H341</f>
        <v>0</v>
      </c>
      <c r="U341" s="23"/>
      <c r="V341" s="23"/>
      <c r="W341" s="23"/>
      <c r="X341" s="23"/>
      <c r="Y341" s="23"/>
      <c r="Z341" s="23"/>
      <c r="AA341" s="23"/>
      <c r="AB341" s="23"/>
      <c r="AC341" s="23"/>
      <c r="AD341" s="23"/>
      <c r="AE341" s="23"/>
      <c r="AR341" s="160" t="s">
        <v>153</v>
      </c>
      <c r="AT341" s="160" t="s">
        <v>148</v>
      </c>
      <c r="AU341" s="160" t="s">
        <v>85</v>
      </c>
      <c r="AY341" s="11" t="s">
        <v>146</v>
      </c>
      <c r="BE341" s="161">
        <f>IF(N341="základní",J341,0)</f>
        <v>0</v>
      </c>
      <c r="BF341" s="161">
        <f>IF(N341="snížená",J341,0)</f>
        <v>0</v>
      </c>
      <c r="BG341" s="161">
        <f>IF(N341="zákl. přenesená",J341,0)</f>
        <v>0</v>
      </c>
      <c r="BH341" s="161">
        <f>IF(N341="sníž. přenesená",J341,0)</f>
        <v>0</v>
      </c>
      <c r="BI341" s="161">
        <f>IF(N341="nulová",J341,0)</f>
        <v>0</v>
      </c>
      <c r="BJ341" s="11" t="s">
        <v>83</v>
      </c>
      <c r="BK341" s="161">
        <f>ROUND(I341*H341,2)</f>
        <v>0</v>
      </c>
      <c r="BL341" s="11" t="s">
        <v>153</v>
      </c>
      <c r="BM341" s="160" t="s">
        <v>563</v>
      </c>
    </row>
    <row r="342" spans="1:65" s="162" customFormat="1">
      <c r="B342" s="163"/>
      <c r="D342" s="164" t="s">
        <v>162</v>
      </c>
      <c r="E342" s="165" t="s">
        <v>1</v>
      </c>
      <c r="F342" s="166" t="s">
        <v>543</v>
      </c>
      <c r="H342" s="167">
        <v>19.899999999999999</v>
      </c>
      <c r="I342" s="5"/>
      <c r="L342" s="163"/>
      <c r="M342" s="168"/>
      <c r="N342" s="169"/>
      <c r="O342" s="169"/>
      <c r="P342" s="169"/>
      <c r="Q342" s="169"/>
      <c r="R342" s="169"/>
      <c r="S342" s="169"/>
      <c r="T342" s="170"/>
      <c r="AT342" s="165" t="s">
        <v>162</v>
      </c>
      <c r="AU342" s="165" t="s">
        <v>85</v>
      </c>
      <c r="AV342" s="162" t="s">
        <v>85</v>
      </c>
      <c r="AW342" s="162" t="s">
        <v>30</v>
      </c>
      <c r="AX342" s="162" t="s">
        <v>76</v>
      </c>
      <c r="AY342" s="165" t="s">
        <v>146</v>
      </c>
    </row>
    <row r="343" spans="1:65" s="162" customFormat="1">
      <c r="B343" s="163"/>
      <c r="D343" s="164" t="s">
        <v>162</v>
      </c>
      <c r="E343" s="165" t="s">
        <v>1</v>
      </c>
      <c r="F343" s="166" t="s">
        <v>544</v>
      </c>
      <c r="H343" s="167">
        <v>19.399999999999999</v>
      </c>
      <c r="I343" s="5"/>
      <c r="L343" s="163"/>
      <c r="M343" s="168"/>
      <c r="N343" s="169"/>
      <c r="O343" s="169"/>
      <c r="P343" s="169"/>
      <c r="Q343" s="169"/>
      <c r="R343" s="169"/>
      <c r="S343" s="169"/>
      <c r="T343" s="170"/>
      <c r="AT343" s="165" t="s">
        <v>162</v>
      </c>
      <c r="AU343" s="165" t="s">
        <v>85</v>
      </c>
      <c r="AV343" s="162" t="s">
        <v>85</v>
      </c>
      <c r="AW343" s="162" t="s">
        <v>30</v>
      </c>
      <c r="AX343" s="162" t="s">
        <v>76</v>
      </c>
      <c r="AY343" s="165" t="s">
        <v>146</v>
      </c>
    </row>
    <row r="344" spans="1:65" s="171" customFormat="1">
      <c r="B344" s="172"/>
      <c r="D344" s="164" t="s">
        <v>162</v>
      </c>
      <c r="E344" s="173" t="s">
        <v>1</v>
      </c>
      <c r="F344" s="174" t="s">
        <v>165</v>
      </c>
      <c r="H344" s="175">
        <v>39.299999999999997</v>
      </c>
      <c r="I344" s="6"/>
      <c r="L344" s="172"/>
      <c r="M344" s="176"/>
      <c r="N344" s="177"/>
      <c r="O344" s="177"/>
      <c r="P344" s="177"/>
      <c r="Q344" s="177"/>
      <c r="R344" s="177"/>
      <c r="S344" s="177"/>
      <c r="T344" s="178"/>
      <c r="AT344" s="173" t="s">
        <v>162</v>
      </c>
      <c r="AU344" s="173" t="s">
        <v>85</v>
      </c>
      <c r="AV344" s="171" t="s">
        <v>153</v>
      </c>
      <c r="AW344" s="171" t="s">
        <v>30</v>
      </c>
      <c r="AX344" s="171" t="s">
        <v>83</v>
      </c>
      <c r="AY344" s="173" t="s">
        <v>146</v>
      </c>
    </row>
    <row r="345" spans="1:65" s="27" customFormat="1" ht="24.2" customHeight="1">
      <c r="A345" s="23"/>
      <c r="B345" s="24"/>
      <c r="C345" s="150" t="s">
        <v>564</v>
      </c>
      <c r="D345" s="150" t="s">
        <v>148</v>
      </c>
      <c r="E345" s="151" t="s">
        <v>565</v>
      </c>
      <c r="F345" s="152" t="s">
        <v>566</v>
      </c>
      <c r="G345" s="153" t="s">
        <v>151</v>
      </c>
      <c r="H345" s="154">
        <v>61.896000000000001</v>
      </c>
      <c r="I345" s="4"/>
      <c r="J345" s="155">
        <f>ROUND(I345*H345,2)</f>
        <v>0</v>
      </c>
      <c r="K345" s="152" t="s">
        <v>152</v>
      </c>
      <c r="L345" s="24"/>
      <c r="M345" s="156" t="s">
        <v>1</v>
      </c>
      <c r="N345" s="157" t="s">
        <v>41</v>
      </c>
      <c r="O345" s="51"/>
      <c r="P345" s="158">
        <f>O345*H345</f>
        <v>0</v>
      </c>
      <c r="Q345" s="158">
        <v>1.9429999999999999E-2</v>
      </c>
      <c r="R345" s="158">
        <f>Q345*H345</f>
        <v>1.2026392799999999</v>
      </c>
      <c r="S345" s="158">
        <v>0</v>
      </c>
      <c r="T345" s="159">
        <f>S345*H345</f>
        <v>0</v>
      </c>
      <c r="U345" s="23"/>
      <c r="V345" s="23"/>
      <c r="W345" s="23"/>
      <c r="X345" s="23"/>
      <c r="Y345" s="23"/>
      <c r="Z345" s="23"/>
      <c r="AA345" s="23"/>
      <c r="AB345" s="23"/>
      <c r="AC345" s="23"/>
      <c r="AD345" s="23"/>
      <c r="AE345" s="23"/>
      <c r="AR345" s="160" t="s">
        <v>153</v>
      </c>
      <c r="AT345" s="160" t="s">
        <v>148</v>
      </c>
      <c r="AU345" s="160" t="s">
        <v>85</v>
      </c>
      <c r="AY345" s="11" t="s">
        <v>146</v>
      </c>
      <c r="BE345" s="161">
        <f>IF(N345="základní",J345,0)</f>
        <v>0</v>
      </c>
      <c r="BF345" s="161">
        <f>IF(N345="snížená",J345,0)</f>
        <v>0</v>
      </c>
      <c r="BG345" s="161">
        <f>IF(N345="zákl. přenesená",J345,0)</f>
        <v>0</v>
      </c>
      <c r="BH345" s="161">
        <f>IF(N345="sníž. přenesená",J345,0)</f>
        <v>0</v>
      </c>
      <c r="BI345" s="161">
        <f>IF(N345="nulová",J345,0)</f>
        <v>0</v>
      </c>
      <c r="BJ345" s="11" t="s">
        <v>83</v>
      </c>
      <c r="BK345" s="161">
        <f>ROUND(I345*H345,2)</f>
        <v>0</v>
      </c>
      <c r="BL345" s="11" t="s">
        <v>153</v>
      </c>
      <c r="BM345" s="160" t="s">
        <v>567</v>
      </c>
    </row>
    <row r="346" spans="1:65" s="27" customFormat="1" ht="29.25">
      <c r="A346" s="23"/>
      <c r="B346" s="24"/>
      <c r="C346" s="23"/>
      <c r="D346" s="164" t="s">
        <v>312</v>
      </c>
      <c r="E346" s="23"/>
      <c r="F346" s="188" t="s">
        <v>568</v>
      </c>
      <c r="G346" s="23"/>
      <c r="H346" s="23"/>
      <c r="I346" s="8"/>
      <c r="J346" s="23"/>
      <c r="K346" s="23"/>
      <c r="L346" s="24"/>
      <c r="M346" s="189"/>
      <c r="N346" s="190"/>
      <c r="O346" s="51"/>
      <c r="P346" s="51"/>
      <c r="Q346" s="51"/>
      <c r="R346" s="51"/>
      <c r="S346" s="51"/>
      <c r="T346" s="52"/>
      <c r="U346" s="23"/>
      <c r="V346" s="23"/>
      <c r="W346" s="23"/>
      <c r="X346" s="23"/>
      <c r="Y346" s="23"/>
      <c r="Z346" s="23"/>
      <c r="AA346" s="23"/>
      <c r="AB346" s="23"/>
      <c r="AC346" s="23"/>
      <c r="AD346" s="23"/>
      <c r="AE346" s="23"/>
      <c r="AT346" s="11" t="s">
        <v>312</v>
      </c>
      <c r="AU346" s="11" t="s">
        <v>85</v>
      </c>
    </row>
    <row r="347" spans="1:65" s="162" customFormat="1">
      <c r="B347" s="163"/>
      <c r="D347" s="164" t="s">
        <v>162</v>
      </c>
      <c r="E347" s="165" t="s">
        <v>1</v>
      </c>
      <c r="F347" s="166" t="s">
        <v>569</v>
      </c>
      <c r="H347" s="167">
        <v>8.6560000000000006</v>
      </c>
      <c r="I347" s="5"/>
      <c r="L347" s="163"/>
      <c r="M347" s="168"/>
      <c r="N347" s="169"/>
      <c r="O347" s="169"/>
      <c r="P347" s="169"/>
      <c r="Q347" s="169"/>
      <c r="R347" s="169"/>
      <c r="S347" s="169"/>
      <c r="T347" s="170"/>
      <c r="AT347" s="165" t="s">
        <v>162</v>
      </c>
      <c r="AU347" s="165" t="s">
        <v>85</v>
      </c>
      <c r="AV347" s="162" t="s">
        <v>85</v>
      </c>
      <c r="AW347" s="162" t="s">
        <v>30</v>
      </c>
      <c r="AX347" s="162" t="s">
        <v>76</v>
      </c>
      <c r="AY347" s="165" t="s">
        <v>146</v>
      </c>
    </row>
    <row r="348" spans="1:65" s="162" customFormat="1">
      <c r="B348" s="163"/>
      <c r="D348" s="164" t="s">
        <v>162</v>
      </c>
      <c r="E348" s="165" t="s">
        <v>1</v>
      </c>
      <c r="F348" s="166" t="s">
        <v>570</v>
      </c>
      <c r="H348" s="167">
        <v>8.76</v>
      </c>
      <c r="I348" s="5"/>
      <c r="L348" s="163"/>
      <c r="M348" s="168"/>
      <c r="N348" s="169"/>
      <c r="O348" s="169"/>
      <c r="P348" s="169"/>
      <c r="Q348" s="169"/>
      <c r="R348" s="169"/>
      <c r="S348" s="169"/>
      <c r="T348" s="170"/>
      <c r="AT348" s="165" t="s">
        <v>162</v>
      </c>
      <c r="AU348" s="165" t="s">
        <v>85</v>
      </c>
      <c r="AV348" s="162" t="s">
        <v>85</v>
      </c>
      <c r="AW348" s="162" t="s">
        <v>30</v>
      </c>
      <c r="AX348" s="162" t="s">
        <v>76</v>
      </c>
      <c r="AY348" s="165" t="s">
        <v>146</v>
      </c>
    </row>
    <row r="349" spans="1:65" s="162" customFormat="1">
      <c r="B349" s="163"/>
      <c r="D349" s="164" t="s">
        <v>162</v>
      </c>
      <c r="E349" s="165" t="s">
        <v>1</v>
      </c>
      <c r="F349" s="166" t="s">
        <v>571</v>
      </c>
      <c r="H349" s="167">
        <v>22.24</v>
      </c>
      <c r="I349" s="5"/>
      <c r="L349" s="163"/>
      <c r="M349" s="168"/>
      <c r="N349" s="169"/>
      <c r="O349" s="169"/>
      <c r="P349" s="169"/>
      <c r="Q349" s="169"/>
      <c r="R349" s="169"/>
      <c r="S349" s="169"/>
      <c r="T349" s="170"/>
      <c r="AT349" s="165" t="s">
        <v>162</v>
      </c>
      <c r="AU349" s="165" t="s">
        <v>85</v>
      </c>
      <c r="AV349" s="162" t="s">
        <v>85</v>
      </c>
      <c r="AW349" s="162" t="s">
        <v>30</v>
      </c>
      <c r="AX349" s="162" t="s">
        <v>76</v>
      </c>
      <c r="AY349" s="165" t="s">
        <v>146</v>
      </c>
    </row>
    <row r="350" spans="1:65" s="162" customFormat="1">
      <c r="B350" s="163"/>
      <c r="D350" s="164" t="s">
        <v>162</v>
      </c>
      <c r="E350" s="165" t="s">
        <v>1</v>
      </c>
      <c r="F350" s="166" t="s">
        <v>572</v>
      </c>
      <c r="H350" s="167">
        <v>22.24</v>
      </c>
      <c r="I350" s="5"/>
      <c r="L350" s="163"/>
      <c r="M350" s="168"/>
      <c r="N350" s="169"/>
      <c r="O350" s="169"/>
      <c r="P350" s="169"/>
      <c r="Q350" s="169"/>
      <c r="R350" s="169"/>
      <c r="S350" s="169"/>
      <c r="T350" s="170"/>
      <c r="AT350" s="165" t="s">
        <v>162</v>
      </c>
      <c r="AU350" s="165" t="s">
        <v>85</v>
      </c>
      <c r="AV350" s="162" t="s">
        <v>85</v>
      </c>
      <c r="AW350" s="162" t="s">
        <v>30</v>
      </c>
      <c r="AX350" s="162" t="s">
        <v>76</v>
      </c>
      <c r="AY350" s="165" t="s">
        <v>146</v>
      </c>
    </row>
    <row r="351" spans="1:65" s="171" customFormat="1">
      <c r="B351" s="172"/>
      <c r="D351" s="164" t="s">
        <v>162</v>
      </c>
      <c r="E351" s="173" t="s">
        <v>1</v>
      </c>
      <c r="F351" s="174" t="s">
        <v>165</v>
      </c>
      <c r="H351" s="175">
        <v>61.896000000000001</v>
      </c>
      <c r="I351" s="6"/>
      <c r="L351" s="172"/>
      <c r="M351" s="176"/>
      <c r="N351" s="177"/>
      <c r="O351" s="177"/>
      <c r="P351" s="177"/>
      <c r="Q351" s="177"/>
      <c r="R351" s="177"/>
      <c r="S351" s="177"/>
      <c r="T351" s="178"/>
      <c r="AT351" s="173" t="s">
        <v>162</v>
      </c>
      <c r="AU351" s="173" t="s">
        <v>85</v>
      </c>
      <c r="AV351" s="171" t="s">
        <v>153</v>
      </c>
      <c r="AW351" s="171" t="s">
        <v>30</v>
      </c>
      <c r="AX351" s="171" t="s">
        <v>83</v>
      </c>
      <c r="AY351" s="173" t="s">
        <v>146</v>
      </c>
    </row>
    <row r="352" spans="1:65" s="27" customFormat="1" ht="24.2" customHeight="1">
      <c r="A352" s="23"/>
      <c r="B352" s="24"/>
      <c r="C352" s="150" t="s">
        <v>573</v>
      </c>
      <c r="D352" s="150" t="s">
        <v>148</v>
      </c>
      <c r="E352" s="151" t="s">
        <v>574</v>
      </c>
      <c r="F352" s="152" t="s">
        <v>575</v>
      </c>
      <c r="G352" s="153" t="s">
        <v>151</v>
      </c>
      <c r="H352" s="154">
        <v>15.474</v>
      </c>
      <c r="I352" s="4"/>
      <c r="J352" s="155">
        <f>ROUND(I352*H352,2)</f>
        <v>0</v>
      </c>
      <c r="K352" s="152" t="s">
        <v>152</v>
      </c>
      <c r="L352" s="24"/>
      <c r="M352" s="156" t="s">
        <v>1</v>
      </c>
      <c r="N352" s="157" t="s">
        <v>41</v>
      </c>
      <c r="O352" s="51"/>
      <c r="P352" s="158">
        <f>O352*H352</f>
        <v>0</v>
      </c>
      <c r="Q352" s="158">
        <v>3.8850000000000003E-2</v>
      </c>
      <c r="R352" s="158">
        <f>Q352*H352</f>
        <v>0.6011649</v>
      </c>
      <c r="S352" s="158">
        <v>0</v>
      </c>
      <c r="T352" s="159">
        <f>S352*H352</f>
        <v>0</v>
      </c>
      <c r="U352" s="23"/>
      <c r="V352" s="23"/>
      <c r="W352" s="23"/>
      <c r="X352" s="23"/>
      <c r="Y352" s="23"/>
      <c r="Z352" s="23"/>
      <c r="AA352" s="23"/>
      <c r="AB352" s="23"/>
      <c r="AC352" s="23"/>
      <c r="AD352" s="23"/>
      <c r="AE352" s="23"/>
      <c r="AR352" s="160" t="s">
        <v>153</v>
      </c>
      <c r="AT352" s="160" t="s">
        <v>148</v>
      </c>
      <c r="AU352" s="160" t="s">
        <v>85</v>
      </c>
      <c r="AY352" s="11" t="s">
        <v>146</v>
      </c>
      <c r="BE352" s="161">
        <f>IF(N352="základní",J352,0)</f>
        <v>0</v>
      </c>
      <c r="BF352" s="161">
        <f>IF(N352="snížená",J352,0)</f>
        <v>0</v>
      </c>
      <c r="BG352" s="161">
        <f>IF(N352="zákl. přenesená",J352,0)</f>
        <v>0</v>
      </c>
      <c r="BH352" s="161">
        <f>IF(N352="sníž. přenesená",J352,0)</f>
        <v>0</v>
      </c>
      <c r="BI352" s="161">
        <f>IF(N352="nulová",J352,0)</f>
        <v>0</v>
      </c>
      <c r="BJ352" s="11" t="s">
        <v>83</v>
      </c>
      <c r="BK352" s="161">
        <f>ROUND(I352*H352,2)</f>
        <v>0</v>
      </c>
      <c r="BL352" s="11" t="s">
        <v>153</v>
      </c>
      <c r="BM352" s="160" t="s">
        <v>576</v>
      </c>
    </row>
    <row r="353" spans="1:65" s="27" customFormat="1" ht="29.25">
      <c r="A353" s="23"/>
      <c r="B353" s="24"/>
      <c r="C353" s="23"/>
      <c r="D353" s="164" t="s">
        <v>312</v>
      </c>
      <c r="E353" s="23"/>
      <c r="F353" s="188" t="s">
        <v>577</v>
      </c>
      <c r="G353" s="23"/>
      <c r="H353" s="23"/>
      <c r="I353" s="8"/>
      <c r="J353" s="23"/>
      <c r="K353" s="23"/>
      <c r="L353" s="24"/>
      <c r="M353" s="189"/>
      <c r="N353" s="190"/>
      <c r="O353" s="51"/>
      <c r="P353" s="51"/>
      <c r="Q353" s="51"/>
      <c r="R353" s="51"/>
      <c r="S353" s="51"/>
      <c r="T353" s="52"/>
      <c r="U353" s="23"/>
      <c r="V353" s="23"/>
      <c r="W353" s="23"/>
      <c r="X353" s="23"/>
      <c r="Y353" s="23"/>
      <c r="Z353" s="23"/>
      <c r="AA353" s="23"/>
      <c r="AB353" s="23"/>
      <c r="AC353" s="23"/>
      <c r="AD353" s="23"/>
      <c r="AE353" s="23"/>
      <c r="AT353" s="11" t="s">
        <v>312</v>
      </c>
      <c r="AU353" s="11" t="s">
        <v>85</v>
      </c>
    </row>
    <row r="354" spans="1:65" s="162" customFormat="1">
      <c r="B354" s="163"/>
      <c r="D354" s="164" t="s">
        <v>162</v>
      </c>
      <c r="E354" s="165" t="s">
        <v>1</v>
      </c>
      <c r="F354" s="166" t="s">
        <v>578</v>
      </c>
      <c r="H354" s="167">
        <v>2.1640000000000001</v>
      </c>
      <c r="I354" s="5"/>
      <c r="L354" s="163"/>
      <c r="M354" s="168"/>
      <c r="N354" s="169"/>
      <c r="O354" s="169"/>
      <c r="P354" s="169"/>
      <c r="Q354" s="169"/>
      <c r="R354" s="169"/>
      <c r="S354" s="169"/>
      <c r="T354" s="170"/>
      <c r="AT354" s="165" t="s">
        <v>162</v>
      </c>
      <c r="AU354" s="165" t="s">
        <v>85</v>
      </c>
      <c r="AV354" s="162" t="s">
        <v>85</v>
      </c>
      <c r="AW354" s="162" t="s">
        <v>30</v>
      </c>
      <c r="AX354" s="162" t="s">
        <v>76</v>
      </c>
      <c r="AY354" s="165" t="s">
        <v>146</v>
      </c>
    </row>
    <row r="355" spans="1:65" s="162" customFormat="1">
      <c r="B355" s="163"/>
      <c r="D355" s="164" t="s">
        <v>162</v>
      </c>
      <c r="E355" s="165" t="s">
        <v>1</v>
      </c>
      <c r="F355" s="166" t="s">
        <v>579</v>
      </c>
      <c r="H355" s="167">
        <v>2.19</v>
      </c>
      <c r="I355" s="5"/>
      <c r="L355" s="163"/>
      <c r="M355" s="168"/>
      <c r="N355" s="169"/>
      <c r="O355" s="169"/>
      <c r="P355" s="169"/>
      <c r="Q355" s="169"/>
      <c r="R355" s="169"/>
      <c r="S355" s="169"/>
      <c r="T355" s="170"/>
      <c r="AT355" s="165" t="s">
        <v>162</v>
      </c>
      <c r="AU355" s="165" t="s">
        <v>85</v>
      </c>
      <c r="AV355" s="162" t="s">
        <v>85</v>
      </c>
      <c r="AW355" s="162" t="s">
        <v>30</v>
      </c>
      <c r="AX355" s="162" t="s">
        <v>76</v>
      </c>
      <c r="AY355" s="165" t="s">
        <v>146</v>
      </c>
    </row>
    <row r="356" spans="1:65" s="162" customFormat="1">
      <c r="B356" s="163"/>
      <c r="D356" s="164" t="s">
        <v>162</v>
      </c>
      <c r="E356" s="165" t="s">
        <v>1</v>
      </c>
      <c r="F356" s="166" t="s">
        <v>580</v>
      </c>
      <c r="H356" s="167">
        <v>5.56</v>
      </c>
      <c r="I356" s="5"/>
      <c r="L356" s="163"/>
      <c r="M356" s="168"/>
      <c r="N356" s="169"/>
      <c r="O356" s="169"/>
      <c r="P356" s="169"/>
      <c r="Q356" s="169"/>
      <c r="R356" s="169"/>
      <c r="S356" s="169"/>
      <c r="T356" s="170"/>
      <c r="AT356" s="165" t="s">
        <v>162</v>
      </c>
      <c r="AU356" s="165" t="s">
        <v>85</v>
      </c>
      <c r="AV356" s="162" t="s">
        <v>85</v>
      </c>
      <c r="AW356" s="162" t="s">
        <v>30</v>
      </c>
      <c r="AX356" s="162" t="s">
        <v>76</v>
      </c>
      <c r="AY356" s="165" t="s">
        <v>146</v>
      </c>
    </row>
    <row r="357" spans="1:65" s="162" customFormat="1">
      <c r="B357" s="163"/>
      <c r="D357" s="164" t="s">
        <v>162</v>
      </c>
      <c r="E357" s="165" t="s">
        <v>1</v>
      </c>
      <c r="F357" s="166" t="s">
        <v>581</v>
      </c>
      <c r="H357" s="167">
        <v>5.56</v>
      </c>
      <c r="I357" s="5"/>
      <c r="L357" s="163"/>
      <c r="M357" s="168"/>
      <c r="N357" s="169"/>
      <c r="O357" s="169"/>
      <c r="P357" s="169"/>
      <c r="Q357" s="169"/>
      <c r="R357" s="169"/>
      <c r="S357" s="169"/>
      <c r="T357" s="170"/>
      <c r="AT357" s="165" t="s">
        <v>162</v>
      </c>
      <c r="AU357" s="165" t="s">
        <v>85</v>
      </c>
      <c r="AV357" s="162" t="s">
        <v>85</v>
      </c>
      <c r="AW357" s="162" t="s">
        <v>30</v>
      </c>
      <c r="AX357" s="162" t="s">
        <v>76</v>
      </c>
      <c r="AY357" s="165" t="s">
        <v>146</v>
      </c>
    </row>
    <row r="358" spans="1:65" s="171" customFormat="1">
      <c r="B358" s="172"/>
      <c r="D358" s="164" t="s">
        <v>162</v>
      </c>
      <c r="E358" s="173" t="s">
        <v>1</v>
      </c>
      <c r="F358" s="174" t="s">
        <v>165</v>
      </c>
      <c r="H358" s="175">
        <v>15.474</v>
      </c>
      <c r="I358" s="6"/>
      <c r="L358" s="172"/>
      <c r="M358" s="176"/>
      <c r="N358" s="177"/>
      <c r="O358" s="177"/>
      <c r="P358" s="177"/>
      <c r="Q358" s="177"/>
      <c r="R358" s="177"/>
      <c r="S358" s="177"/>
      <c r="T358" s="178"/>
      <c r="AT358" s="173" t="s">
        <v>162</v>
      </c>
      <c r="AU358" s="173" t="s">
        <v>85</v>
      </c>
      <c r="AV358" s="171" t="s">
        <v>153</v>
      </c>
      <c r="AW358" s="171" t="s">
        <v>30</v>
      </c>
      <c r="AX358" s="171" t="s">
        <v>83</v>
      </c>
      <c r="AY358" s="173" t="s">
        <v>146</v>
      </c>
    </row>
    <row r="359" spans="1:65" s="27" customFormat="1" ht="24.2" customHeight="1">
      <c r="A359" s="23"/>
      <c r="B359" s="24"/>
      <c r="C359" s="150" t="s">
        <v>582</v>
      </c>
      <c r="D359" s="150" t="s">
        <v>148</v>
      </c>
      <c r="E359" s="151" t="s">
        <v>583</v>
      </c>
      <c r="F359" s="152" t="s">
        <v>584</v>
      </c>
      <c r="G359" s="153" t="s">
        <v>151</v>
      </c>
      <c r="H359" s="154">
        <v>77.37</v>
      </c>
      <c r="I359" s="4"/>
      <c r="J359" s="155">
        <f>ROUND(I359*H359,2)</f>
        <v>0</v>
      </c>
      <c r="K359" s="152" t="s">
        <v>152</v>
      </c>
      <c r="L359" s="24"/>
      <c r="M359" s="156" t="s">
        <v>1</v>
      </c>
      <c r="N359" s="157" t="s">
        <v>41</v>
      </c>
      <c r="O359" s="51"/>
      <c r="P359" s="158">
        <f>O359*H359</f>
        <v>0</v>
      </c>
      <c r="Q359" s="158">
        <v>0</v>
      </c>
      <c r="R359" s="158">
        <f>Q359*H359</f>
        <v>0</v>
      </c>
      <c r="S359" s="158">
        <v>0</v>
      </c>
      <c r="T359" s="159">
        <f>S359*H359</f>
        <v>0</v>
      </c>
      <c r="U359" s="23"/>
      <c r="V359" s="23"/>
      <c r="W359" s="23"/>
      <c r="X359" s="23"/>
      <c r="Y359" s="23"/>
      <c r="Z359" s="23"/>
      <c r="AA359" s="23"/>
      <c r="AB359" s="23"/>
      <c r="AC359" s="23"/>
      <c r="AD359" s="23"/>
      <c r="AE359" s="23"/>
      <c r="AR359" s="160" t="s">
        <v>153</v>
      </c>
      <c r="AT359" s="160" t="s">
        <v>148</v>
      </c>
      <c r="AU359" s="160" t="s">
        <v>85</v>
      </c>
      <c r="AY359" s="11" t="s">
        <v>146</v>
      </c>
      <c r="BE359" s="161">
        <f>IF(N359="základní",J359,0)</f>
        <v>0</v>
      </c>
      <c r="BF359" s="161">
        <f>IF(N359="snížená",J359,0)</f>
        <v>0</v>
      </c>
      <c r="BG359" s="161">
        <f>IF(N359="zákl. přenesená",J359,0)</f>
        <v>0</v>
      </c>
      <c r="BH359" s="161">
        <f>IF(N359="sníž. přenesená",J359,0)</f>
        <v>0</v>
      </c>
      <c r="BI359" s="161">
        <f>IF(N359="nulová",J359,0)</f>
        <v>0</v>
      </c>
      <c r="BJ359" s="11" t="s">
        <v>83</v>
      </c>
      <c r="BK359" s="161">
        <f>ROUND(I359*H359,2)</f>
        <v>0</v>
      </c>
      <c r="BL359" s="11" t="s">
        <v>153</v>
      </c>
      <c r="BM359" s="160" t="s">
        <v>585</v>
      </c>
    </row>
    <row r="360" spans="1:65" s="162" customFormat="1">
      <c r="B360" s="163"/>
      <c r="D360" s="164" t="s">
        <v>162</v>
      </c>
      <c r="E360" s="165" t="s">
        <v>1</v>
      </c>
      <c r="F360" s="166" t="s">
        <v>542</v>
      </c>
      <c r="H360" s="167">
        <v>10.82</v>
      </c>
      <c r="I360" s="5"/>
      <c r="L360" s="163"/>
      <c r="M360" s="168"/>
      <c r="N360" s="169"/>
      <c r="O360" s="169"/>
      <c r="P360" s="169"/>
      <c r="Q360" s="169"/>
      <c r="R360" s="169"/>
      <c r="S360" s="169"/>
      <c r="T360" s="170"/>
      <c r="AT360" s="165" t="s">
        <v>162</v>
      </c>
      <c r="AU360" s="165" t="s">
        <v>85</v>
      </c>
      <c r="AV360" s="162" t="s">
        <v>85</v>
      </c>
      <c r="AW360" s="162" t="s">
        <v>30</v>
      </c>
      <c r="AX360" s="162" t="s">
        <v>76</v>
      </c>
      <c r="AY360" s="165" t="s">
        <v>146</v>
      </c>
    </row>
    <row r="361" spans="1:65" s="162" customFormat="1">
      <c r="B361" s="163"/>
      <c r="D361" s="164" t="s">
        <v>162</v>
      </c>
      <c r="E361" s="165" t="s">
        <v>1</v>
      </c>
      <c r="F361" s="166" t="s">
        <v>545</v>
      </c>
      <c r="H361" s="167">
        <v>10.95</v>
      </c>
      <c r="I361" s="5"/>
      <c r="L361" s="163"/>
      <c r="M361" s="168"/>
      <c r="N361" s="169"/>
      <c r="O361" s="169"/>
      <c r="P361" s="169"/>
      <c r="Q361" s="169"/>
      <c r="R361" s="169"/>
      <c r="S361" s="169"/>
      <c r="T361" s="170"/>
      <c r="AT361" s="165" t="s">
        <v>162</v>
      </c>
      <c r="AU361" s="165" t="s">
        <v>85</v>
      </c>
      <c r="AV361" s="162" t="s">
        <v>85</v>
      </c>
      <c r="AW361" s="162" t="s">
        <v>30</v>
      </c>
      <c r="AX361" s="162" t="s">
        <v>76</v>
      </c>
      <c r="AY361" s="165" t="s">
        <v>146</v>
      </c>
    </row>
    <row r="362" spans="1:65" s="162" customFormat="1">
      <c r="B362" s="163"/>
      <c r="D362" s="164" t="s">
        <v>162</v>
      </c>
      <c r="E362" s="165" t="s">
        <v>1</v>
      </c>
      <c r="F362" s="166" t="s">
        <v>546</v>
      </c>
      <c r="H362" s="167">
        <v>27.8</v>
      </c>
      <c r="I362" s="5"/>
      <c r="L362" s="163"/>
      <c r="M362" s="168"/>
      <c r="N362" s="169"/>
      <c r="O362" s="169"/>
      <c r="P362" s="169"/>
      <c r="Q362" s="169"/>
      <c r="R362" s="169"/>
      <c r="S362" s="169"/>
      <c r="T362" s="170"/>
      <c r="AT362" s="165" t="s">
        <v>162</v>
      </c>
      <c r="AU362" s="165" t="s">
        <v>85</v>
      </c>
      <c r="AV362" s="162" t="s">
        <v>85</v>
      </c>
      <c r="AW362" s="162" t="s">
        <v>30</v>
      </c>
      <c r="AX362" s="162" t="s">
        <v>76</v>
      </c>
      <c r="AY362" s="165" t="s">
        <v>146</v>
      </c>
    </row>
    <row r="363" spans="1:65" s="162" customFormat="1">
      <c r="B363" s="163"/>
      <c r="D363" s="164" t="s">
        <v>162</v>
      </c>
      <c r="E363" s="165" t="s">
        <v>1</v>
      </c>
      <c r="F363" s="166" t="s">
        <v>547</v>
      </c>
      <c r="H363" s="167">
        <v>27.8</v>
      </c>
      <c r="I363" s="5"/>
      <c r="L363" s="163"/>
      <c r="M363" s="168"/>
      <c r="N363" s="169"/>
      <c r="O363" s="169"/>
      <c r="P363" s="169"/>
      <c r="Q363" s="169"/>
      <c r="R363" s="169"/>
      <c r="S363" s="169"/>
      <c r="T363" s="170"/>
      <c r="AT363" s="165" t="s">
        <v>162</v>
      </c>
      <c r="AU363" s="165" t="s">
        <v>85</v>
      </c>
      <c r="AV363" s="162" t="s">
        <v>85</v>
      </c>
      <c r="AW363" s="162" t="s">
        <v>30</v>
      </c>
      <c r="AX363" s="162" t="s">
        <v>76</v>
      </c>
      <c r="AY363" s="165" t="s">
        <v>146</v>
      </c>
    </row>
    <row r="364" spans="1:65" s="171" customFormat="1">
      <c r="B364" s="172"/>
      <c r="D364" s="164" t="s">
        <v>162</v>
      </c>
      <c r="E364" s="173" t="s">
        <v>1</v>
      </c>
      <c r="F364" s="174" t="s">
        <v>165</v>
      </c>
      <c r="H364" s="175">
        <v>77.37</v>
      </c>
      <c r="I364" s="6"/>
      <c r="L364" s="172"/>
      <c r="M364" s="176"/>
      <c r="N364" s="177"/>
      <c r="O364" s="177"/>
      <c r="P364" s="177"/>
      <c r="Q364" s="177"/>
      <c r="R364" s="177"/>
      <c r="S364" s="177"/>
      <c r="T364" s="178"/>
      <c r="AT364" s="173" t="s">
        <v>162</v>
      </c>
      <c r="AU364" s="173" t="s">
        <v>85</v>
      </c>
      <c r="AV364" s="171" t="s">
        <v>153</v>
      </c>
      <c r="AW364" s="171" t="s">
        <v>30</v>
      </c>
      <c r="AX364" s="171" t="s">
        <v>83</v>
      </c>
      <c r="AY364" s="173" t="s">
        <v>146</v>
      </c>
    </row>
    <row r="365" spans="1:65" s="27" customFormat="1" ht="24.2" customHeight="1">
      <c r="A365" s="23"/>
      <c r="B365" s="24"/>
      <c r="C365" s="150" t="s">
        <v>586</v>
      </c>
      <c r="D365" s="150" t="s">
        <v>148</v>
      </c>
      <c r="E365" s="151" t="s">
        <v>587</v>
      </c>
      <c r="F365" s="152" t="s">
        <v>588</v>
      </c>
      <c r="G365" s="153" t="s">
        <v>151</v>
      </c>
      <c r="H365" s="154">
        <v>77.37</v>
      </c>
      <c r="I365" s="4"/>
      <c r="J365" s="155">
        <f>ROUND(I365*H365,2)</f>
        <v>0</v>
      </c>
      <c r="K365" s="152" t="s">
        <v>152</v>
      </c>
      <c r="L365" s="24"/>
      <c r="M365" s="156" t="s">
        <v>1</v>
      </c>
      <c r="N365" s="157" t="s">
        <v>41</v>
      </c>
      <c r="O365" s="51"/>
      <c r="P365" s="158">
        <f>O365*H365</f>
        <v>0</v>
      </c>
      <c r="Q365" s="158">
        <v>3.15E-3</v>
      </c>
      <c r="R365" s="158">
        <f>Q365*H365</f>
        <v>0.24371550000000003</v>
      </c>
      <c r="S365" s="158">
        <v>0</v>
      </c>
      <c r="T365" s="159">
        <f>S365*H365</f>
        <v>0</v>
      </c>
      <c r="U365" s="23"/>
      <c r="V365" s="23"/>
      <c r="W365" s="23"/>
      <c r="X365" s="23"/>
      <c r="Y365" s="23"/>
      <c r="Z365" s="23"/>
      <c r="AA365" s="23"/>
      <c r="AB365" s="23"/>
      <c r="AC365" s="23"/>
      <c r="AD365" s="23"/>
      <c r="AE365" s="23"/>
      <c r="AR365" s="160" t="s">
        <v>153</v>
      </c>
      <c r="AT365" s="160" t="s">
        <v>148</v>
      </c>
      <c r="AU365" s="160" t="s">
        <v>85</v>
      </c>
      <c r="AY365" s="11" t="s">
        <v>146</v>
      </c>
      <c r="BE365" s="161">
        <f>IF(N365="základní",J365,0)</f>
        <v>0</v>
      </c>
      <c r="BF365" s="161">
        <f>IF(N365="snížená",J365,0)</f>
        <v>0</v>
      </c>
      <c r="BG365" s="161">
        <f>IF(N365="zákl. přenesená",J365,0)</f>
        <v>0</v>
      </c>
      <c r="BH365" s="161">
        <f>IF(N365="sníž. přenesená",J365,0)</f>
        <v>0</v>
      </c>
      <c r="BI365" s="161">
        <f>IF(N365="nulová",J365,0)</f>
        <v>0</v>
      </c>
      <c r="BJ365" s="11" t="s">
        <v>83</v>
      </c>
      <c r="BK365" s="161">
        <f>ROUND(I365*H365,2)</f>
        <v>0</v>
      </c>
      <c r="BL365" s="11" t="s">
        <v>153</v>
      </c>
      <c r="BM365" s="160" t="s">
        <v>589</v>
      </c>
    </row>
    <row r="366" spans="1:65" s="162" customFormat="1">
      <c r="B366" s="163"/>
      <c r="D366" s="164" t="s">
        <v>162</v>
      </c>
      <c r="E366" s="165" t="s">
        <v>1</v>
      </c>
      <c r="F366" s="166" t="s">
        <v>542</v>
      </c>
      <c r="H366" s="167">
        <v>10.82</v>
      </c>
      <c r="I366" s="5"/>
      <c r="L366" s="163"/>
      <c r="M366" s="168"/>
      <c r="N366" s="169"/>
      <c r="O366" s="169"/>
      <c r="P366" s="169"/>
      <c r="Q366" s="169"/>
      <c r="R366" s="169"/>
      <c r="S366" s="169"/>
      <c r="T366" s="170"/>
      <c r="AT366" s="165" t="s">
        <v>162</v>
      </c>
      <c r="AU366" s="165" t="s">
        <v>85</v>
      </c>
      <c r="AV366" s="162" t="s">
        <v>85</v>
      </c>
      <c r="AW366" s="162" t="s">
        <v>30</v>
      </c>
      <c r="AX366" s="162" t="s">
        <v>76</v>
      </c>
      <c r="AY366" s="165" t="s">
        <v>146</v>
      </c>
    </row>
    <row r="367" spans="1:65" s="162" customFormat="1">
      <c r="B367" s="163"/>
      <c r="D367" s="164" t="s">
        <v>162</v>
      </c>
      <c r="E367" s="165" t="s">
        <v>1</v>
      </c>
      <c r="F367" s="166" t="s">
        <v>545</v>
      </c>
      <c r="H367" s="167">
        <v>10.95</v>
      </c>
      <c r="I367" s="5"/>
      <c r="L367" s="163"/>
      <c r="M367" s="168"/>
      <c r="N367" s="169"/>
      <c r="O367" s="169"/>
      <c r="P367" s="169"/>
      <c r="Q367" s="169"/>
      <c r="R367" s="169"/>
      <c r="S367" s="169"/>
      <c r="T367" s="170"/>
      <c r="AT367" s="165" t="s">
        <v>162</v>
      </c>
      <c r="AU367" s="165" t="s">
        <v>85</v>
      </c>
      <c r="AV367" s="162" t="s">
        <v>85</v>
      </c>
      <c r="AW367" s="162" t="s">
        <v>30</v>
      </c>
      <c r="AX367" s="162" t="s">
        <v>76</v>
      </c>
      <c r="AY367" s="165" t="s">
        <v>146</v>
      </c>
    </row>
    <row r="368" spans="1:65" s="162" customFormat="1">
      <c r="B368" s="163"/>
      <c r="D368" s="164" t="s">
        <v>162</v>
      </c>
      <c r="E368" s="165" t="s">
        <v>1</v>
      </c>
      <c r="F368" s="166" t="s">
        <v>546</v>
      </c>
      <c r="H368" s="167">
        <v>27.8</v>
      </c>
      <c r="I368" s="5"/>
      <c r="L368" s="163"/>
      <c r="M368" s="168"/>
      <c r="N368" s="169"/>
      <c r="O368" s="169"/>
      <c r="P368" s="169"/>
      <c r="Q368" s="169"/>
      <c r="R368" s="169"/>
      <c r="S368" s="169"/>
      <c r="T368" s="170"/>
      <c r="AT368" s="165" t="s">
        <v>162</v>
      </c>
      <c r="AU368" s="165" t="s">
        <v>85</v>
      </c>
      <c r="AV368" s="162" t="s">
        <v>85</v>
      </c>
      <c r="AW368" s="162" t="s">
        <v>30</v>
      </c>
      <c r="AX368" s="162" t="s">
        <v>76</v>
      </c>
      <c r="AY368" s="165" t="s">
        <v>146</v>
      </c>
    </row>
    <row r="369" spans="1:65" s="162" customFormat="1">
      <c r="B369" s="163"/>
      <c r="D369" s="164" t="s">
        <v>162</v>
      </c>
      <c r="E369" s="165" t="s">
        <v>1</v>
      </c>
      <c r="F369" s="166" t="s">
        <v>547</v>
      </c>
      <c r="H369" s="167">
        <v>27.8</v>
      </c>
      <c r="I369" s="5"/>
      <c r="L369" s="163"/>
      <c r="M369" s="168"/>
      <c r="N369" s="169"/>
      <c r="O369" s="169"/>
      <c r="P369" s="169"/>
      <c r="Q369" s="169"/>
      <c r="R369" s="169"/>
      <c r="S369" s="169"/>
      <c r="T369" s="170"/>
      <c r="AT369" s="165" t="s">
        <v>162</v>
      </c>
      <c r="AU369" s="165" t="s">
        <v>85</v>
      </c>
      <c r="AV369" s="162" t="s">
        <v>85</v>
      </c>
      <c r="AW369" s="162" t="s">
        <v>30</v>
      </c>
      <c r="AX369" s="162" t="s">
        <v>76</v>
      </c>
      <c r="AY369" s="165" t="s">
        <v>146</v>
      </c>
    </row>
    <row r="370" spans="1:65" s="171" customFormat="1">
      <c r="B370" s="172"/>
      <c r="D370" s="164" t="s">
        <v>162</v>
      </c>
      <c r="E370" s="173" t="s">
        <v>1</v>
      </c>
      <c r="F370" s="174" t="s">
        <v>165</v>
      </c>
      <c r="H370" s="175">
        <v>77.37</v>
      </c>
      <c r="I370" s="6"/>
      <c r="L370" s="172"/>
      <c r="M370" s="176"/>
      <c r="N370" s="177"/>
      <c r="O370" s="177"/>
      <c r="P370" s="177"/>
      <c r="Q370" s="177"/>
      <c r="R370" s="177"/>
      <c r="S370" s="177"/>
      <c r="T370" s="178"/>
      <c r="AT370" s="173" t="s">
        <v>162</v>
      </c>
      <c r="AU370" s="173" t="s">
        <v>85</v>
      </c>
      <c r="AV370" s="171" t="s">
        <v>153</v>
      </c>
      <c r="AW370" s="171" t="s">
        <v>30</v>
      </c>
      <c r="AX370" s="171" t="s">
        <v>83</v>
      </c>
      <c r="AY370" s="173" t="s">
        <v>146</v>
      </c>
    </row>
    <row r="371" spans="1:65" s="27" customFormat="1" ht="24.2" customHeight="1">
      <c r="A371" s="23"/>
      <c r="B371" s="24"/>
      <c r="C371" s="150" t="s">
        <v>590</v>
      </c>
      <c r="D371" s="150" t="s">
        <v>148</v>
      </c>
      <c r="E371" s="151" t="s">
        <v>591</v>
      </c>
      <c r="F371" s="152" t="s">
        <v>592</v>
      </c>
      <c r="G371" s="153" t="s">
        <v>151</v>
      </c>
      <c r="H371" s="154">
        <v>77.37</v>
      </c>
      <c r="I371" s="4"/>
      <c r="J371" s="155">
        <f>ROUND(I371*H371,2)</f>
        <v>0</v>
      </c>
      <c r="K371" s="152" t="s">
        <v>152</v>
      </c>
      <c r="L371" s="24"/>
      <c r="M371" s="156" t="s">
        <v>1</v>
      </c>
      <c r="N371" s="157" t="s">
        <v>41</v>
      </c>
      <c r="O371" s="51"/>
      <c r="P371" s="158">
        <f>O371*H371</f>
        <v>0</v>
      </c>
      <c r="Q371" s="158">
        <v>0</v>
      </c>
      <c r="R371" s="158">
        <f>Q371*H371</f>
        <v>0</v>
      </c>
      <c r="S371" s="158">
        <v>0</v>
      </c>
      <c r="T371" s="159">
        <f>S371*H371</f>
        <v>0</v>
      </c>
      <c r="U371" s="23"/>
      <c r="V371" s="23"/>
      <c r="W371" s="23"/>
      <c r="X371" s="23"/>
      <c r="Y371" s="23"/>
      <c r="Z371" s="23"/>
      <c r="AA371" s="23"/>
      <c r="AB371" s="23"/>
      <c r="AC371" s="23"/>
      <c r="AD371" s="23"/>
      <c r="AE371" s="23"/>
      <c r="AR371" s="160" t="s">
        <v>153</v>
      </c>
      <c r="AT371" s="160" t="s">
        <v>148</v>
      </c>
      <c r="AU371" s="160" t="s">
        <v>85</v>
      </c>
      <c r="AY371" s="11" t="s">
        <v>146</v>
      </c>
      <c r="BE371" s="161">
        <f>IF(N371="základní",J371,0)</f>
        <v>0</v>
      </c>
      <c r="BF371" s="161">
        <f>IF(N371="snížená",J371,0)</f>
        <v>0</v>
      </c>
      <c r="BG371" s="161">
        <f>IF(N371="zákl. přenesená",J371,0)</f>
        <v>0</v>
      </c>
      <c r="BH371" s="161">
        <f>IF(N371="sníž. přenesená",J371,0)</f>
        <v>0</v>
      </c>
      <c r="BI371" s="161">
        <f>IF(N371="nulová",J371,0)</f>
        <v>0</v>
      </c>
      <c r="BJ371" s="11" t="s">
        <v>83</v>
      </c>
      <c r="BK371" s="161">
        <f>ROUND(I371*H371,2)</f>
        <v>0</v>
      </c>
      <c r="BL371" s="11" t="s">
        <v>153</v>
      </c>
      <c r="BM371" s="160" t="s">
        <v>593</v>
      </c>
    </row>
    <row r="372" spans="1:65" s="162" customFormat="1">
      <c r="B372" s="163"/>
      <c r="D372" s="164" t="s">
        <v>162</v>
      </c>
      <c r="E372" s="165" t="s">
        <v>1</v>
      </c>
      <c r="F372" s="166" t="s">
        <v>542</v>
      </c>
      <c r="H372" s="167">
        <v>10.82</v>
      </c>
      <c r="I372" s="5"/>
      <c r="L372" s="163"/>
      <c r="M372" s="168"/>
      <c r="N372" s="169"/>
      <c r="O372" s="169"/>
      <c r="P372" s="169"/>
      <c r="Q372" s="169"/>
      <c r="R372" s="169"/>
      <c r="S372" s="169"/>
      <c r="T372" s="170"/>
      <c r="AT372" s="165" t="s">
        <v>162</v>
      </c>
      <c r="AU372" s="165" t="s">
        <v>85</v>
      </c>
      <c r="AV372" s="162" t="s">
        <v>85</v>
      </c>
      <c r="AW372" s="162" t="s">
        <v>30</v>
      </c>
      <c r="AX372" s="162" t="s">
        <v>76</v>
      </c>
      <c r="AY372" s="165" t="s">
        <v>146</v>
      </c>
    </row>
    <row r="373" spans="1:65" s="162" customFormat="1">
      <c r="B373" s="163"/>
      <c r="D373" s="164" t="s">
        <v>162</v>
      </c>
      <c r="E373" s="165" t="s">
        <v>1</v>
      </c>
      <c r="F373" s="166" t="s">
        <v>545</v>
      </c>
      <c r="H373" s="167">
        <v>10.95</v>
      </c>
      <c r="I373" s="5"/>
      <c r="L373" s="163"/>
      <c r="M373" s="168"/>
      <c r="N373" s="169"/>
      <c r="O373" s="169"/>
      <c r="P373" s="169"/>
      <c r="Q373" s="169"/>
      <c r="R373" s="169"/>
      <c r="S373" s="169"/>
      <c r="T373" s="170"/>
      <c r="AT373" s="165" t="s">
        <v>162</v>
      </c>
      <c r="AU373" s="165" t="s">
        <v>85</v>
      </c>
      <c r="AV373" s="162" t="s">
        <v>85</v>
      </c>
      <c r="AW373" s="162" t="s">
        <v>30</v>
      </c>
      <c r="AX373" s="162" t="s">
        <v>76</v>
      </c>
      <c r="AY373" s="165" t="s">
        <v>146</v>
      </c>
    </row>
    <row r="374" spans="1:65" s="162" customFormat="1">
      <c r="B374" s="163"/>
      <c r="D374" s="164" t="s">
        <v>162</v>
      </c>
      <c r="E374" s="165" t="s">
        <v>1</v>
      </c>
      <c r="F374" s="166" t="s">
        <v>546</v>
      </c>
      <c r="H374" s="167">
        <v>27.8</v>
      </c>
      <c r="I374" s="5"/>
      <c r="L374" s="163"/>
      <c r="M374" s="168"/>
      <c r="N374" s="169"/>
      <c r="O374" s="169"/>
      <c r="P374" s="169"/>
      <c r="Q374" s="169"/>
      <c r="R374" s="169"/>
      <c r="S374" s="169"/>
      <c r="T374" s="170"/>
      <c r="AT374" s="165" t="s">
        <v>162</v>
      </c>
      <c r="AU374" s="165" t="s">
        <v>85</v>
      </c>
      <c r="AV374" s="162" t="s">
        <v>85</v>
      </c>
      <c r="AW374" s="162" t="s">
        <v>30</v>
      </c>
      <c r="AX374" s="162" t="s">
        <v>76</v>
      </c>
      <c r="AY374" s="165" t="s">
        <v>146</v>
      </c>
    </row>
    <row r="375" spans="1:65" s="162" customFormat="1">
      <c r="B375" s="163"/>
      <c r="D375" s="164" t="s">
        <v>162</v>
      </c>
      <c r="E375" s="165" t="s">
        <v>1</v>
      </c>
      <c r="F375" s="166" t="s">
        <v>547</v>
      </c>
      <c r="H375" s="167">
        <v>27.8</v>
      </c>
      <c r="I375" s="5"/>
      <c r="L375" s="163"/>
      <c r="M375" s="168"/>
      <c r="N375" s="169"/>
      <c r="O375" s="169"/>
      <c r="P375" s="169"/>
      <c r="Q375" s="169"/>
      <c r="R375" s="169"/>
      <c r="S375" s="169"/>
      <c r="T375" s="170"/>
      <c r="AT375" s="165" t="s">
        <v>162</v>
      </c>
      <c r="AU375" s="165" t="s">
        <v>85</v>
      </c>
      <c r="AV375" s="162" t="s">
        <v>85</v>
      </c>
      <c r="AW375" s="162" t="s">
        <v>30</v>
      </c>
      <c r="AX375" s="162" t="s">
        <v>76</v>
      </c>
      <c r="AY375" s="165" t="s">
        <v>146</v>
      </c>
    </row>
    <row r="376" spans="1:65" s="171" customFormat="1">
      <c r="B376" s="172"/>
      <c r="D376" s="164" t="s">
        <v>162</v>
      </c>
      <c r="E376" s="173" t="s">
        <v>1</v>
      </c>
      <c r="F376" s="174" t="s">
        <v>165</v>
      </c>
      <c r="H376" s="175">
        <v>77.37</v>
      </c>
      <c r="I376" s="6"/>
      <c r="L376" s="172"/>
      <c r="M376" s="176"/>
      <c r="N376" s="177"/>
      <c r="O376" s="177"/>
      <c r="P376" s="177"/>
      <c r="Q376" s="177"/>
      <c r="R376" s="177"/>
      <c r="S376" s="177"/>
      <c r="T376" s="178"/>
      <c r="AT376" s="173" t="s">
        <v>162</v>
      </c>
      <c r="AU376" s="173" t="s">
        <v>85</v>
      </c>
      <c r="AV376" s="171" t="s">
        <v>153</v>
      </c>
      <c r="AW376" s="171" t="s">
        <v>30</v>
      </c>
      <c r="AX376" s="171" t="s">
        <v>83</v>
      </c>
      <c r="AY376" s="173" t="s">
        <v>146</v>
      </c>
    </row>
    <row r="377" spans="1:65" s="27" customFormat="1" ht="24.2" customHeight="1">
      <c r="A377" s="23"/>
      <c r="B377" s="24"/>
      <c r="C377" s="150" t="s">
        <v>594</v>
      </c>
      <c r="D377" s="150" t="s">
        <v>148</v>
      </c>
      <c r="E377" s="151" t="s">
        <v>595</v>
      </c>
      <c r="F377" s="152" t="s">
        <v>596</v>
      </c>
      <c r="G377" s="153" t="s">
        <v>151</v>
      </c>
      <c r="H377" s="154">
        <v>77.37</v>
      </c>
      <c r="I377" s="4"/>
      <c r="J377" s="155">
        <f>ROUND(I377*H377,2)</f>
        <v>0</v>
      </c>
      <c r="K377" s="152" t="s">
        <v>152</v>
      </c>
      <c r="L377" s="24"/>
      <c r="M377" s="156" t="s">
        <v>1</v>
      </c>
      <c r="N377" s="157" t="s">
        <v>41</v>
      </c>
      <c r="O377" s="51"/>
      <c r="P377" s="158">
        <f>O377*H377</f>
        <v>0</v>
      </c>
      <c r="Q377" s="158">
        <v>2.7599999999999999E-3</v>
      </c>
      <c r="R377" s="158">
        <f>Q377*H377</f>
        <v>0.21354120000000001</v>
      </c>
      <c r="S377" s="158">
        <v>0</v>
      </c>
      <c r="T377" s="159">
        <f>S377*H377</f>
        <v>0</v>
      </c>
      <c r="U377" s="23"/>
      <c r="V377" s="23"/>
      <c r="W377" s="23"/>
      <c r="X377" s="23"/>
      <c r="Y377" s="23"/>
      <c r="Z377" s="23"/>
      <c r="AA377" s="23"/>
      <c r="AB377" s="23"/>
      <c r="AC377" s="23"/>
      <c r="AD377" s="23"/>
      <c r="AE377" s="23"/>
      <c r="AR377" s="160" t="s">
        <v>153</v>
      </c>
      <c r="AT377" s="160" t="s">
        <v>148</v>
      </c>
      <c r="AU377" s="160" t="s">
        <v>85</v>
      </c>
      <c r="AY377" s="11" t="s">
        <v>146</v>
      </c>
      <c r="BE377" s="161">
        <f>IF(N377="základní",J377,0)</f>
        <v>0</v>
      </c>
      <c r="BF377" s="161">
        <f>IF(N377="snížená",J377,0)</f>
        <v>0</v>
      </c>
      <c r="BG377" s="161">
        <f>IF(N377="zákl. přenesená",J377,0)</f>
        <v>0</v>
      </c>
      <c r="BH377" s="161">
        <f>IF(N377="sníž. přenesená",J377,0)</f>
        <v>0</v>
      </c>
      <c r="BI377" s="161">
        <f>IF(N377="nulová",J377,0)</f>
        <v>0</v>
      </c>
      <c r="BJ377" s="11" t="s">
        <v>83</v>
      </c>
      <c r="BK377" s="161">
        <f>ROUND(I377*H377,2)</f>
        <v>0</v>
      </c>
      <c r="BL377" s="11" t="s">
        <v>153</v>
      </c>
      <c r="BM377" s="160" t="s">
        <v>597</v>
      </c>
    </row>
    <row r="378" spans="1:65" s="162" customFormat="1">
      <c r="B378" s="163"/>
      <c r="D378" s="164" t="s">
        <v>162</v>
      </c>
      <c r="E378" s="165" t="s">
        <v>1</v>
      </c>
      <c r="F378" s="166" t="s">
        <v>542</v>
      </c>
      <c r="H378" s="167">
        <v>10.82</v>
      </c>
      <c r="I378" s="5"/>
      <c r="L378" s="163"/>
      <c r="M378" s="168"/>
      <c r="N378" s="169"/>
      <c r="O378" s="169"/>
      <c r="P378" s="169"/>
      <c r="Q378" s="169"/>
      <c r="R378" s="169"/>
      <c r="S378" s="169"/>
      <c r="T378" s="170"/>
      <c r="AT378" s="165" t="s">
        <v>162</v>
      </c>
      <c r="AU378" s="165" t="s">
        <v>85</v>
      </c>
      <c r="AV378" s="162" t="s">
        <v>85</v>
      </c>
      <c r="AW378" s="162" t="s">
        <v>30</v>
      </c>
      <c r="AX378" s="162" t="s">
        <v>76</v>
      </c>
      <c r="AY378" s="165" t="s">
        <v>146</v>
      </c>
    </row>
    <row r="379" spans="1:65" s="162" customFormat="1">
      <c r="B379" s="163"/>
      <c r="D379" s="164" t="s">
        <v>162</v>
      </c>
      <c r="E379" s="165" t="s">
        <v>1</v>
      </c>
      <c r="F379" s="166" t="s">
        <v>545</v>
      </c>
      <c r="H379" s="167">
        <v>10.95</v>
      </c>
      <c r="I379" s="5"/>
      <c r="L379" s="163"/>
      <c r="M379" s="168"/>
      <c r="N379" s="169"/>
      <c r="O379" s="169"/>
      <c r="P379" s="169"/>
      <c r="Q379" s="169"/>
      <c r="R379" s="169"/>
      <c r="S379" s="169"/>
      <c r="T379" s="170"/>
      <c r="AT379" s="165" t="s">
        <v>162</v>
      </c>
      <c r="AU379" s="165" t="s">
        <v>85</v>
      </c>
      <c r="AV379" s="162" t="s">
        <v>85</v>
      </c>
      <c r="AW379" s="162" t="s">
        <v>30</v>
      </c>
      <c r="AX379" s="162" t="s">
        <v>76</v>
      </c>
      <c r="AY379" s="165" t="s">
        <v>146</v>
      </c>
    </row>
    <row r="380" spans="1:65" s="162" customFormat="1">
      <c r="B380" s="163"/>
      <c r="D380" s="164" t="s">
        <v>162</v>
      </c>
      <c r="E380" s="165" t="s">
        <v>1</v>
      </c>
      <c r="F380" s="166" t="s">
        <v>546</v>
      </c>
      <c r="H380" s="167">
        <v>27.8</v>
      </c>
      <c r="I380" s="5"/>
      <c r="L380" s="163"/>
      <c r="M380" s="168"/>
      <c r="N380" s="169"/>
      <c r="O380" s="169"/>
      <c r="P380" s="169"/>
      <c r="Q380" s="169"/>
      <c r="R380" s="169"/>
      <c r="S380" s="169"/>
      <c r="T380" s="170"/>
      <c r="AT380" s="165" t="s">
        <v>162</v>
      </c>
      <c r="AU380" s="165" t="s">
        <v>85</v>
      </c>
      <c r="AV380" s="162" t="s">
        <v>85</v>
      </c>
      <c r="AW380" s="162" t="s">
        <v>30</v>
      </c>
      <c r="AX380" s="162" t="s">
        <v>76</v>
      </c>
      <c r="AY380" s="165" t="s">
        <v>146</v>
      </c>
    </row>
    <row r="381" spans="1:65" s="162" customFormat="1">
      <c r="B381" s="163"/>
      <c r="D381" s="164" t="s">
        <v>162</v>
      </c>
      <c r="E381" s="165" t="s">
        <v>1</v>
      </c>
      <c r="F381" s="166" t="s">
        <v>547</v>
      </c>
      <c r="H381" s="167">
        <v>27.8</v>
      </c>
      <c r="I381" s="5"/>
      <c r="L381" s="163"/>
      <c r="M381" s="168"/>
      <c r="N381" s="169"/>
      <c r="O381" s="169"/>
      <c r="P381" s="169"/>
      <c r="Q381" s="169"/>
      <c r="R381" s="169"/>
      <c r="S381" s="169"/>
      <c r="T381" s="170"/>
      <c r="AT381" s="165" t="s">
        <v>162</v>
      </c>
      <c r="AU381" s="165" t="s">
        <v>85</v>
      </c>
      <c r="AV381" s="162" t="s">
        <v>85</v>
      </c>
      <c r="AW381" s="162" t="s">
        <v>30</v>
      </c>
      <c r="AX381" s="162" t="s">
        <v>76</v>
      </c>
      <c r="AY381" s="165" t="s">
        <v>146</v>
      </c>
    </row>
    <row r="382" spans="1:65" s="171" customFormat="1">
      <c r="B382" s="172"/>
      <c r="D382" s="164" t="s">
        <v>162</v>
      </c>
      <c r="E382" s="173" t="s">
        <v>1</v>
      </c>
      <c r="F382" s="174" t="s">
        <v>165</v>
      </c>
      <c r="H382" s="175">
        <v>77.37</v>
      </c>
      <c r="I382" s="6"/>
      <c r="L382" s="172"/>
      <c r="M382" s="176"/>
      <c r="N382" s="177"/>
      <c r="O382" s="177"/>
      <c r="P382" s="177"/>
      <c r="Q382" s="177"/>
      <c r="R382" s="177"/>
      <c r="S382" s="177"/>
      <c r="T382" s="178"/>
      <c r="AT382" s="173" t="s">
        <v>162</v>
      </c>
      <c r="AU382" s="173" t="s">
        <v>85</v>
      </c>
      <c r="AV382" s="171" t="s">
        <v>153</v>
      </c>
      <c r="AW382" s="171" t="s">
        <v>30</v>
      </c>
      <c r="AX382" s="171" t="s">
        <v>83</v>
      </c>
      <c r="AY382" s="173" t="s">
        <v>146</v>
      </c>
    </row>
    <row r="383" spans="1:65" s="137" customFormat="1" ht="22.9" customHeight="1">
      <c r="B383" s="138"/>
      <c r="D383" s="139" t="s">
        <v>75</v>
      </c>
      <c r="E383" s="148" t="s">
        <v>598</v>
      </c>
      <c r="F383" s="148" t="s">
        <v>599</v>
      </c>
      <c r="I383" s="3"/>
      <c r="J383" s="149">
        <f>BK383</f>
        <v>0</v>
      </c>
      <c r="L383" s="138"/>
      <c r="M383" s="142"/>
      <c r="N383" s="143"/>
      <c r="O383" s="143"/>
      <c r="P383" s="144">
        <f>SUM(P384:P404)</f>
        <v>0</v>
      </c>
      <c r="Q383" s="143"/>
      <c r="R383" s="144">
        <f>SUM(R384:R404)</f>
        <v>0</v>
      </c>
      <c r="S383" s="143"/>
      <c r="T383" s="145">
        <f>SUM(T384:T404)</f>
        <v>0</v>
      </c>
      <c r="AR383" s="139" t="s">
        <v>83</v>
      </c>
      <c r="AT383" s="146" t="s">
        <v>75</v>
      </c>
      <c r="AU383" s="146" t="s">
        <v>83</v>
      </c>
      <c r="AY383" s="139" t="s">
        <v>146</v>
      </c>
      <c r="BK383" s="147">
        <f>SUM(BK384:BK404)</f>
        <v>0</v>
      </c>
    </row>
    <row r="384" spans="1:65" s="27" customFormat="1" ht="24.2" customHeight="1">
      <c r="A384" s="23"/>
      <c r="B384" s="24"/>
      <c r="C384" s="179" t="s">
        <v>600</v>
      </c>
      <c r="D384" s="179" t="s">
        <v>230</v>
      </c>
      <c r="E384" s="180" t="s">
        <v>601</v>
      </c>
      <c r="F384" s="181" t="s">
        <v>602</v>
      </c>
      <c r="G384" s="182" t="s">
        <v>233</v>
      </c>
      <c r="H384" s="183">
        <v>1.4079999999999999</v>
      </c>
      <c r="I384" s="7"/>
      <c r="J384" s="184">
        <f>ROUND(I384*H384,2)</f>
        <v>0</v>
      </c>
      <c r="K384" s="181" t="s">
        <v>152</v>
      </c>
      <c r="L384" s="185"/>
      <c r="M384" s="186" t="s">
        <v>1</v>
      </c>
      <c r="N384" s="187" t="s">
        <v>41</v>
      </c>
      <c r="O384" s="51"/>
      <c r="P384" s="158">
        <f>O384*H384</f>
        <v>0</v>
      </c>
      <c r="Q384" s="158">
        <v>0</v>
      </c>
      <c r="R384" s="158">
        <f>Q384*H384</f>
        <v>0</v>
      </c>
      <c r="S384" s="158">
        <v>0</v>
      </c>
      <c r="T384" s="159">
        <f>S384*H384</f>
        <v>0</v>
      </c>
      <c r="U384" s="23"/>
      <c r="V384" s="23"/>
      <c r="W384" s="23"/>
      <c r="X384" s="23"/>
      <c r="Y384" s="23"/>
      <c r="Z384" s="23"/>
      <c r="AA384" s="23"/>
      <c r="AB384" s="23"/>
      <c r="AC384" s="23"/>
      <c r="AD384" s="23"/>
      <c r="AE384" s="23"/>
      <c r="AR384" s="160" t="s">
        <v>186</v>
      </c>
      <c r="AT384" s="160" t="s">
        <v>230</v>
      </c>
      <c r="AU384" s="160" t="s">
        <v>85</v>
      </c>
      <c r="AY384" s="11" t="s">
        <v>146</v>
      </c>
      <c r="BE384" s="161">
        <f>IF(N384="základní",J384,0)</f>
        <v>0</v>
      </c>
      <c r="BF384" s="161">
        <f>IF(N384="snížená",J384,0)</f>
        <v>0</v>
      </c>
      <c r="BG384" s="161">
        <f>IF(N384="zákl. přenesená",J384,0)</f>
        <v>0</v>
      </c>
      <c r="BH384" s="161">
        <f>IF(N384="sníž. přenesená",J384,0)</f>
        <v>0</v>
      </c>
      <c r="BI384" s="161">
        <f>IF(N384="nulová",J384,0)</f>
        <v>0</v>
      </c>
      <c r="BJ384" s="11" t="s">
        <v>83</v>
      </c>
      <c r="BK384" s="161">
        <f>ROUND(I384*H384,2)</f>
        <v>0</v>
      </c>
      <c r="BL384" s="11" t="s">
        <v>153</v>
      </c>
      <c r="BM384" s="160" t="s">
        <v>603</v>
      </c>
    </row>
    <row r="385" spans="1:65" s="162" customFormat="1">
      <c r="B385" s="163"/>
      <c r="D385" s="164" t="s">
        <v>162</v>
      </c>
      <c r="E385" s="165" t="s">
        <v>1</v>
      </c>
      <c r="F385" s="166" t="s">
        <v>604</v>
      </c>
      <c r="H385" s="167">
        <v>1.4079999999999999</v>
      </c>
      <c r="I385" s="5"/>
      <c r="L385" s="163"/>
      <c r="M385" s="168"/>
      <c r="N385" s="169"/>
      <c r="O385" s="169"/>
      <c r="P385" s="169"/>
      <c r="Q385" s="169"/>
      <c r="R385" s="169"/>
      <c r="S385" s="169"/>
      <c r="T385" s="170"/>
      <c r="AT385" s="165" t="s">
        <v>162</v>
      </c>
      <c r="AU385" s="165" t="s">
        <v>85</v>
      </c>
      <c r="AV385" s="162" t="s">
        <v>85</v>
      </c>
      <c r="AW385" s="162" t="s">
        <v>30</v>
      </c>
      <c r="AX385" s="162" t="s">
        <v>83</v>
      </c>
      <c r="AY385" s="165" t="s">
        <v>146</v>
      </c>
    </row>
    <row r="386" spans="1:65" s="27" customFormat="1" ht="24.2" customHeight="1">
      <c r="A386" s="23"/>
      <c r="B386" s="24"/>
      <c r="C386" s="179" t="s">
        <v>605</v>
      </c>
      <c r="D386" s="179" t="s">
        <v>230</v>
      </c>
      <c r="E386" s="180" t="s">
        <v>606</v>
      </c>
      <c r="F386" s="181" t="s">
        <v>607</v>
      </c>
      <c r="G386" s="182" t="s">
        <v>233</v>
      </c>
      <c r="H386" s="183">
        <v>0.76300000000000001</v>
      </c>
      <c r="I386" s="7"/>
      <c r="J386" s="184">
        <f>ROUND(I386*H386,2)</f>
        <v>0</v>
      </c>
      <c r="K386" s="181" t="s">
        <v>152</v>
      </c>
      <c r="L386" s="185"/>
      <c r="M386" s="186" t="s">
        <v>1</v>
      </c>
      <c r="N386" s="187" t="s">
        <v>41</v>
      </c>
      <c r="O386" s="51"/>
      <c r="P386" s="158">
        <f>O386*H386</f>
        <v>0</v>
      </c>
      <c r="Q386" s="158">
        <v>0</v>
      </c>
      <c r="R386" s="158">
        <f>Q386*H386</f>
        <v>0</v>
      </c>
      <c r="S386" s="158">
        <v>0</v>
      </c>
      <c r="T386" s="159">
        <f>S386*H386</f>
        <v>0</v>
      </c>
      <c r="U386" s="23"/>
      <c r="V386" s="23"/>
      <c r="W386" s="23"/>
      <c r="X386" s="23"/>
      <c r="Y386" s="23"/>
      <c r="Z386" s="23"/>
      <c r="AA386" s="23"/>
      <c r="AB386" s="23"/>
      <c r="AC386" s="23"/>
      <c r="AD386" s="23"/>
      <c r="AE386" s="23"/>
      <c r="AR386" s="160" t="s">
        <v>186</v>
      </c>
      <c r="AT386" s="160" t="s">
        <v>230</v>
      </c>
      <c r="AU386" s="160" t="s">
        <v>85</v>
      </c>
      <c r="AY386" s="11" t="s">
        <v>146</v>
      </c>
      <c r="BE386" s="161">
        <f>IF(N386="základní",J386,0)</f>
        <v>0</v>
      </c>
      <c r="BF386" s="161">
        <f>IF(N386="snížená",J386,0)</f>
        <v>0</v>
      </c>
      <c r="BG386" s="161">
        <f>IF(N386="zákl. přenesená",J386,0)</f>
        <v>0</v>
      </c>
      <c r="BH386" s="161">
        <f>IF(N386="sníž. přenesená",J386,0)</f>
        <v>0</v>
      </c>
      <c r="BI386" s="161">
        <f>IF(N386="nulová",J386,0)</f>
        <v>0</v>
      </c>
      <c r="BJ386" s="11" t="s">
        <v>83</v>
      </c>
      <c r="BK386" s="161">
        <f>ROUND(I386*H386,2)</f>
        <v>0</v>
      </c>
      <c r="BL386" s="11" t="s">
        <v>153</v>
      </c>
      <c r="BM386" s="160" t="s">
        <v>608</v>
      </c>
    </row>
    <row r="387" spans="1:65" s="162" customFormat="1">
      <c r="B387" s="163"/>
      <c r="D387" s="164" t="s">
        <v>162</v>
      </c>
      <c r="E387" s="165" t="s">
        <v>1</v>
      </c>
      <c r="F387" s="166" t="s">
        <v>609</v>
      </c>
      <c r="H387" s="167">
        <v>0.76300000000000001</v>
      </c>
      <c r="I387" s="5"/>
      <c r="L387" s="163"/>
      <c r="M387" s="168"/>
      <c r="N387" s="169"/>
      <c r="O387" s="169"/>
      <c r="P387" s="169"/>
      <c r="Q387" s="169"/>
      <c r="R387" s="169"/>
      <c r="S387" s="169"/>
      <c r="T387" s="170"/>
      <c r="AT387" s="165" t="s">
        <v>162</v>
      </c>
      <c r="AU387" s="165" t="s">
        <v>85</v>
      </c>
      <c r="AV387" s="162" t="s">
        <v>85</v>
      </c>
      <c r="AW387" s="162" t="s">
        <v>30</v>
      </c>
      <c r="AX387" s="162" t="s">
        <v>83</v>
      </c>
      <c r="AY387" s="165" t="s">
        <v>146</v>
      </c>
    </row>
    <row r="388" spans="1:65" s="27" customFormat="1" ht="37.9" customHeight="1">
      <c r="A388" s="23"/>
      <c r="B388" s="24"/>
      <c r="C388" s="150" t="s">
        <v>610</v>
      </c>
      <c r="D388" s="150" t="s">
        <v>148</v>
      </c>
      <c r="E388" s="151" t="s">
        <v>611</v>
      </c>
      <c r="F388" s="152" t="s">
        <v>612</v>
      </c>
      <c r="G388" s="153" t="s">
        <v>233</v>
      </c>
      <c r="H388" s="154">
        <v>3.5</v>
      </c>
      <c r="I388" s="4"/>
      <c r="J388" s="155">
        <f>ROUND(I388*H388,2)</f>
        <v>0</v>
      </c>
      <c r="K388" s="152" t="s">
        <v>152</v>
      </c>
      <c r="L388" s="24"/>
      <c r="M388" s="156" t="s">
        <v>1</v>
      </c>
      <c r="N388" s="157" t="s">
        <v>41</v>
      </c>
      <c r="O388" s="51"/>
      <c r="P388" s="158">
        <f>O388*H388</f>
        <v>0</v>
      </c>
      <c r="Q388" s="158">
        <v>0</v>
      </c>
      <c r="R388" s="158">
        <f>Q388*H388</f>
        <v>0</v>
      </c>
      <c r="S388" s="158">
        <v>0</v>
      </c>
      <c r="T388" s="159">
        <f>S388*H388</f>
        <v>0</v>
      </c>
      <c r="U388" s="23"/>
      <c r="V388" s="23"/>
      <c r="W388" s="23"/>
      <c r="X388" s="23"/>
      <c r="Y388" s="23"/>
      <c r="Z388" s="23"/>
      <c r="AA388" s="23"/>
      <c r="AB388" s="23"/>
      <c r="AC388" s="23"/>
      <c r="AD388" s="23"/>
      <c r="AE388" s="23"/>
      <c r="AR388" s="160" t="s">
        <v>153</v>
      </c>
      <c r="AT388" s="160" t="s">
        <v>148</v>
      </c>
      <c r="AU388" s="160" t="s">
        <v>85</v>
      </c>
      <c r="AY388" s="11" t="s">
        <v>146</v>
      </c>
      <c r="BE388" s="161">
        <f>IF(N388="základní",J388,0)</f>
        <v>0</v>
      </c>
      <c r="BF388" s="161">
        <f>IF(N388="snížená",J388,0)</f>
        <v>0</v>
      </c>
      <c r="BG388" s="161">
        <f>IF(N388="zákl. přenesená",J388,0)</f>
        <v>0</v>
      </c>
      <c r="BH388" s="161">
        <f>IF(N388="sníž. přenesená",J388,0)</f>
        <v>0</v>
      </c>
      <c r="BI388" s="161">
        <f>IF(N388="nulová",J388,0)</f>
        <v>0</v>
      </c>
      <c r="BJ388" s="11" t="s">
        <v>83</v>
      </c>
      <c r="BK388" s="161">
        <f>ROUND(I388*H388,2)</f>
        <v>0</v>
      </c>
      <c r="BL388" s="11" t="s">
        <v>153</v>
      </c>
      <c r="BM388" s="160" t="s">
        <v>613</v>
      </c>
    </row>
    <row r="389" spans="1:65" s="162" customFormat="1">
      <c r="B389" s="163"/>
      <c r="D389" s="164" t="s">
        <v>162</v>
      </c>
      <c r="E389" s="165" t="s">
        <v>1</v>
      </c>
      <c r="F389" s="166" t="s">
        <v>614</v>
      </c>
      <c r="H389" s="167">
        <v>3.5</v>
      </c>
      <c r="I389" s="5"/>
      <c r="L389" s="163"/>
      <c r="M389" s="168"/>
      <c r="N389" s="169"/>
      <c r="O389" s="169"/>
      <c r="P389" s="169"/>
      <c r="Q389" s="169"/>
      <c r="R389" s="169"/>
      <c r="S389" s="169"/>
      <c r="T389" s="170"/>
      <c r="AT389" s="165" t="s">
        <v>162</v>
      </c>
      <c r="AU389" s="165" t="s">
        <v>85</v>
      </c>
      <c r="AV389" s="162" t="s">
        <v>85</v>
      </c>
      <c r="AW389" s="162" t="s">
        <v>30</v>
      </c>
      <c r="AX389" s="162" t="s">
        <v>83</v>
      </c>
      <c r="AY389" s="165" t="s">
        <v>146</v>
      </c>
    </row>
    <row r="390" spans="1:65" s="27" customFormat="1" ht="37.9" customHeight="1">
      <c r="A390" s="23"/>
      <c r="B390" s="24"/>
      <c r="C390" s="150" t="s">
        <v>615</v>
      </c>
      <c r="D390" s="150" t="s">
        <v>148</v>
      </c>
      <c r="E390" s="151" t="s">
        <v>616</v>
      </c>
      <c r="F390" s="152" t="s">
        <v>617</v>
      </c>
      <c r="G390" s="153" t="s">
        <v>233</v>
      </c>
      <c r="H390" s="154">
        <v>15.497</v>
      </c>
      <c r="I390" s="4"/>
      <c r="J390" s="155">
        <f>ROUND(I390*H390,2)</f>
        <v>0</v>
      </c>
      <c r="K390" s="152" t="s">
        <v>152</v>
      </c>
      <c r="L390" s="24"/>
      <c r="M390" s="156" t="s">
        <v>1</v>
      </c>
      <c r="N390" s="157" t="s">
        <v>41</v>
      </c>
      <c r="O390" s="51"/>
      <c r="P390" s="158">
        <f>O390*H390</f>
        <v>0</v>
      </c>
      <c r="Q390" s="158">
        <v>0</v>
      </c>
      <c r="R390" s="158">
        <f>Q390*H390</f>
        <v>0</v>
      </c>
      <c r="S390" s="158">
        <v>0</v>
      </c>
      <c r="T390" s="159">
        <f>S390*H390</f>
        <v>0</v>
      </c>
      <c r="U390" s="23"/>
      <c r="V390" s="23"/>
      <c r="W390" s="23"/>
      <c r="X390" s="23"/>
      <c r="Y390" s="23"/>
      <c r="Z390" s="23"/>
      <c r="AA390" s="23"/>
      <c r="AB390" s="23"/>
      <c r="AC390" s="23"/>
      <c r="AD390" s="23"/>
      <c r="AE390" s="23"/>
      <c r="AR390" s="160" t="s">
        <v>153</v>
      </c>
      <c r="AT390" s="160" t="s">
        <v>148</v>
      </c>
      <c r="AU390" s="160" t="s">
        <v>85</v>
      </c>
      <c r="AY390" s="11" t="s">
        <v>146</v>
      </c>
      <c r="BE390" s="161">
        <f>IF(N390="základní",J390,0)</f>
        <v>0</v>
      </c>
      <c r="BF390" s="161">
        <f>IF(N390="snížená",J390,0)</f>
        <v>0</v>
      </c>
      <c r="BG390" s="161">
        <f>IF(N390="zákl. přenesená",J390,0)</f>
        <v>0</v>
      </c>
      <c r="BH390" s="161">
        <f>IF(N390="sníž. přenesená",J390,0)</f>
        <v>0</v>
      </c>
      <c r="BI390" s="161">
        <f>IF(N390="nulová",J390,0)</f>
        <v>0</v>
      </c>
      <c r="BJ390" s="11" t="s">
        <v>83</v>
      </c>
      <c r="BK390" s="161">
        <f>ROUND(I390*H390,2)</f>
        <v>0</v>
      </c>
      <c r="BL390" s="11" t="s">
        <v>153</v>
      </c>
      <c r="BM390" s="160" t="s">
        <v>618</v>
      </c>
    </row>
    <row r="391" spans="1:65" s="162" customFormat="1">
      <c r="B391" s="163"/>
      <c r="D391" s="164" t="s">
        <v>162</v>
      </c>
      <c r="E391" s="165" t="s">
        <v>1</v>
      </c>
      <c r="F391" s="166" t="s">
        <v>619</v>
      </c>
      <c r="H391" s="167">
        <v>15.497</v>
      </c>
      <c r="I391" s="5"/>
      <c r="L391" s="163"/>
      <c r="M391" s="168"/>
      <c r="N391" s="169"/>
      <c r="O391" s="169"/>
      <c r="P391" s="169"/>
      <c r="Q391" s="169"/>
      <c r="R391" s="169"/>
      <c r="S391" s="169"/>
      <c r="T391" s="170"/>
      <c r="AT391" s="165" t="s">
        <v>162</v>
      </c>
      <c r="AU391" s="165" t="s">
        <v>85</v>
      </c>
      <c r="AV391" s="162" t="s">
        <v>85</v>
      </c>
      <c r="AW391" s="162" t="s">
        <v>30</v>
      </c>
      <c r="AX391" s="162" t="s">
        <v>83</v>
      </c>
      <c r="AY391" s="165" t="s">
        <v>146</v>
      </c>
    </row>
    <row r="392" spans="1:65" s="27" customFormat="1" ht="24.2" customHeight="1">
      <c r="A392" s="23"/>
      <c r="B392" s="24"/>
      <c r="C392" s="150" t="s">
        <v>620</v>
      </c>
      <c r="D392" s="150" t="s">
        <v>148</v>
      </c>
      <c r="E392" s="151" t="s">
        <v>621</v>
      </c>
      <c r="F392" s="152" t="s">
        <v>622</v>
      </c>
      <c r="G392" s="153" t="s">
        <v>233</v>
      </c>
      <c r="H392" s="154">
        <v>18.997</v>
      </c>
      <c r="I392" s="4"/>
      <c r="J392" s="155">
        <f>ROUND(I392*H392,2)</f>
        <v>0</v>
      </c>
      <c r="K392" s="152" t="s">
        <v>152</v>
      </c>
      <c r="L392" s="24"/>
      <c r="M392" s="156" t="s">
        <v>1</v>
      </c>
      <c r="N392" s="157" t="s">
        <v>41</v>
      </c>
      <c r="O392" s="51"/>
      <c r="P392" s="158">
        <f>O392*H392</f>
        <v>0</v>
      </c>
      <c r="Q392" s="158">
        <v>0</v>
      </c>
      <c r="R392" s="158">
        <f>Q392*H392</f>
        <v>0</v>
      </c>
      <c r="S392" s="158">
        <v>0</v>
      </c>
      <c r="T392" s="159">
        <f>S392*H392</f>
        <v>0</v>
      </c>
      <c r="U392" s="23"/>
      <c r="V392" s="23"/>
      <c r="W392" s="23"/>
      <c r="X392" s="23"/>
      <c r="Y392" s="23"/>
      <c r="Z392" s="23"/>
      <c r="AA392" s="23"/>
      <c r="AB392" s="23"/>
      <c r="AC392" s="23"/>
      <c r="AD392" s="23"/>
      <c r="AE392" s="23"/>
      <c r="AR392" s="160" t="s">
        <v>153</v>
      </c>
      <c r="AT392" s="160" t="s">
        <v>148</v>
      </c>
      <c r="AU392" s="160" t="s">
        <v>85</v>
      </c>
      <c r="AY392" s="11" t="s">
        <v>146</v>
      </c>
      <c r="BE392" s="161">
        <f>IF(N392="základní",J392,0)</f>
        <v>0</v>
      </c>
      <c r="BF392" s="161">
        <f>IF(N392="snížená",J392,0)</f>
        <v>0</v>
      </c>
      <c r="BG392" s="161">
        <f>IF(N392="zákl. přenesená",J392,0)</f>
        <v>0</v>
      </c>
      <c r="BH392" s="161">
        <f>IF(N392="sníž. přenesená",J392,0)</f>
        <v>0</v>
      </c>
      <c r="BI392" s="161">
        <f>IF(N392="nulová",J392,0)</f>
        <v>0</v>
      </c>
      <c r="BJ392" s="11" t="s">
        <v>83</v>
      </c>
      <c r="BK392" s="161">
        <f>ROUND(I392*H392,2)</f>
        <v>0</v>
      </c>
      <c r="BL392" s="11" t="s">
        <v>153</v>
      </c>
      <c r="BM392" s="160" t="s">
        <v>623</v>
      </c>
    </row>
    <row r="393" spans="1:65" s="162" customFormat="1">
      <c r="B393" s="163"/>
      <c r="D393" s="164" t="s">
        <v>162</v>
      </c>
      <c r="E393" s="165" t="s">
        <v>1</v>
      </c>
      <c r="F393" s="166" t="s">
        <v>624</v>
      </c>
      <c r="H393" s="167">
        <v>18.997</v>
      </c>
      <c r="I393" s="5"/>
      <c r="L393" s="163"/>
      <c r="M393" s="168"/>
      <c r="N393" s="169"/>
      <c r="O393" s="169"/>
      <c r="P393" s="169"/>
      <c r="Q393" s="169"/>
      <c r="R393" s="169"/>
      <c r="S393" s="169"/>
      <c r="T393" s="170"/>
      <c r="AT393" s="165" t="s">
        <v>162</v>
      </c>
      <c r="AU393" s="165" t="s">
        <v>85</v>
      </c>
      <c r="AV393" s="162" t="s">
        <v>85</v>
      </c>
      <c r="AW393" s="162" t="s">
        <v>30</v>
      </c>
      <c r="AX393" s="162" t="s">
        <v>83</v>
      </c>
      <c r="AY393" s="165" t="s">
        <v>146</v>
      </c>
    </row>
    <row r="394" spans="1:65" s="27" customFormat="1" ht="14.45" customHeight="1">
      <c r="A394" s="23"/>
      <c r="B394" s="24"/>
      <c r="C394" s="150" t="s">
        <v>625</v>
      </c>
      <c r="D394" s="150" t="s">
        <v>148</v>
      </c>
      <c r="E394" s="151" t="s">
        <v>626</v>
      </c>
      <c r="F394" s="152" t="s">
        <v>627</v>
      </c>
      <c r="G394" s="153" t="s">
        <v>233</v>
      </c>
      <c r="H394" s="154">
        <v>265.95800000000003</v>
      </c>
      <c r="I394" s="4"/>
      <c r="J394" s="155">
        <f>ROUND(I394*H394,2)</f>
        <v>0</v>
      </c>
      <c r="K394" s="152" t="s">
        <v>152</v>
      </c>
      <c r="L394" s="24"/>
      <c r="M394" s="156" t="s">
        <v>1</v>
      </c>
      <c r="N394" s="157" t="s">
        <v>41</v>
      </c>
      <c r="O394" s="51"/>
      <c r="P394" s="158">
        <f>O394*H394</f>
        <v>0</v>
      </c>
      <c r="Q394" s="158">
        <v>0</v>
      </c>
      <c r="R394" s="158">
        <f>Q394*H394</f>
        <v>0</v>
      </c>
      <c r="S394" s="158">
        <v>0</v>
      </c>
      <c r="T394" s="159">
        <f>S394*H394</f>
        <v>0</v>
      </c>
      <c r="U394" s="23"/>
      <c r="V394" s="23"/>
      <c r="W394" s="23"/>
      <c r="X394" s="23"/>
      <c r="Y394" s="23"/>
      <c r="Z394" s="23"/>
      <c r="AA394" s="23"/>
      <c r="AB394" s="23"/>
      <c r="AC394" s="23"/>
      <c r="AD394" s="23"/>
      <c r="AE394" s="23"/>
      <c r="AR394" s="160" t="s">
        <v>153</v>
      </c>
      <c r="AT394" s="160" t="s">
        <v>148</v>
      </c>
      <c r="AU394" s="160" t="s">
        <v>85</v>
      </c>
      <c r="AY394" s="11" t="s">
        <v>146</v>
      </c>
      <c r="BE394" s="161">
        <f>IF(N394="základní",J394,0)</f>
        <v>0</v>
      </c>
      <c r="BF394" s="161">
        <f>IF(N394="snížená",J394,0)</f>
        <v>0</v>
      </c>
      <c r="BG394" s="161">
        <f>IF(N394="zákl. přenesená",J394,0)</f>
        <v>0</v>
      </c>
      <c r="BH394" s="161">
        <f>IF(N394="sníž. přenesená",J394,0)</f>
        <v>0</v>
      </c>
      <c r="BI394" s="161">
        <f>IF(N394="nulová",J394,0)</f>
        <v>0</v>
      </c>
      <c r="BJ394" s="11" t="s">
        <v>83</v>
      </c>
      <c r="BK394" s="161">
        <f>ROUND(I394*H394,2)</f>
        <v>0</v>
      </c>
      <c r="BL394" s="11" t="s">
        <v>153</v>
      </c>
      <c r="BM394" s="160" t="s">
        <v>628</v>
      </c>
    </row>
    <row r="395" spans="1:65" s="162" customFormat="1">
      <c r="B395" s="163"/>
      <c r="D395" s="164" t="s">
        <v>162</v>
      </c>
      <c r="E395" s="165" t="s">
        <v>1</v>
      </c>
      <c r="F395" s="166" t="s">
        <v>629</v>
      </c>
      <c r="H395" s="167">
        <v>265.95800000000003</v>
      </c>
      <c r="I395" s="5"/>
      <c r="L395" s="163"/>
      <c r="M395" s="168"/>
      <c r="N395" s="169"/>
      <c r="O395" s="169"/>
      <c r="P395" s="169"/>
      <c r="Q395" s="169"/>
      <c r="R395" s="169"/>
      <c r="S395" s="169"/>
      <c r="T395" s="170"/>
      <c r="AT395" s="165" t="s">
        <v>162</v>
      </c>
      <c r="AU395" s="165" t="s">
        <v>85</v>
      </c>
      <c r="AV395" s="162" t="s">
        <v>85</v>
      </c>
      <c r="AW395" s="162" t="s">
        <v>30</v>
      </c>
      <c r="AX395" s="162" t="s">
        <v>83</v>
      </c>
      <c r="AY395" s="165" t="s">
        <v>146</v>
      </c>
    </row>
    <row r="396" spans="1:65" s="27" customFormat="1" ht="24.2" customHeight="1">
      <c r="A396" s="23"/>
      <c r="B396" s="24"/>
      <c r="C396" s="150" t="s">
        <v>630</v>
      </c>
      <c r="D396" s="150" t="s">
        <v>148</v>
      </c>
      <c r="E396" s="151" t="s">
        <v>631</v>
      </c>
      <c r="F396" s="152" t="s">
        <v>632</v>
      </c>
      <c r="G396" s="153" t="s">
        <v>233</v>
      </c>
      <c r="H396" s="154">
        <v>2.1709999999999998</v>
      </c>
      <c r="I396" s="4"/>
      <c r="J396" s="155">
        <f>ROUND(I396*H396,2)</f>
        <v>0</v>
      </c>
      <c r="K396" s="152" t="s">
        <v>152</v>
      </c>
      <c r="L396" s="24"/>
      <c r="M396" s="156" t="s">
        <v>1</v>
      </c>
      <c r="N396" s="157" t="s">
        <v>41</v>
      </c>
      <c r="O396" s="51"/>
      <c r="P396" s="158">
        <f>O396*H396</f>
        <v>0</v>
      </c>
      <c r="Q396" s="158">
        <v>0</v>
      </c>
      <c r="R396" s="158">
        <f>Q396*H396</f>
        <v>0</v>
      </c>
      <c r="S396" s="158">
        <v>0</v>
      </c>
      <c r="T396" s="159">
        <f>S396*H396</f>
        <v>0</v>
      </c>
      <c r="U396" s="23"/>
      <c r="V396" s="23"/>
      <c r="W396" s="23"/>
      <c r="X396" s="23"/>
      <c r="Y396" s="23"/>
      <c r="Z396" s="23"/>
      <c r="AA396" s="23"/>
      <c r="AB396" s="23"/>
      <c r="AC396" s="23"/>
      <c r="AD396" s="23"/>
      <c r="AE396" s="23"/>
      <c r="AR396" s="160" t="s">
        <v>153</v>
      </c>
      <c r="AT396" s="160" t="s">
        <v>148</v>
      </c>
      <c r="AU396" s="160" t="s">
        <v>85</v>
      </c>
      <c r="AY396" s="11" t="s">
        <v>146</v>
      </c>
      <c r="BE396" s="161">
        <f>IF(N396="základní",J396,0)</f>
        <v>0</v>
      </c>
      <c r="BF396" s="161">
        <f>IF(N396="snížená",J396,0)</f>
        <v>0</v>
      </c>
      <c r="BG396" s="161">
        <f>IF(N396="zákl. přenesená",J396,0)</f>
        <v>0</v>
      </c>
      <c r="BH396" s="161">
        <f>IF(N396="sníž. přenesená",J396,0)</f>
        <v>0</v>
      </c>
      <c r="BI396" s="161">
        <f>IF(N396="nulová",J396,0)</f>
        <v>0</v>
      </c>
      <c r="BJ396" s="11" t="s">
        <v>83</v>
      </c>
      <c r="BK396" s="161">
        <f>ROUND(I396*H396,2)</f>
        <v>0</v>
      </c>
      <c r="BL396" s="11" t="s">
        <v>153</v>
      </c>
      <c r="BM396" s="160" t="s">
        <v>633</v>
      </c>
    </row>
    <row r="397" spans="1:65" s="162" customFormat="1">
      <c r="B397" s="163"/>
      <c r="D397" s="164" t="s">
        <v>162</v>
      </c>
      <c r="E397" s="165" t="s">
        <v>1</v>
      </c>
      <c r="F397" s="166" t="s">
        <v>634</v>
      </c>
      <c r="H397" s="167">
        <v>2.1709999999999998</v>
      </c>
      <c r="I397" s="5"/>
      <c r="L397" s="163"/>
      <c r="M397" s="168"/>
      <c r="N397" s="169"/>
      <c r="O397" s="169"/>
      <c r="P397" s="169"/>
      <c r="Q397" s="169"/>
      <c r="R397" s="169"/>
      <c r="S397" s="169"/>
      <c r="T397" s="170"/>
      <c r="AT397" s="165" t="s">
        <v>162</v>
      </c>
      <c r="AU397" s="165" t="s">
        <v>85</v>
      </c>
      <c r="AV397" s="162" t="s">
        <v>85</v>
      </c>
      <c r="AW397" s="162" t="s">
        <v>30</v>
      </c>
      <c r="AX397" s="162" t="s">
        <v>83</v>
      </c>
      <c r="AY397" s="165" t="s">
        <v>146</v>
      </c>
    </row>
    <row r="398" spans="1:65" s="27" customFormat="1" ht="24.2" customHeight="1">
      <c r="A398" s="23"/>
      <c r="B398" s="24"/>
      <c r="C398" s="150" t="s">
        <v>635</v>
      </c>
      <c r="D398" s="150" t="s">
        <v>148</v>
      </c>
      <c r="E398" s="151" t="s">
        <v>636</v>
      </c>
      <c r="F398" s="152" t="s">
        <v>637</v>
      </c>
      <c r="G398" s="153" t="s">
        <v>233</v>
      </c>
      <c r="H398" s="154">
        <v>30.393999999999998</v>
      </c>
      <c r="I398" s="4"/>
      <c r="J398" s="155">
        <f>ROUND(I398*H398,2)</f>
        <v>0</v>
      </c>
      <c r="K398" s="152" t="s">
        <v>152</v>
      </c>
      <c r="L398" s="24"/>
      <c r="M398" s="156" t="s">
        <v>1</v>
      </c>
      <c r="N398" s="157" t="s">
        <v>41</v>
      </c>
      <c r="O398" s="51"/>
      <c r="P398" s="158">
        <f>O398*H398</f>
        <v>0</v>
      </c>
      <c r="Q398" s="158">
        <v>0</v>
      </c>
      <c r="R398" s="158">
        <f>Q398*H398</f>
        <v>0</v>
      </c>
      <c r="S398" s="158">
        <v>0</v>
      </c>
      <c r="T398" s="159">
        <f>S398*H398</f>
        <v>0</v>
      </c>
      <c r="U398" s="23"/>
      <c r="V398" s="23"/>
      <c r="W398" s="23"/>
      <c r="X398" s="23"/>
      <c r="Y398" s="23"/>
      <c r="Z398" s="23"/>
      <c r="AA398" s="23"/>
      <c r="AB398" s="23"/>
      <c r="AC398" s="23"/>
      <c r="AD398" s="23"/>
      <c r="AE398" s="23"/>
      <c r="AR398" s="160" t="s">
        <v>153</v>
      </c>
      <c r="AT398" s="160" t="s">
        <v>148</v>
      </c>
      <c r="AU398" s="160" t="s">
        <v>85</v>
      </c>
      <c r="AY398" s="11" t="s">
        <v>146</v>
      </c>
      <c r="BE398" s="161">
        <f>IF(N398="základní",J398,0)</f>
        <v>0</v>
      </c>
      <c r="BF398" s="161">
        <f>IF(N398="snížená",J398,0)</f>
        <v>0</v>
      </c>
      <c r="BG398" s="161">
        <f>IF(N398="zákl. přenesená",J398,0)</f>
        <v>0</v>
      </c>
      <c r="BH398" s="161">
        <f>IF(N398="sníž. přenesená",J398,0)</f>
        <v>0</v>
      </c>
      <c r="BI398" s="161">
        <f>IF(N398="nulová",J398,0)</f>
        <v>0</v>
      </c>
      <c r="BJ398" s="11" t="s">
        <v>83</v>
      </c>
      <c r="BK398" s="161">
        <f>ROUND(I398*H398,2)</f>
        <v>0</v>
      </c>
      <c r="BL398" s="11" t="s">
        <v>153</v>
      </c>
      <c r="BM398" s="160" t="s">
        <v>638</v>
      </c>
    </row>
    <row r="399" spans="1:65" s="162" customFormat="1">
      <c r="B399" s="163"/>
      <c r="D399" s="164" t="s">
        <v>162</v>
      </c>
      <c r="E399" s="165" t="s">
        <v>1</v>
      </c>
      <c r="F399" s="166" t="s">
        <v>639</v>
      </c>
      <c r="H399" s="167">
        <v>30.393999999999998</v>
      </c>
      <c r="I399" s="5"/>
      <c r="L399" s="163"/>
      <c r="M399" s="168"/>
      <c r="N399" s="169"/>
      <c r="O399" s="169"/>
      <c r="P399" s="169"/>
      <c r="Q399" s="169"/>
      <c r="R399" s="169"/>
      <c r="S399" s="169"/>
      <c r="T399" s="170"/>
      <c r="AT399" s="165" t="s">
        <v>162</v>
      </c>
      <c r="AU399" s="165" t="s">
        <v>85</v>
      </c>
      <c r="AV399" s="162" t="s">
        <v>85</v>
      </c>
      <c r="AW399" s="162" t="s">
        <v>30</v>
      </c>
      <c r="AX399" s="162" t="s">
        <v>83</v>
      </c>
      <c r="AY399" s="165" t="s">
        <v>146</v>
      </c>
    </row>
    <row r="400" spans="1:65" s="27" customFormat="1" ht="24.2" customHeight="1">
      <c r="A400" s="23"/>
      <c r="B400" s="24"/>
      <c r="C400" s="150" t="s">
        <v>640</v>
      </c>
      <c r="D400" s="150" t="s">
        <v>148</v>
      </c>
      <c r="E400" s="151" t="s">
        <v>641</v>
      </c>
      <c r="F400" s="152" t="s">
        <v>642</v>
      </c>
      <c r="G400" s="153" t="s">
        <v>233</v>
      </c>
      <c r="H400" s="154">
        <v>18.997</v>
      </c>
      <c r="I400" s="4"/>
      <c r="J400" s="155">
        <f>ROUND(I400*H400,2)</f>
        <v>0</v>
      </c>
      <c r="K400" s="152" t="s">
        <v>152</v>
      </c>
      <c r="L400" s="24"/>
      <c r="M400" s="156" t="s">
        <v>1</v>
      </c>
      <c r="N400" s="157" t="s">
        <v>41</v>
      </c>
      <c r="O400" s="51"/>
      <c r="P400" s="158">
        <f>O400*H400</f>
        <v>0</v>
      </c>
      <c r="Q400" s="158">
        <v>0</v>
      </c>
      <c r="R400" s="158">
        <f>Q400*H400</f>
        <v>0</v>
      </c>
      <c r="S400" s="158">
        <v>0</v>
      </c>
      <c r="T400" s="159">
        <f>S400*H400</f>
        <v>0</v>
      </c>
      <c r="U400" s="23"/>
      <c r="V400" s="23"/>
      <c r="W400" s="23"/>
      <c r="X400" s="23"/>
      <c r="Y400" s="23"/>
      <c r="Z400" s="23"/>
      <c r="AA400" s="23"/>
      <c r="AB400" s="23"/>
      <c r="AC400" s="23"/>
      <c r="AD400" s="23"/>
      <c r="AE400" s="23"/>
      <c r="AR400" s="160" t="s">
        <v>153</v>
      </c>
      <c r="AT400" s="160" t="s">
        <v>148</v>
      </c>
      <c r="AU400" s="160" t="s">
        <v>85</v>
      </c>
      <c r="AY400" s="11" t="s">
        <v>146</v>
      </c>
      <c r="BE400" s="161">
        <f>IF(N400="základní",J400,0)</f>
        <v>0</v>
      </c>
      <c r="BF400" s="161">
        <f>IF(N400="snížená",J400,0)</f>
        <v>0</v>
      </c>
      <c r="BG400" s="161">
        <f>IF(N400="zákl. přenesená",J400,0)</f>
        <v>0</v>
      </c>
      <c r="BH400" s="161">
        <f>IF(N400="sníž. přenesená",J400,0)</f>
        <v>0</v>
      </c>
      <c r="BI400" s="161">
        <f>IF(N400="nulová",J400,0)</f>
        <v>0</v>
      </c>
      <c r="BJ400" s="11" t="s">
        <v>83</v>
      </c>
      <c r="BK400" s="161">
        <f>ROUND(I400*H400,2)</f>
        <v>0</v>
      </c>
      <c r="BL400" s="11" t="s">
        <v>153</v>
      </c>
      <c r="BM400" s="160" t="s">
        <v>643</v>
      </c>
    </row>
    <row r="401" spans="1:65" s="162" customFormat="1">
      <c r="B401" s="163"/>
      <c r="D401" s="164" t="s">
        <v>162</v>
      </c>
      <c r="E401" s="165" t="s">
        <v>1</v>
      </c>
      <c r="F401" s="166" t="s">
        <v>644</v>
      </c>
      <c r="H401" s="167">
        <v>18.997</v>
      </c>
      <c r="I401" s="5"/>
      <c r="L401" s="163"/>
      <c r="M401" s="168"/>
      <c r="N401" s="169"/>
      <c r="O401" s="169"/>
      <c r="P401" s="169"/>
      <c r="Q401" s="169"/>
      <c r="R401" s="169"/>
      <c r="S401" s="169"/>
      <c r="T401" s="170"/>
      <c r="AT401" s="165" t="s">
        <v>162</v>
      </c>
      <c r="AU401" s="165" t="s">
        <v>85</v>
      </c>
      <c r="AV401" s="162" t="s">
        <v>85</v>
      </c>
      <c r="AW401" s="162" t="s">
        <v>30</v>
      </c>
      <c r="AX401" s="162" t="s">
        <v>83</v>
      </c>
      <c r="AY401" s="165" t="s">
        <v>146</v>
      </c>
    </row>
    <row r="402" spans="1:65" s="27" customFormat="1" ht="24.2" customHeight="1">
      <c r="A402" s="23"/>
      <c r="B402" s="24"/>
      <c r="C402" s="150" t="s">
        <v>645</v>
      </c>
      <c r="D402" s="150" t="s">
        <v>148</v>
      </c>
      <c r="E402" s="151" t="s">
        <v>646</v>
      </c>
      <c r="F402" s="152" t="s">
        <v>647</v>
      </c>
      <c r="G402" s="153" t="s">
        <v>233</v>
      </c>
      <c r="H402" s="154">
        <v>2.1709999999999998</v>
      </c>
      <c r="I402" s="4"/>
      <c r="J402" s="155">
        <f>ROUND(I402*H402,2)</f>
        <v>0</v>
      </c>
      <c r="K402" s="152" t="s">
        <v>152</v>
      </c>
      <c r="L402" s="24"/>
      <c r="M402" s="156" t="s">
        <v>1</v>
      </c>
      <c r="N402" s="157" t="s">
        <v>41</v>
      </c>
      <c r="O402" s="51"/>
      <c r="P402" s="158">
        <f>O402*H402</f>
        <v>0</v>
      </c>
      <c r="Q402" s="158">
        <v>0</v>
      </c>
      <c r="R402" s="158">
        <f>Q402*H402</f>
        <v>0</v>
      </c>
      <c r="S402" s="158">
        <v>0</v>
      </c>
      <c r="T402" s="159">
        <f>S402*H402</f>
        <v>0</v>
      </c>
      <c r="U402" s="23"/>
      <c r="V402" s="23"/>
      <c r="W402" s="23"/>
      <c r="X402" s="23"/>
      <c r="Y402" s="23"/>
      <c r="Z402" s="23"/>
      <c r="AA402" s="23"/>
      <c r="AB402" s="23"/>
      <c r="AC402" s="23"/>
      <c r="AD402" s="23"/>
      <c r="AE402" s="23"/>
      <c r="AR402" s="160" t="s">
        <v>153</v>
      </c>
      <c r="AT402" s="160" t="s">
        <v>148</v>
      </c>
      <c r="AU402" s="160" t="s">
        <v>85</v>
      </c>
      <c r="AY402" s="11" t="s">
        <v>146</v>
      </c>
      <c r="BE402" s="161">
        <f>IF(N402="základní",J402,0)</f>
        <v>0</v>
      </c>
      <c r="BF402" s="161">
        <f>IF(N402="snížená",J402,0)</f>
        <v>0</v>
      </c>
      <c r="BG402" s="161">
        <f>IF(N402="zákl. přenesená",J402,0)</f>
        <v>0</v>
      </c>
      <c r="BH402" s="161">
        <f>IF(N402="sníž. přenesená",J402,0)</f>
        <v>0</v>
      </c>
      <c r="BI402" s="161">
        <f>IF(N402="nulová",J402,0)</f>
        <v>0</v>
      </c>
      <c r="BJ402" s="11" t="s">
        <v>83</v>
      </c>
      <c r="BK402" s="161">
        <f>ROUND(I402*H402,2)</f>
        <v>0</v>
      </c>
      <c r="BL402" s="11" t="s">
        <v>153</v>
      </c>
      <c r="BM402" s="160" t="s">
        <v>648</v>
      </c>
    </row>
    <row r="403" spans="1:65" s="27" customFormat="1" ht="24.2" customHeight="1">
      <c r="A403" s="23"/>
      <c r="B403" s="24"/>
      <c r="C403" s="150" t="s">
        <v>649</v>
      </c>
      <c r="D403" s="150" t="s">
        <v>148</v>
      </c>
      <c r="E403" s="151" t="s">
        <v>650</v>
      </c>
      <c r="F403" s="152" t="s">
        <v>651</v>
      </c>
      <c r="G403" s="153" t="s">
        <v>233</v>
      </c>
      <c r="H403" s="154">
        <v>15.497</v>
      </c>
      <c r="I403" s="4"/>
      <c r="J403" s="155">
        <f>ROUND(I403*H403,2)</f>
        <v>0</v>
      </c>
      <c r="K403" s="152" t="s">
        <v>152</v>
      </c>
      <c r="L403" s="24"/>
      <c r="M403" s="156" t="s">
        <v>1</v>
      </c>
      <c r="N403" s="157" t="s">
        <v>41</v>
      </c>
      <c r="O403" s="51"/>
      <c r="P403" s="158">
        <f>O403*H403</f>
        <v>0</v>
      </c>
      <c r="Q403" s="158">
        <v>0</v>
      </c>
      <c r="R403" s="158">
        <f>Q403*H403</f>
        <v>0</v>
      </c>
      <c r="S403" s="158">
        <v>0</v>
      </c>
      <c r="T403" s="159">
        <f>S403*H403</f>
        <v>0</v>
      </c>
      <c r="U403" s="23"/>
      <c r="V403" s="23"/>
      <c r="W403" s="23"/>
      <c r="X403" s="23"/>
      <c r="Y403" s="23"/>
      <c r="Z403" s="23"/>
      <c r="AA403" s="23"/>
      <c r="AB403" s="23"/>
      <c r="AC403" s="23"/>
      <c r="AD403" s="23"/>
      <c r="AE403" s="23"/>
      <c r="AR403" s="160" t="s">
        <v>153</v>
      </c>
      <c r="AT403" s="160" t="s">
        <v>148</v>
      </c>
      <c r="AU403" s="160" t="s">
        <v>85</v>
      </c>
      <c r="AY403" s="11" t="s">
        <v>146</v>
      </c>
      <c r="BE403" s="161">
        <f>IF(N403="základní",J403,0)</f>
        <v>0</v>
      </c>
      <c r="BF403" s="161">
        <f>IF(N403="snížená",J403,0)</f>
        <v>0</v>
      </c>
      <c r="BG403" s="161">
        <f>IF(N403="zákl. přenesená",J403,0)</f>
        <v>0</v>
      </c>
      <c r="BH403" s="161">
        <f>IF(N403="sníž. přenesená",J403,0)</f>
        <v>0</v>
      </c>
      <c r="BI403" s="161">
        <f>IF(N403="nulová",J403,0)</f>
        <v>0</v>
      </c>
      <c r="BJ403" s="11" t="s">
        <v>83</v>
      </c>
      <c r="BK403" s="161">
        <f>ROUND(I403*H403,2)</f>
        <v>0</v>
      </c>
      <c r="BL403" s="11" t="s">
        <v>153</v>
      </c>
      <c r="BM403" s="160" t="s">
        <v>652</v>
      </c>
    </row>
    <row r="404" spans="1:65" s="162" customFormat="1">
      <c r="B404" s="163"/>
      <c r="D404" s="164" t="s">
        <v>162</v>
      </c>
      <c r="E404" s="165" t="s">
        <v>1</v>
      </c>
      <c r="F404" s="166" t="s">
        <v>653</v>
      </c>
      <c r="H404" s="167">
        <v>15.497</v>
      </c>
      <c r="I404" s="5"/>
      <c r="L404" s="163"/>
      <c r="M404" s="168"/>
      <c r="N404" s="169"/>
      <c r="O404" s="169"/>
      <c r="P404" s="169"/>
      <c r="Q404" s="169"/>
      <c r="R404" s="169"/>
      <c r="S404" s="169"/>
      <c r="T404" s="170"/>
      <c r="AT404" s="165" t="s">
        <v>162</v>
      </c>
      <c r="AU404" s="165" t="s">
        <v>85</v>
      </c>
      <c r="AV404" s="162" t="s">
        <v>85</v>
      </c>
      <c r="AW404" s="162" t="s">
        <v>30</v>
      </c>
      <c r="AX404" s="162" t="s">
        <v>83</v>
      </c>
      <c r="AY404" s="165" t="s">
        <v>146</v>
      </c>
    </row>
    <row r="405" spans="1:65" s="137" customFormat="1" ht="22.9" customHeight="1">
      <c r="B405" s="138"/>
      <c r="D405" s="139" t="s">
        <v>75</v>
      </c>
      <c r="E405" s="148" t="s">
        <v>654</v>
      </c>
      <c r="F405" s="148" t="s">
        <v>655</v>
      </c>
      <c r="I405" s="3"/>
      <c r="J405" s="149">
        <f>BK405</f>
        <v>0</v>
      </c>
      <c r="L405" s="138"/>
      <c r="M405" s="142"/>
      <c r="N405" s="143"/>
      <c r="O405" s="143"/>
      <c r="P405" s="144">
        <f>SUM(P406:P407)</f>
        <v>0</v>
      </c>
      <c r="Q405" s="143"/>
      <c r="R405" s="144">
        <f>SUM(R406:R407)</f>
        <v>0</v>
      </c>
      <c r="S405" s="143"/>
      <c r="T405" s="145">
        <f>SUM(T406:T407)</f>
        <v>0</v>
      </c>
      <c r="AR405" s="139" t="s">
        <v>83</v>
      </c>
      <c r="AT405" s="146" t="s">
        <v>75</v>
      </c>
      <c r="AU405" s="146" t="s">
        <v>83</v>
      </c>
      <c r="AY405" s="139" t="s">
        <v>146</v>
      </c>
      <c r="BK405" s="147">
        <f>SUM(BK406:BK407)</f>
        <v>0</v>
      </c>
    </row>
    <row r="406" spans="1:65" s="27" customFormat="1" ht="24.2" customHeight="1">
      <c r="A406" s="23"/>
      <c r="B406" s="24"/>
      <c r="C406" s="150" t="s">
        <v>656</v>
      </c>
      <c r="D406" s="150" t="s">
        <v>148</v>
      </c>
      <c r="E406" s="151" t="s">
        <v>657</v>
      </c>
      <c r="F406" s="152" t="s">
        <v>658</v>
      </c>
      <c r="G406" s="153" t="s">
        <v>233</v>
      </c>
      <c r="H406" s="154">
        <v>594.71699999999998</v>
      </c>
      <c r="I406" s="4"/>
      <c r="J406" s="155">
        <f>ROUND(I406*H406,2)</f>
        <v>0</v>
      </c>
      <c r="K406" s="152" t="s">
        <v>152</v>
      </c>
      <c r="L406" s="24"/>
      <c r="M406" s="156" t="s">
        <v>1</v>
      </c>
      <c r="N406" s="157" t="s">
        <v>41</v>
      </c>
      <c r="O406" s="51"/>
      <c r="P406" s="158">
        <f>O406*H406</f>
        <v>0</v>
      </c>
      <c r="Q406" s="158">
        <v>0</v>
      </c>
      <c r="R406" s="158">
        <f>Q406*H406</f>
        <v>0</v>
      </c>
      <c r="S406" s="158">
        <v>0</v>
      </c>
      <c r="T406" s="159">
        <f>S406*H406</f>
        <v>0</v>
      </c>
      <c r="U406" s="23"/>
      <c r="V406" s="23"/>
      <c r="W406" s="23"/>
      <c r="X406" s="23"/>
      <c r="Y406" s="23"/>
      <c r="Z406" s="23"/>
      <c r="AA406" s="23"/>
      <c r="AB406" s="23"/>
      <c r="AC406" s="23"/>
      <c r="AD406" s="23"/>
      <c r="AE406" s="23"/>
      <c r="AR406" s="160" t="s">
        <v>153</v>
      </c>
      <c r="AT406" s="160" t="s">
        <v>148</v>
      </c>
      <c r="AU406" s="160" t="s">
        <v>85</v>
      </c>
      <c r="AY406" s="11" t="s">
        <v>146</v>
      </c>
      <c r="BE406" s="161">
        <f>IF(N406="základní",J406,0)</f>
        <v>0</v>
      </c>
      <c r="BF406" s="161">
        <f>IF(N406="snížená",J406,0)</f>
        <v>0</v>
      </c>
      <c r="BG406" s="161">
        <f>IF(N406="zákl. přenesená",J406,0)</f>
        <v>0</v>
      </c>
      <c r="BH406" s="161">
        <f>IF(N406="sníž. přenesená",J406,0)</f>
        <v>0</v>
      </c>
      <c r="BI406" s="161">
        <f>IF(N406="nulová",J406,0)</f>
        <v>0</v>
      </c>
      <c r="BJ406" s="11" t="s">
        <v>83</v>
      </c>
      <c r="BK406" s="161">
        <f>ROUND(I406*H406,2)</f>
        <v>0</v>
      </c>
      <c r="BL406" s="11" t="s">
        <v>153</v>
      </c>
      <c r="BM406" s="160" t="s">
        <v>659</v>
      </c>
    </row>
    <row r="407" spans="1:65" s="27" customFormat="1" ht="24.2" customHeight="1">
      <c r="A407" s="23"/>
      <c r="B407" s="24"/>
      <c r="C407" s="150" t="s">
        <v>660</v>
      </c>
      <c r="D407" s="150" t="s">
        <v>148</v>
      </c>
      <c r="E407" s="151" t="s">
        <v>661</v>
      </c>
      <c r="F407" s="152" t="s">
        <v>662</v>
      </c>
      <c r="G407" s="153" t="s">
        <v>233</v>
      </c>
      <c r="H407" s="154">
        <v>144.30000000000001</v>
      </c>
      <c r="I407" s="4"/>
      <c r="J407" s="155">
        <f>ROUND(I407*H407,2)</f>
        <v>0</v>
      </c>
      <c r="K407" s="152" t="s">
        <v>152</v>
      </c>
      <c r="L407" s="24"/>
      <c r="M407" s="156" t="s">
        <v>1</v>
      </c>
      <c r="N407" s="157" t="s">
        <v>41</v>
      </c>
      <c r="O407" s="51"/>
      <c r="P407" s="158">
        <f>O407*H407</f>
        <v>0</v>
      </c>
      <c r="Q407" s="158">
        <v>0</v>
      </c>
      <c r="R407" s="158">
        <f>Q407*H407</f>
        <v>0</v>
      </c>
      <c r="S407" s="158">
        <v>0</v>
      </c>
      <c r="T407" s="159">
        <f>S407*H407</f>
        <v>0</v>
      </c>
      <c r="U407" s="23"/>
      <c r="V407" s="23"/>
      <c r="W407" s="23"/>
      <c r="X407" s="23"/>
      <c r="Y407" s="23"/>
      <c r="Z407" s="23"/>
      <c r="AA407" s="23"/>
      <c r="AB407" s="23"/>
      <c r="AC407" s="23"/>
      <c r="AD407" s="23"/>
      <c r="AE407" s="23"/>
      <c r="AR407" s="160" t="s">
        <v>153</v>
      </c>
      <c r="AT407" s="160" t="s">
        <v>148</v>
      </c>
      <c r="AU407" s="160" t="s">
        <v>85</v>
      </c>
      <c r="AY407" s="11" t="s">
        <v>146</v>
      </c>
      <c r="BE407" s="161">
        <f>IF(N407="základní",J407,0)</f>
        <v>0</v>
      </c>
      <c r="BF407" s="161">
        <f>IF(N407="snížená",J407,0)</f>
        <v>0</v>
      </c>
      <c r="BG407" s="161">
        <f>IF(N407="zákl. přenesená",J407,0)</f>
        <v>0</v>
      </c>
      <c r="BH407" s="161">
        <f>IF(N407="sníž. přenesená",J407,0)</f>
        <v>0</v>
      </c>
      <c r="BI407" s="161">
        <f>IF(N407="nulová",J407,0)</f>
        <v>0</v>
      </c>
      <c r="BJ407" s="11" t="s">
        <v>83</v>
      </c>
      <c r="BK407" s="161">
        <f>ROUND(I407*H407,2)</f>
        <v>0</v>
      </c>
      <c r="BL407" s="11" t="s">
        <v>153</v>
      </c>
      <c r="BM407" s="160" t="s">
        <v>663</v>
      </c>
    </row>
    <row r="408" spans="1:65" s="137" customFormat="1" ht="25.9" customHeight="1">
      <c r="B408" s="138"/>
      <c r="D408" s="139" t="s">
        <v>75</v>
      </c>
      <c r="E408" s="140" t="s">
        <v>664</v>
      </c>
      <c r="F408" s="140" t="s">
        <v>665</v>
      </c>
      <c r="I408" s="3"/>
      <c r="J408" s="141">
        <f>BK408</f>
        <v>0</v>
      </c>
      <c r="L408" s="138"/>
      <c r="M408" s="142"/>
      <c r="N408" s="143"/>
      <c r="O408" s="143"/>
      <c r="P408" s="144">
        <f>P409+P434+P447</f>
        <v>0</v>
      </c>
      <c r="Q408" s="143"/>
      <c r="R408" s="144">
        <f>R409+R434+R447</f>
        <v>17.423742799999999</v>
      </c>
      <c r="S408" s="143"/>
      <c r="T408" s="145">
        <f>T409+T434+T447</f>
        <v>0.27744000000000002</v>
      </c>
      <c r="AR408" s="139" t="s">
        <v>85</v>
      </c>
      <c r="AT408" s="146" t="s">
        <v>75</v>
      </c>
      <c r="AU408" s="146" t="s">
        <v>76</v>
      </c>
      <c r="AY408" s="139" t="s">
        <v>146</v>
      </c>
      <c r="BK408" s="147">
        <f>BK409+BK434+BK447</f>
        <v>0</v>
      </c>
    </row>
    <row r="409" spans="1:65" s="137" customFormat="1" ht="22.9" customHeight="1">
      <c r="B409" s="138"/>
      <c r="D409" s="139" t="s">
        <v>75</v>
      </c>
      <c r="E409" s="148" t="s">
        <v>666</v>
      </c>
      <c r="F409" s="148" t="s">
        <v>667</v>
      </c>
      <c r="I409" s="3"/>
      <c r="J409" s="149">
        <f>BK409</f>
        <v>0</v>
      </c>
      <c r="L409" s="138"/>
      <c r="M409" s="142"/>
      <c r="N409" s="143"/>
      <c r="O409" s="143"/>
      <c r="P409" s="144">
        <f>SUM(P410:P433)</f>
        <v>0</v>
      </c>
      <c r="Q409" s="143"/>
      <c r="R409" s="144">
        <f>SUM(R410:R433)</f>
        <v>0.88502599999999998</v>
      </c>
      <c r="S409" s="143"/>
      <c r="T409" s="145">
        <f>SUM(T410:T433)</f>
        <v>0.27744000000000002</v>
      </c>
      <c r="AR409" s="139" t="s">
        <v>85</v>
      </c>
      <c r="AT409" s="146" t="s">
        <v>75</v>
      </c>
      <c r="AU409" s="146" t="s">
        <v>83</v>
      </c>
      <c r="AY409" s="139" t="s">
        <v>146</v>
      </c>
      <c r="BK409" s="147">
        <f>SUM(BK410:BK433)</f>
        <v>0</v>
      </c>
    </row>
    <row r="410" spans="1:65" s="27" customFormat="1" ht="24.2" customHeight="1">
      <c r="A410" s="23"/>
      <c r="B410" s="24"/>
      <c r="C410" s="150" t="s">
        <v>668</v>
      </c>
      <c r="D410" s="150" t="s">
        <v>148</v>
      </c>
      <c r="E410" s="151" t="s">
        <v>669</v>
      </c>
      <c r="F410" s="152" t="s">
        <v>670</v>
      </c>
      <c r="G410" s="153" t="s">
        <v>151</v>
      </c>
      <c r="H410" s="154">
        <v>75.239999999999995</v>
      </c>
      <c r="I410" s="4"/>
      <c r="J410" s="155">
        <f>ROUND(I410*H410,2)</f>
        <v>0</v>
      </c>
      <c r="K410" s="152" t="s">
        <v>152</v>
      </c>
      <c r="L410" s="24"/>
      <c r="M410" s="156" t="s">
        <v>1</v>
      </c>
      <c r="N410" s="157" t="s">
        <v>41</v>
      </c>
      <c r="O410" s="51"/>
      <c r="P410" s="158">
        <f>O410*H410</f>
        <v>0</v>
      </c>
      <c r="Q410" s="158">
        <v>0</v>
      </c>
      <c r="R410" s="158">
        <f>Q410*H410</f>
        <v>0</v>
      </c>
      <c r="S410" s="158">
        <v>0</v>
      </c>
      <c r="T410" s="159">
        <f>S410*H410</f>
        <v>0</v>
      </c>
      <c r="U410" s="23"/>
      <c r="V410" s="23"/>
      <c r="W410" s="23"/>
      <c r="X410" s="23"/>
      <c r="Y410" s="23"/>
      <c r="Z410" s="23"/>
      <c r="AA410" s="23"/>
      <c r="AB410" s="23"/>
      <c r="AC410" s="23"/>
      <c r="AD410" s="23"/>
      <c r="AE410" s="23"/>
      <c r="AR410" s="160" t="s">
        <v>229</v>
      </c>
      <c r="AT410" s="160" t="s">
        <v>148</v>
      </c>
      <c r="AU410" s="160" t="s">
        <v>85</v>
      </c>
      <c r="AY410" s="11" t="s">
        <v>146</v>
      </c>
      <c r="BE410" s="161">
        <f>IF(N410="základní",J410,0)</f>
        <v>0</v>
      </c>
      <c r="BF410" s="161">
        <f>IF(N410="snížená",J410,0)</f>
        <v>0</v>
      </c>
      <c r="BG410" s="161">
        <f>IF(N410="zákl. přenesená",J410,0)</f>
        <v>0</v>
      </c>
      <c r="BH410" s="161">
        <f>IF(N410="sníž. přenesená",J410,0)</f>
        <v>0</v>
      </c>
      <c r="BI410" s="161">
        <f>IF(N410="nulová",J410,0)</f>
        <v>0</v>
      </c>
      <c r="BJ410" s="11" t="s">
        <v>83</v>
      </c>
      <c r="BK410" s="161">
        <f>ROUND(I410*H410,2)</f>
        <v>0</v>
      </c>
      <c r="BL410" s="11" t="s">
        <v>229</v>
      </c>
      <c r="BM410" s="160" t="s">
        <v>671</v>
      </c>
    </row>
    <row r="411" spans="1:65" s="162" customFormat="1">
      <c r="B411" s="163"/>
      <c r="D411" s="164" t="s">
        <v>162</v>
      </c>
      <c r="E411" s="165" t="s">
        <v>1</v>
      </c>
      <c r="F411" s="166" t="s">
        <v>672</v>
      </c>
      <c r="H411" s="167">
        <v>75.239999999999995</v>
      </c>
      <c r="I411" s="5"/>
      <c r="L411" s="163"/>
      <c r="M411" s="168"/>
      <c r="N411" s="169"/>
      <c r="O411" s="169"/>
      <c r="P411" s="169"/>
      <c r="Q411" s="169"/>
      <c r="R411" s="169"/>
      <c r="S411" s="169"/>
      <c r="T411" s="170"/>
      <c r="AT411" s="165" t="s">
        <v>162</v>
      </c>
      <c r="AU411" s="165" t="s">
        <v>85</v>
      </c>
      <c r="AV411" s="162" t="s">
        <v>85</v>
      </c>
      <c r="AW411" s="162" t="s">
        <v>30</v>
      </c>
      <c r="AX411" s="162" t="s">
        <v>83</v>
      </c>
      <c r="AY411" s="165" t="s">
        <v>146</v>
      </c>
    </row>
    <row r="412" spans="1:65" s="27" customFormat="1" ht="14.45" customHeight="1">
      <c r="A412" s="23"/>
      <c r="B412" s="24"/>
      <c r="C412" s="179" t="s">
        <v>673</v>
      </c>
      <c r="D412" s="179" t="s">
        <v>230</v>
      </c>
      <c r="E412" s="180" t="s">
        <v>674</v>
      </c>
      <c r="F412" s="181" t="s">
        <v>675</v>
      </c>
      <c r="G412" s="182" t="s">
        <v>233</v>
      </c>
      <c r="H412" s="183">
        <v>2.5999999999999999E-2</v>
      </c>
      <c r="I412" s="7"/>
      <c r="J412" s="184">
        <f>ROUND(I412*H412,2)</f>
        <v>0</v>
      </c>
      <c r="K412" s="181" t="s">
        <v>152</v>
      </c>
      <c r="L412" s="185"/>
      <c r="M412" s="186" t="s">
        <v>1</v>
      </c>
      <c r="N412" s="187" t="s">
        <v>41</v>
      </c>
      <c r="O412" s="51"/>
      <c r="P412" s="158">
        <f>O412*H412</f>
        <v>0</v>
      </c>
      <c r="Q412" s="158">
        <v>1</v>
      </c>
      <c r="R412" s="158">
        <f>Q412*H412</f>
        <v>2.5999999999999999E-2</v>
      </c>
      <c r="S412" s="158">
        <v>0</v>
      </c>
      <c r="T412" s="159">
        <f>S412*H412</f>
        <v>0</v>
      </c>
      <c r="U412" s="23"/>
      <c r="V412" s="23"/>
      <c r="W412" s="23"/>
      <c r="X412" s="23"/>
      <c r="Y412" s="23"/>
      <c r="Z412" s="23"/>
      <c r="AA412" s="23"/>
      <c r="AB412" s="23"/>
      <c r="AC412" s="23"/>
      <c r="AD412" s="23"/>
      <c r="AE412" s="23"/>
      <c r="AR412" s="160" t="s">
        <v>315</v>
      </c>
      <c r="AT412" s="160" t="s">
        <v>230</v>
      </c>
      <c r="AU412" s="160" t="s">
        <v>85</v>
      </c>
      <c r="AY412" s="11" t="s">
        <v>146</v>
      </c>
      <c r="BE412" s="161">
        <f>IF(N412="základní",J412,0)</f>
        <v>0</v>
      </c>
      <c r="BF412" s="161">
        <f>IF(N412="snížená",J412,0)</f>
        <v>0</v>
      </c>
      <c r="BG412" s="161">
        <f>IF(N412="zákl. přenesená",J412,0)</f>
        <v>0</v>
      </c>
      <c r="BH412" s="161">
        <f>IF(N412="sníž. přenesená",J412,0)</f>
        <v>0</v>
      </c>
      <c r="BI412" s="161">
        <f>IF(N412="nulová",J412,0)</f>
        <v>0</v>
      </c>
      <c r="BJ412" s="11" t="s">
        <v>83</v>
      </c>
      <c r="BK412" s="161">
        <f>ROUND(I412*H412,2)</f>
        <v>0</v>
      </c>
      <c r="BL412" s="11" t="s">
        <v>229</v>
      </c>
      <c r="BM412" s="160" t="s">
        <v>676</v>
      </c>
    </row>
    <row r="413" spans="1:65" s="27" customFormat="1" ht="19.5">
      <c r="A413" s="23"/>
      <c r="B413" s="24"/>
      <c r="C413" s="23"/>
      <c r="D413" s="164" t="s">
        <v>312</v>
      </c>
      <c r="E413" s="23"/>
      <c r="F413" s="188" t="s">
        <v>677</v>
      </c>
      <c r="G413" s="23"/>
      <c r="H413" s="23"/>
      <c r="I413" s="8"/>
      <c r="J413" s="23"/>
      <c r="K413" s="23"/>
      <c r="L413" s="24"/>
      <c r="M413" s="189"/>
      <c r="N413" s="190"/>
      <c r="O413" s="51"/>
      <c r="P413" s="51"/>
      <c r="Q413" s="51"/>
      <c r="R413" s="51"/>
      <c r="S413" s="51"/>
      <c r="T413" s="52"/>
      <c r="U413" s="23"/>
      <c r="V413" s="23"/>
      <c r="W413" s="23"/>
      <c r="X413" s="23"/>
      <c r="Y413" s="23"/>
      <c r="Z413" s="23"/>
      <c r="AA413" s="23"/>
      <c r="AB413" s="23"/>
      <c r="AC413" s="23"/>
      <c r="AD413" s="23"/>
      <c r="AE413" s="23"/>
      <c r="AT413" s="11" t="s">
        <v>312</v>
      </c>
      <c r="AU413" s="11" t="s">
        <v>85</v>
      </c>
    </row>
    <row r="414" spans="1:65" s="162" customFormat="1" ht="22.5">
      <c r="B414" s="163"/>
      <c r="D414" s="164" t="s">
        <v>162</v>
      </c>
      <c r="E414" s="165" t="s">
        <v>1</v>
      </c>
      <c r="F414" s="166" t="s">
        <v>678</v>
      </c>
      <c r="H414" s="167">
        <v>2.5999999999999999E-2</v>
      </c>
      <c r="I414" s="5"/>
      <c r="L414" s="163"/>
      <c r="M414" s="168"/>
      <c r="N414" s="169"/>
      <c r="O414" s="169"/>
      <c r="P414" s="169"/>
      <c r="Q414" s="169"/>
      <c r="R414" s="169"/>
      <c r="S414" s="169"/>
      <c r="T414" s="170"/>
      <c r="AT414" s="165" t="s">
        <v>162</v>
      </c>
      <c r="AU414" s="165" t="s">
        <v>85</v>
      </c>
      <c r="AV414" s="162" t="s">
        <v>85</v>
      </c>
      <c r="AW414" s="162" t="s">
        <v>30</v>
      </c>
      <c r="AX414" s="162" t="s">
        <v>83</v>
      </c>
      <c r="AY414" s="165" t="s">
        <v>146</v>
      </c>
    </row>
    <row r="415" spans="1:65" s="27" customFormat="1" ht="14.45" customHeight="1">
      <c r="A415" s="23"/>
      <c r="B415" s="24"/>
      <c r="C415" s="150" t="s">
        <v>679</v>
      </c>
      <c r="D415" s="150" t="s">
        <v>148</v>
      </c>
      <c r="E415" s="151" t="s">
        <v>680</v>
      </c>
      <c r="F415" s="152" t="s">
        <v>681</v>
      </c>
      <c r="G415" s="153" t="s">
        <v>151</v>
      </c>
      <c r="H415" s="154">
        <v>69.36</v>
      </c>
      <c r="I415" s="4"/>
      <c r="J415" s="155">
        <f>ROUND(I415*H415,2)</f>
        <v>0</v>
      </c>
      <c r="K415" s="152" t="s">
        <v>152</v>
      </c>
      <c r="L415" s="24"/>
      <c r="M415" s="156" t="s">
        <v>1</v>
      </c>
      <c r="N415" s="157" t="s">
        <v>41</v>
      </c>
      <c r="O415" s="51"/>
      <c r="P415" s="158">
        <f>O415*H415</f>
        <v>0</v>
      </c>
      <c r="Q415" s="158">
        <v>0</v>
      </c>
      <c r="R415" s="158">
        <f>Q415*H415</f>
        <v>0</v>
      </c>
      <c r="S415" s="158">
        <v>4.0000000000000001E-3</v>
      </c>
      <c r="T415" s="159">
        <f>S415*H415</f>
        <v>0.27744000000000002</v>
      </c>
      <c r="U415" s="23"/>
      <c r="V415" s="23"/>
      <c r="W415" s="23"/>
      <c r="X415" s="23"/>
      <c r="Y415" s="23"/>
      <c r="Z415" s="23"/>
      <c r="AA415" s="23"/>
      <c r="AB415" s="23"/>
      <c r="AC415" s="23"/>
      <c r="AD415" s="23"/>
      <c r="AE415" s="23"/>
      <c r="AR415" s="160" t="s">
        <v>229</v>
      </c>
      <c r="AT415" s="160" t="s">
        <v>148</v>
      </c>
      <c r="AU415" s="160" t="s">
        <v>85</v>
      </c>
      <c r="AY415" s="11" t="s">
        <v>146</v>
      </c>
      <c r="BE415" s="161">
        <f>IF(N415="základní",J415,0)</f>
        <v>0</v>
      </c>
      <c r="BF415" s="161">
        <f>IF(N415="snížená",J415,0)</f>
        <v>0</v>
      </c>
      <c r="BG415" s="161">
        <f>IF(N415="zákl. přenesená",J415,0)</f>
        <v>0</v>
      </c>
      <c r="BH415" s="161">
        <f>IF(N415="sníž. přenesená",J415,0)</f>
        <v>0</v>
      </c>
      <c r="BI415" s="161">
        <f>IF(N415="nulová",J415,0)</f>
        <v>0</v>
      </c>
      <c r="BJ415" s="11" t="s">
        <v>83</v>
      </c>
      <c r="BK415" s="161">
        <f>ROUND(I415*H415,2)</f>
        <v>0</v>
      </c>
      <c r="BL415" s="11" t="s">
        <v>229</v>
      </c>
      <c r="BM415" s="160" t="s">
        <v>682</v>
      </c>
    </row>
    <row r="416" spans="1:65" s="162" customFormat="1">
      <c r="B416" s="163"/>
      <c r="D416" s="164" t="s">
        <v>162</v>
      </c>
      <c r="E416" s="165" t="s">
        <v>1</v>
      </c>
      <c r="F416" s="166" t="s">
        <v>683</v>
      </c>
      <c r="H416" s="167">
        <v>69.36</v>
      </c>
      <c r="I416" s="5"/>
      <c r="L416" s="163"/>
      <c r="M416" s="168"/>
      <c r="N416" s="169"/>
      <c r="O416" s="169"/>
      <c r="P416" s="169"/>
      <c r="Q416" s="169"/>
      <c r="R416" s="169"/>
      <c r="S416" s="169"/>
      <c r="T416" s="170"/>
      <c r="AT416" s="165" t="s">
        <v>162</v>
      </c>
      <c r="AU416" s="165" t="s">
        <v>85</v>
      </c>
      <c r="AV416" s="162" t="s">
        <v>85</v>
      </c>
      <c r="AW416" s="162" t="s">
        <v>30</v>
      </c>
      <c r="AX416" s="162" t="s">
        <v>83</v>
      </c>
      <c r="AY416" s="165" t="s">
        <v>146</v>
      </c>
    </row>
    <row r="417" spans="1:65" s="27" customFormat="1" ht="24.2" customHeight="1">
      <c r="A417" s="23"/>
      <c r="B417" s="24"/>
      <c r="C417" s="150" t="s">
        <v>684</v>
      </c>
      <c r="D417" s="150" t="s">
        <v>148</v>
      </c>
      <c r="E417" s="151" t="s">
        <v>685</v>
      </c>
      <c r="F417" s="152" t="s">
        <v>686</v>
      </c>
      <c r="G417" s="153" t="s">
        <v>151</v>
      </c>
      <c r="H417" s="154">
        <v>54.6</v>
      </c>
      <c r="I417" s="4"/>
      <c r="J417" s="155">
        <f>ROUND(I417*H417,2)</f>
        <v>0</v>
      </c>
      <c r="K417" s="152" t="s">
        <v>152</v>
      </c>
      <c r="L417" s="24"/>
      <c r="M417" s="156" t="s">
        <v>1</v>
      </c>
      <c r="N417" s="157" t="s">
        <v>41</v>
      </c>
      <c r="O417" s="51"/>
      <c r="P417" s="158">
        <f>O417*H417</f>
        <v>0</v>
      </c>
      <c r="Q417" s="158">
        <v>4.0000000000000002E-4</v>
      </c>
      <c r="R417" s="158">
        <f>Q417*H417</f>
        <v>2.1840000000000002E-2</v>
      </c>
      <c r="S417" s="158">
        <v>0</v>
      </c>
      <c r="T417" s="159">
        <f>S417*H417</f>
        <v>0</v>
      </c>
      <c r="U417" s="23"/>
      <c r="V417" s="23"/>
      <c r="W417" s="23"/>
      <c r="X417" s="23"/>
      <c r="Y417" s="23"/>
      <c r="Z417" s="23"/>
      <c r="AA417" s="23"/>
      <c r="AB417" s="23"/>
      <c r="AC417" s="23"/>
      <c r="AD417" s="23"/>
      <c r="AE417" s="23"/>
      <c r="AR417" s="160" t="s">
        <v>229</v>
      </c>
      <c r="AT417" s="160" t="s">
        <v>148</v>
      </c>
      <c r="AU417" s="160" t="s">
        <v>85</v>
      </c>
      <c r="AY417" s="11" t="s">
        <v>146</v>
      </c>
      <c r="BE417" s="161">
        <f>IF(N417="základní",J417,0)</f>
        <v>0</v>
      </c>
      <c r="BF417" s="161">
        <f>IF(N417="snížená",J417,0)</f>
        <v>0</v>
      </c>
      <c r="BG417" s="161">
        <f>IF(N417="zákl. přenesená",J417,0)</f>
        <v>0</v>
      </c>
      <c r="BH417" s="161">
        <f>IF(N417="sníž. přenesená",J417,0)</f>
        <v>0</v>
      </c>
      <c r="BI417" s="161">
        <f>IF(N417="nulová",J417,0)</f>
        <v>0</v>
      </c>
      <c r="BJ417" s="11" t="s">
        <v>83</v>
      </c>
      <c r="BK417" s="161">
        <f>ROUND(I417*H417,2)</f>
        <v>0</v>
      </c>
      <c r="BL417" s="11" t="s">
        <v>229</v>
      </c>
      <c r="BM417" s="160" t="s">
        <v>687</v>
      </c>
    </row>
    <row r="418" spans="1:65" s="162" customFormat="1">
      <c r="B418" s="163"/>
      <c r="D418" s="164" t="s">
        <v>162</v>
      </c>
      <c r="E418" s="165" t="s">
        <v>1</v>
      </c>
      <c r="F418" s="166" t="s">
        <v>688</v>
      </c>
      <c r="H418" s="167">
        <v>54.6</v>
      </c>
      <c r="I418" s="5"/>
      <c r="L418" s="163"/>
      <c r="M418" s="168"/>
      <c r="N418" s="169"/>
      <c r="O418" s="169"/>
      <c r="P418" s="169"/>
      <c r="Q418" s="169"/>
      <c r="R418" s="169"/>
      <c r="S418" s="169"/>
      <c r="T418" s="170"/>
      <c r="AT418" s="165" t="s">
        <v>162</v>
      </c>
      <c r="AU418" s="165" t="s">
        <v>85</v>
      </c>
      <c r="AV418" s="162" t="s">
        <v>85</v>
      </c>
      <c r="AW418" s="162" t="s">
        <v>30</v>
      </c>
      <c r="AX418" s="162" t="s">
        <v>83</v>
      </c>
      <c r="AY418" s="165" t="s">
        <v>146</v>
      </c>
    </row>
    <row r="419" spans="1:65" s="27" customFormat="1" ht="24.2" customHeight="1">
      <c r="A419" s="23"/>
      <c r="B419" s="24"/>
      <c r="C419" s="150" t="s">
        <v>689</v>
      </c>
      <c r="D419" s="150" t="s">
        <v>148</v>
      </c>
      <c r="E419" s="151" t="s">
        <v>690</v>
      </c>
      <c r="F419" s="152" t="s">
        <v>691</v>
      </c>
      <c r="G419" s="153" t="s">
        <v>151</v>
      </c>
      <c r="H419" s="154">
        <v>20.68</v>
      </c>
      <c r="I419" s="4"/>
      <c r="J419" s="155">
        <f>ROUND(I419*H419,2)</f>
        <v>0</v>
      </c>
      <c r="K419" s="152" t="s">
        <v>152</v>
      </c>
      <c r="L419" s="24"/>
      <c r="M419" s="156" t="s">
        <v>1</v>
      </c>
      <c r="N419" s="157" t="s">
        <v>41</v>
      </c>
      <c r="O419" s="51"/>
      <c r="P419" s="158">
        <f>O419*H419</f>
        <v>0</v>
      </c>
      <c r="Q419" s="158">
        <v>4.0000000000000002E-4</v>
      </c>
      <c r="R419" s="158">
        <f>Q419*H419</f>
        <v>8.2719999999999998E-3</v>
      </c>
      <c r="S419" s="158">
        <v>0</v>
      </c>
      <c r="T419" s="159">
        <f>S419*H419</f>
        <v>0</v>
      </c>
      <c r="U419" s="23"/>
      <c r="V419" s="23"/>
      <c r="W419" s="23"/>
      <c r="X419" s="23"/>
      <c r="Y419" s="23"/>
      <c r="Z419" s="23"/>
      <c r="AA419" s="23"/>
      <c r="AB419" s="23"/>
      <c r="AC419" s="23"/>
      <c r="AD419" s="23"/>
      <c r="AE419" s="23"/>
      <c r="AR419" s="160" t="s">
        <v>229</v>
      </c>
      <c r="AT419" s="160" t="s">
        <v>148</v>
      </c>
      <c r="AU419" s="160" t="s">
        <v>85</v>
      </c>
      <c r="AY419" s="11" t="s">
        <v>146</v>
      </c>
      <c r="BE419" s="161">
        <f>IF(N419="základní",J419,0)</f>
        <v>0</v>
      </c>
      <c r="BF419" s="161">
        <f>IF(N419="snížená",J419,0)</f>
        <v>0</v>
      </c>
      <c r="BG419" s="161">
        <f>IF(N419="zákl. přenesená",J419,0)</f>
        <v>0</v>
      </c>
      <c r="BH419" s="161">
        <f>IF(N419="sníž. přenesená",J419,0)</f>
        <v>0</v>
      </c>
      <c r="BI419" s="161">
        <f>IF(N419="nulová",J419,0)</f>
        <v>0</v>
      </c>
      <c r="BJ419" s="11" t="s">
        <v>83</v>
      </c>
      <c r="BK419" s="161">
        <f>ROUND(I419*H419,2)</f>
        <v>0</v>
      </c>
      <c r="BL419" s="11" t="s">
        <v>229</v>
      </c>
      <c r="BM419" s="160" t="s">
        <v>692</v>
      </c>
    </row>
    <row r="420" spans="1:65" s="162" customFormat="1">
      <c r="B420" s="163"/>
      <c r="D420" s="164" t="s">
        <v>162</v>
      </c>
      <c r="E420" s="165" t="s">
        <v>1</v>
      </c>
      <c r="F420" s="166" t="s">
        <v>693</v>
      </c>
      <c r="H420" s="167">
        <v>20.68</v>
      </c>
      <c r="I420" s="5"/>
      <c r="L420" s="163"/>
      <c r="M420" s="168"/>
      <c r="N420" s="169"/>
      <c r="O420" s="169"/>
      <c r="P420" s="169"/>
      <c r="Q420" s="169"/>
      <c r="R420" s="169"/>
      <c r="S420" s="169"/>
      <c r="T420" s="170"/>
      <c r="AT420" s="165" t="s">
        <v>162</v>
      </c>
      <c r="AU420" s="165" t="s">
        <v>85</v>
      </c>
      <c r="AV420" s="162" t="s">
        <v>85</v>
      </c>
      <c r="AW420" s="162" t="s">
        <v>30</v>
      </c>
      <c r="AX420" s="162" t="s">
        <v>83</v>
      </c>
      <c r="AY420" s="165" t="s">
        <v>146</v>
      </c>
    </row>
    <row r="421" spans="1:65" s="27" customFormat="1" ht="49.15" customHeight="1">
      <c r="A421" s="23"/>
      <c r="B421" s="24"/>
      <c r="C421" s="179" t="s">
        <v>694</v>
      </c>
      <c r="D421" s="179" t="s">
        <v>230</v>
      </c>
      <c r="E421" s="180" t="s">
        <v>695</v>
      </c>
      <c r="F421" s="181" t="s">
        <v>696</v>
      </c>
      <c r="G421" s="182" t="s">
        <v>151</v>
      </c>
      <c r="H421" s="183">
        <v>150.47999999999999</v>
      </c>
      <c r="I421" s="7"/>
      <c r="J421" s="184">
        <f>ROUND(I421*H421,2)</f>
        <v>0</v>
      </c>
      <c r="K421" s="181" t="s">
        <v>152</v>
      </c>
      <c r="L421" s="185"/>
      <c r="M421" s="186" t="s">
        <v>1</v>
      </c>
      <c r="N421" s="187" t="s">
        <v>41</v>
      </c>
      <c r="O421" s="51"/>
      <c r="P421" s="158">
        <f>O421*H421</f>
        <v>0</v>
      </c>
      <c r="Q421" s="158">
        <v>5.1999999999999998E-3</v>
      </c>
      <c r="R421" s="158">
        <f>Q421*H421</f>
        <v>0.78249599999999986</v>
      </c>
      <c r="S421" s="158">
        <v>0</v>
      </c>
      <c r="T421" s="159">
        <f>S421*H421</f>
        <v>0</v>
      </c>
      <c r="U421" s="23"/>
      <c r="V421" s="23"/>
      <c r="W421" s="23"/>
      <c r="X421" s="23"/>
      <c r="Y421" s="23"/>
      <c r="Z421" s="23"/>
      <c r="AA421" s="23"/>
      <c r="AB421" s="23"/>
      <c r="AC421" s="23"/>
      <c r="AD421" s="23"/>
      <c r="AE421" s="23"/>
      <c r="AR421" s="160" t="s">
        <v>315</v>
      </c>
      <c r="AT421" s="160" t="s">
        <v>230</v>
      </c>
      <c r="AU421" s="160" t="s">
        <v>85</v>
      </c>
      <c r="AY421" s="11" t="s">
        <v>146</v>
      </c>
      <c r="BE421" s="161">
        <f>IF(N421="základní",J421,0)</f>
        <v>0</v>
      </c>
      <c r="BF421" s="161">
        <f>IF(N421="snížená",J421,0)</f>
        <v>0</v>
      </c>
      <c r="BG421" s="161">
        <f>IF(N421="zákl. přenesená",J421,0)</f>
        <v>0</v>
      </c>
      <c r="BH421" s="161">
        <f>IF(N421="sníž. přenesená",J421,0)</f>
        <v>0</v>
      </c>
      <c r="BI421" s="161">
        <f>IF(N421="nulová",J421,0)</f>
        <v>0</v>
      </c>
      <c r="BJ421" s="11" t="s">
        <v>83</v>
      </c>
      <c r="BK421" s="161">
        <f>ROUND(I421*H421,2)</f>
        <v>0</v>
      </c>
      <c r="BL421" s="11" t="s">
        <v>229</v>
      </c>
      <c r="BM421" s="160" t="s">
        <v>697</v>
      </c>
    </row>
    <row r="422" spans="1:65" s="162" customFormat="1">
      <c r="B422" s="163"/>
      <c r="D422" s="164" t="s">
        <v>162</v>
      </c>
      <c r="E422" s="165" t="s">
        <v>1</v>
      </c>
      <c r="F422" s="166" t="s">
        <v>698</v>
      </c>
      <c r="H422" s="167">
        <v>150.47999999999999</v>
      </c>
      <c r="I422" s="5"/>
      <c r="L422" s="163"/>
      <c r="M422" s="168"/>
      <c r="N422" s="169"/>
      <c r="O422" s="169"/>
      <c r="P422" s="169"/>
      <c r="Q422" s="169"/>
      <c r="R422" s="169"/>
      <c r="S422" s="169"/>
      <c r="T422" s="170"/>
      <c r="AT422" s="165" t="s">
        <v>162</v>
      </c>
      <c r="AU422" s="165" t="s">
        <v>85</v>
      </c>
      <c r="AV422" s="162" t="s">
        <v>85</v>
      </c>
      <c r="AW422" s="162" t="s">
        <v>30</v>
      </c>
      <c r="AX422" s="162" t="s">
        <v>83</v>
      </c>
      <c r="AY422" s="165" t="s">
        <v>146</v>
      </c>
    </row>
    <row r="423" spans="1:65" s="27" customFormat="1" ht="24.2" customHeight="1">
      <c r="A423" s="23"/>
      <c r="B423" s="24"/>
      <c r="C423" s="150" t="s">
        <v>699</v>
      </c>
      <c r="D423" s="150" t="s">
        <v>148</v>
      </c>
      <c r="E423" s="151" t="s">
        <v>700</v>
      </c>
      <c r="F423" s="152" t="s">
        <v>701</v>
      </c>
      <c r="G423" s="153" t="s">
        <v>151</v>
      </c>
      <c r="H423" s="154">
        <v>54.6</v>
      </c>
      <c r="I423" s="4"/>
      <c r="J423" s="155">
        <f>ROUND(I423*H423,2)</f>
        <v>0</v>
      </c>
      <c r="K423" s="152" t="s">
        <v>152</v>
      </c>
      <c r="L423" s="24"/>
      <c r="M423" s="156" t="s">
        <v>1</v>
      </c>
      <c r="N423" s="157" t="s">
        <v>41</v>
      </c>
      <c r="O423" s="51"/>
      <c r="P423" s="158">
        <f>O423*H423</f>
        <v>0</v>
      </c>
      <c r="Q423" s="158">
        <v>0</v>
      </c>
      <c r="R423" s="158">
        <f>Q423*H423</f>
        <v>0</v>
      </c>
      <c r="S423" s="158">
        <v>0</v>
      </c>
      <c r="T423" s="159">
        <f>S423*H423</f>
        <v>0</v>
      </c>
      <c r="U423" s="23"/>
      <c r="V423" s="23"/>
      <c r="W423" s="23"/>
      <c r="X423" s="23"/>
      <c r="Y423" s="23"/>
      <c r="Z423" s="23"/>
      <c r="AA423" s="23"/>
      <c r="AB423" s="23"/>
      <c r="AC423" s="23"/>
      <c r="AD423" s="23"/>
      <c r="AE423" s="23"/>
      <c r="AR423" s="160" t="s">
        <v>229</v>
      </c>
      <c r="AT423" s="160" t="s">
        <v>148</v>
      </c>
      <c r="AU423" s="160" t="s">
        <v>85</v>
      </c>
      <c r="AY423" s="11" t="s">
        <v>146</v>
      </c>
      <c r="BE423" s="161">
        <f>IF(N423="základní",J423,0)</f>
        <v>0</v>
      </c>
      <c r="BF423" s="161">
        <f>IF(N423="snížená",J423,0)</f>
        <v>0</v>
      </c>
      <c r="BG423" s="161">
        <f>IF(N423="zákl. přenesená",J423,0)</f>
        <v>0</v>
      </c>
      <c r="BH423" s="161">
        <f>IF(N423="sníž. přenesená",J423,0)</f>
        <v>0</v>
      </c>
      <c r="BI423" s="161">
        <f>IF(N423="nulová",J423,0)</f>
        <v>0</v>
      </c>
      <c r="BJ423" s="11" t="s">
        <v>83</v>
      </c>
      <c r="BK423" s="161">
        <f>ROUND(I423*H423,2)</f>
        <v>0</v>
      </c>
      <c r="BL423" s="11" t="s">
        <v>229</v>
      </c>
      <c r="BM423" s="160" t="s">
        <v>702</v>
      </c>
    </row>
    <row r="424" spans="1:65" s="162" customFormat="1">
      <c r="B424" s="163"/>
      <c r="D424" s="164" t="s">
        <v>162</v>
      </c>
      <c r="E424" s="165" t="s">
        <v>1</v>
      </c>
      <c r="F424" s="166" t="s">
        <v>688</v>
      </c>
      <c r="H424" s="167">
        <v>54.6</v>
      </c>
      <c r="I424" s="5"/>
      <c r="L424" s="163"/>
      <c r="M424" s="168"/>
      <c r="N424" s="169"/>
      <c r="O424" s="169"/>
      <c r="P424" s="169"/>
      <c r="Q424" s="169"/>
      <c r="R424" s="169"/>
      <c r="S424" s="169"/>
      <c r="T424" s="170"/>
      <c r="AT424" s="165" t="s">
        <v>162</v>
      </c>
      <c r="AU424" s="165" t="s">
        <v>85</v>
      </c>
      <c r="AV424" s="162" t="s">
        <v>85</v>
      </c>
      <c r="AW424" s="162" t="s">
        <v>30</v>
      </c>
      <c r="AX424" s="162" t="s">
        <v>83</v>
      </c>
      <c r="AY424" s="165" t="s">
        <v>146</v>
      </c>
    </row>
    <row r="425" spans="1:65" s="27" customFormat="1" ht="24.2" customHeight="1">
      <c r="A425" s="23"/>
      <c r="B425" s="24"/>
      <c r="C425" s="150" t="s">
        <v>703</v>
      </c>
      <c r="D425" s="150" t="s">
        <v>148</v>
      </c>
      <c r="E425" s="151" t="s">
        <v>704</v>
      </c>
      <c r="F425" s="152" t="s">
        <v>705</v>
      </c>
      <c r="G425" s="153" t="s">
        <v>151</v>
      </c>
      <c r="H425" s="154">
        <v>20.68</v>
      </c>
      <c r="I425" s="4"/>
      <c r="J425" s="155">
        <f>ROUND(I425*H425,2)</f>
        <v>0</v>
      </c>
      <c r="K425" s="152" t="s">
        <v>152</v>
      </c>
      <c r="L425" s="24"/>
      <c r="M425" s="156" t="s">
        <v>1</v>
      </c>
      <c r="N425" s="157" t="s">
        <v>41</v>
      </c>
      <c r="O425" s="51"/>
      <c r="P425" s="158">
        <f>O425*H425</f>
        <v>0</v>
      </c>
      <c r="Q425" s="158">
        <v>0</v>
      </c>
      <c r="R425" s="158">
        <f>Q425*H425</f>
        <v>0</v>
      </c>
      <c r="S425" s="158">
        <v>0</v>
      </c>
      <c r="T425" s="159">
        <f>S425*H425</f>
        <v>0</v>
      </c>
      <c r="U425" s="23"/>
      <c r="V425" s="23"/>
      <c r="W425" s="23"/>
      <c r="X425" s="23"/>
      <c r="Y425" s="23"/>
      <c r="Z425" s="23"/>
      <c r="AA425" s="23"/>
      <c r="AB425" s="23"/>
      <c r="AC425" s="23"/>
      <c r="AD425" s="23"/>
      <c r="AE425" s="23"/>
      <c r="AR425" s="160" t="s">
        <v>229</v>
      </c>
      <c r="AT425" s="160" t="s">
        <v>148</v>
      </c>
      <c r="AU425" s="160" t="s">
        <v>85</v>
      </c>
      <c r="AY425" s="11" t="s">
        <v>146</v>
      </c>
      <c r="BE425" s="161">
        <f>IF(N425="základní",J425,0)</f>
        <v>0</v>
      </c>
      <c r="BF425" s="161">
        <f>IF(N425="snížená",J425,0)</f>
        <v>0</v>
      </c>
      <c r="BG425" s="161">
        <f>IF(N425="zákl. přenesená",J425,0)</f>
        <v>0</v>
      </c>
      <c r="BH425" s="161">
        <f>IF(N425="sníž. přenesená",J425,0)</f>
        <v>0</v>
      </c>
      <c r="BI425" s="161">
        <f>IF(N425="nulová",J425,0)</f>
        <v>0</v>
      </c>
      <c r="BJ425" s="11" t="s">
        <v>83</v>
      </c>
      <c r="BK425" s="161">
        <f>ROUND(I425*H425,2)</f>
        <v>0</v>
      </c>
      <c r="BL425" s="11" t="s">
        <v>229</v>
      </c>
      <c r="BM425" s="160" t="s">
        <v>706</v>
      </c>
    </row>
    <row r="426" spans="1:65" s="162" customFormat="1">
      <c r="B426" s="163"/>
      <c r="D426" s="164" t="s">
        <v>162</v>
      </c>
      <c r="E426" s="165" t="s">
        <v>1</v>
      </c>
      <c r="F426" s="166" t="s">
        <v>693</v>
      </c>
      <c r="H426" s="167">
        <v>20.68</v>
      </c>
      <c r="I426" s="5"/>
      <c r="L426" s="163"/>
      <c r="M426" s="168"/>
      <c r="N426" s="169"/>
      <c r="O426" s="169"/>
      <c r="P426" s="169"/>
      <c r="Q426" s="169"/>
      <c r="R426" s="169"/>
      <c r="S426" s="169"/>
      <c r="T426" s="170"/>
      <c r="AT426" s="165" t="s">
        <v>162</v>
      </c>
      <c r="AU426" s="165" t="s">
        <v>85</v>
      </c>
      <c r="AV426" s="162" t="s">
        <v>85</v>
      </c>
      <c r="AW426" s="162" t="s">
        <v>30</v>
      </c>
      <c r="AX426" s="162" t="s">
        <v>83</v>
      </c>
      <c r="AY426" s="165" t="s">
        <v>146</v>
      </c>
    </row>
    <row r="427" spans="1:65" s="27" customFormat="1" ht="24.2" customHeight="1">
      <c r="A427" s="23"/>
      <c r="B427" s="24"/>
      <c r="C427" s="179" t="s">
        <v>707</v>
      </c>
      <c r="D427" s="179" t="s">
        <v>230</v>
      </c>
      <c r="E427" s="180" t="s">
        <v>708</v>
      </c>
      <c r="F427" s="181" t="s">
        <v>709</v>
      </c>
      <c r="G427" s="182" t="s">
        <v>151</v>
      </c>
      <c r="H427" s="183">
        <v>82.763999999999996</v>
      </c>
      <c r="I427" s="7"/>
      <c r="J427" s="184">
        <f>ROUND(I427*H427,2)</f>
        <v>0</v>
      </c>
      <c r="K427" s="181" t="s">
        <v>152</v>
      </c>
      <c r="L427" s="185"/>
      <c r="M427" s="186" t="s">
        <v>1</v>
      </c>
      <c r="N427" s="187" t="s">
        <v>41</v>
      </c>
      <c r="O427" s="51"/>
      <c r="P427" s="158">
        <f>O427*H427</f>
        <v>0</v>
      </c>
      <c r="Q427" s="158">
        <v>5.0000000000000001E-4</v>
      </c>
      <c r="R427" s="158">
        <f>Q427*H427</f>
        <v>4.1382000000000002E-2</v>
      </c>
      <c r="S427" s="158">
        <v>0</v>
      </c>
      <c r="T427" s="159">
        <f>S427*H427</f>
        <v>0</v>
      </c>
      <c r="U427" s="23"/>
      <c r="V427" s="23"/>
      <c r="W427" s="23"/>
      <c r="X427" s="23"/>
      <c r="Y427" s="23"/>
      <c r="Z427" s="23"/>
      <c r="AA427" s="23"/>
      <c r="AB427" s="23"/>
      <c r="AC427" s="23"/>
      <c r="AD427" s="23"/>
      <c r="AE427" s="23"/>
      <c r="AR427" s="160" t="s">
        <v>315</v>
      </c>
      <c r="AT427" s="160" t="s">
        <v>230</v>
      </c>
      <c r="AU427" s="160" t="s">
        <v>85</v>
      </c>
      <c r="AY427" s="11" t="s">
        <v>146</v>
      </c>
      <c r="BE427" s="161">
        <f>IF(N427="základní",J427,0)</f>
        <v>0</v>
      </c>
      <c r="BF427" s="161">
        <f>IF(N427="snížená",J427,0)</f>
        <v>0</v>
      </c>
      <c r="BG427" s="161">
        <f>IF(N427="zákl. přenesená",J427,0)</f>
        <v>0</v>
      </c>
      <c r="BH427" s="161">
        <f>IF(N427="sníž. přenesená",J427,0)</f>
        <v>0</v>
      </c>
      <c r="BI427" s="161">
        <f>IF(N427="nulová",J427,0)</f>
        <v>0</v>
      </c>
      <c r="BJ427" s="11" t="s">
        <v>83</v>
      </c>
      <c r="BK427" s="161">
        <f>ROUND(I427*H427,2)</f>
        <v>0</v>
      </c>
      <c r="BL427" s="11" t="s">
        <v>229</v>
      </c>
      <c r="BM427" s="160" t="s">
        <v>710</v>
      </c>
    </row>
    <row r="428" spans="1:65" s="162" customFormat="1">
      <c r="B428" s="163"/>
      <c r="D428" s="164" t="s">
        <v>162</v>
      </c>
      <c r="E428" s="165" t="s">
        <v>1</v>
      </c>
      <c r="F428" s="166" t="s">
        <v>711</v>
      </c>
      <c r="H428" s="167">
        <v>82.763999999999996</v>
      </c>
      <c r="I428" s="5"/>
      <c r="L428" s="163"/>
      <c r="M428" s="168"/>
      <c r="N428" s="169"/>
      <c r="O428" s="169"/>
      <c r="P428" s="169"/>
      <c r="Q428" s="169"/>
      <c r="R428" s="169"/>
      <c r="S428" s="169"/>
      <c r="T428" s="170"/>
      <c r="AT428" s="165" t="s">
        <v>162</v>
      </c>
      <c r="AU428" s="165" t="s">
        <v>85</v>
      </c>
      <c r="AV428" s="162" t="s">
        <v>85</v>
      </c>
      <c r="AW428" s="162" t="s">
        <v>30</v>
      </c>
      <c r="AX428" s="162" t="s">
        <v>83</v>
      </c>
      <c r="AY428" s="165" t="s">
        <v>146</v>
      </c>
    </row>
    <row r="429" spans="1:65" s="27" customFormat="1" ht="24.2" customHeight="1">
      <c r="A429" s="23"/>
      <c r="B429" s="24"/>
      <c r="C429" s="150" t="s">
        <v>712</v>
      </c>
      <c r="D429" s="150" t="s">
        <v>148</v>
      </c>
      <c r="E429" s="151" t="s">
        <v>713</v>
      </c>
      <c r="F429" s="152" t="s">
        <v>714</v>
      </c>
      <c r="G429" s="153" t="s">
        <v>174</v>
      </c>
      <c r="H429" s="154">
        <v>17.2</v>
      </c>
      <c r="I429" s="4"/>
      <c r="J429" s="155">
        <f>ROUND(I429*H429,2)</f>
        <v>0</v>
      </c>
      <c r="K429" s="152" t="s">
        <v>152</v>
      </c>
      <c r="L429" s="24"/>
      <c r="M429" s="156" t="s">
        <v>1</v>
      </c>
      <c r="N429" s="157" t="s">
        <v>41</v>
      </c>
      <c r="O429" s="51"/>
      <c r="P429" s="158">
        <f>O429*H429</f>
        <v>0</v>
      </c>
      <c r="Q429" s="158">
        <v>1.1E-4</v>
      </c>
      <c r="R429" s="158">
        <f>Q429*H429</f>
        <v>1.892E-3</v>
      </c>
      <c r="S429" s="158">
        <v>0</v>
      </c>
      <c r="T429" s="159">
        <f>S429*H429</f>
        <v>0</v>
      </c>
      <c r="U429" s="23"/>
      <c r="V429" s="23"/>
      <c r="W429" s="23"/>
      <c r="X429" s="23"/>
      <c r="Y429" s="23"/>
      <c r="Z429" s="23"/>
      <c r="AA429" s="23"/>
      <c r="AB429" s="23"/>
      <c r="AC429" s="23"/>
      <c r="AD429" s="23"/>
      <c r="AE429" s="23"/>
      <c r="AR429" s="160" t="s">
        <v>229</v>
      </c>
      <c r="AT429" s="160" t="s">
        <v>148</v>
      </c>
      <c r="AU429" s="160" t="s">
        <v>85</v>
      </c>
      <c r="AY429" s="11" t="s">
        <v>146</v>
      </c>
      <c r="BE429" s="161">
        <f>IF(N429="základní",J429,0)</f>
        <v>0</v>
      </c>
      <c r="BF429" s="161">
        <f>IF(N429="snížená",J429,0)</f>
        <v>0</v>
      </c>
      <c r="BG429" s="161">
        <f>IF(N429="zákl. přenesená",J429,0)</f>
        <v>0</v>
      </c>
      <c r="BH429" s="161">
        <f>IF(N429="sníž. přenesená",J429,0)</f>
        <v>0</v>
      </c>
      <c r="BI429" s="161">
        <f>IF(N429="nulová",J429,0)</f>
        <v>0</v>
      </c>
      <c r="BJ429" s="11" t="s">
        <v>83</v>
      </c>
      <c r="BK429" s="161">
        <f>ROUND(I429*H429,2)</f>
        <v>0</v>
      </c>
      <c r="BL429" s="11" t="s">
        <v>229</v>
      </c>
      <c r="BM429" s="160" t="s">
        <v>715</v>
      </c>
    </row>
    <row r="430" spans="1:65" s="162" customFormat="1">
      <c r="B430" s="163"/>
      <c r="D430" s="164" t="s">
        <v>162</v>
      </c>
      <c r="E430" s="165" t="s">
        <v>1</v>
      </c>
      <c r="F430" s="166" t="s">
        <v>716</v>
      </c>
      <c r="H430" s="167">
        <v>17.2</v>
      </c>
      <c r="I430" s="5"/>
      <c r="L430" s="163"/>
      <c r="M430" s="168"/>
      <c r="N430" s="169"/>
      <c r="O430" s="169"/>
      <c r="P430" s="169"/>
      <c r="Q430" s="169"/>
      <c r="R430" s="169"/>
      <c r="S430" s="169"/>
      <c r="T430" s="170"/>
      <c r="AT430" s="165" t="s">
        <v>162</v>
      </c>
      <c r="AU430" s="165" t="s">
        <v>85</v>
      </c>
      <c r="AV430" s="162" t="s">
        <v>85</v>
      </c>
      <c r="AW430" s="162" t="s">
        <v>30</v>
      </c>
      <c r="AX430" s="162" t="s">
        <v>83</v>
      </c>
      <c r="AY430" s="165" t="s">
        <v>146</v>
      </c>
    </row>
    <row r="431" spans="1:65" s="27" customFormat="1" ht="14.45" customHeight="1">
      <c r="A431" s="23"/>
      <c r="B431" s="24"/>
      <c r="C431" s="179" t="s">
        <v>717</v>
      </c>
      <c r="D431" s="179" t="s">
        <v>230</v>
      </c>
      <c r="E431" s="180" t="s">
        <v>718</v>
      </c>
      <c r="F431" s="181" t="s">
        <v>719</v>
      </c>
      <c r="G431" s="182" t="s">
        <v>720</v>
      </c>
      <c r="H431" s="183">
        <v>2</v>
      </c>
      <c r="I431" s="7"/>
      <c r="J431" s="184">
        <f>ROUND(I431*H431,2)</f>
        <v>0</v>
      </c>
      <c r="K431" s="181" t="s">
        <v>152</v>
      </c>
      <c r="L431" s="185"/>
      <c r="M431" s="186" t="s">
        <v>1</v>
      </c>
      <c r="N431" s="187" t="s">
        <v>41</v>
      </c>
      <c r="O431" s="51"/>
      <c r="P431" s="158">
        <f>O431*H431</f>
        <v>0</v>
      </c>
      <c r="Q431" s="158">
        <v>5.0000000000000001E-4</v>
      </c>
      <c r="R431" s="158">
        <f>Q431*H431</f>
        <v>1E-3</v>
      </c>
      <c r="S431" s="158">
        <v>0</v>
      </c>
      <c r="T431" s="159">
        <f>S431*H431</f>
        <v>0</v>
      </c>
      <c r="U431" s="23"/>
      <c r="V431" s="23"/>
      <c r="W431" s="23"/>
      <c r="X431" s="23"/>
      <c r="Y431" s="23"/>
      <c r="Z431" s="23"/>
      <c r="AA431" s="23"/>
      <c r="AB431" s="23"/>
      <c r="AC431" s="23"/>
      <c r="AD431" s="23"/>
      <c r="AE431" s="23"/>
      <c r="AR431" s="160" t="s">
        <v>315</v>
      </c>
      <c r="AT431" s="160" t="s">
        <v>230</v>
      </c>
      <c r="AU431" s="160" t="s">
        <v>85</v>
      </c>
      <c r="AY431" s="11" t="s">
        <v>146</v>
      </c>
      <c r="BE431" s="161">
        <f>IF(N431="základní",J431,0)</f>
        <v>0</v>
      </c>
      <c r="BF431" s="161">
        <f>IF(N431="snížená",J431,0)</f>
        <v>0</v>
      </c>
      <c r="BG431" s="161">
        <f>IF(N431="zákl. přenesená",J431,0)</f>
        <v>0</v>
      </c>
      <c r="BH431" s="161">
        <f>IF(N431="sníž. přenesená",J431,0)</f>
        <v>0</v>
      </c>
      <c r="BI431" s="161">
        <f>IF(N431="nulová",J431,0)</f>
        <v>0</v>
      </c>
      <c r="BJ431" s="11" t="s">
        <v>83</v>
      </c>
      <c r="BK431" s="161">
        <f>ROUND(I431*H431,2)</f>
        <v>0</v>
      </c>
      <c r="BL431" s="11" t="s">
        <v>229</v>
      </c>
      <c r="BM431" s="160" t="s">
        <v>721</v>
      </c>
    </row>
    <row r="432" spans="1:65" s="27" customFormat="1" ht="14.45" customHeight="1">
      <c r="A432" s="23"/>
      <c r="B432" s="24"/>
      <c r="C432" s="179" t="s">
        <v>722</v>
      </c>
      <c r="D432" s="179" t="s">
        <v>230</v>
      </c>
      <c r="E432" s="180" t="s">
        <v>723</v>
      </c>
      <c r="F432" s="181" t="s">
        <v>724</v>
      </c>
      <c r="G432" s="182" t="s">
        <v>323</v>
      </c>
      <c r="H432" s="183">
        <v>9</v>
      </c>
      <c r="I432" s="7"/>
      <c r="J432" s="184">
        <f>ROUND(I432*H432,2)</f>
        <v>0</v>
      </c>
      <c r="K432" s="181" t="s">
        <v>152</v>
      </c>
      <c r="L432" s="185"/>
      <c r="M432" s="186" t="s">
        <v>1</v>
      </c>
      <c r="N432" s="187" t="s">
        <v>41</v>
      </c>
      <c r="O432" s="51"/>
      <c r="P432" s="158">
        <f>O432*H432</f>
        <v>0</v>
      </c>
      <c r="Q432" s="158">
        <v>2.0000000000000001E-4</v>
      </c>
      <c r="R432" s="158">
        <f>Q432*H432</f>
        <v>1.8000000000000002E-3</v>
      </c>
      <c r="S432" s="158">
        <v>0</v>
      </c>
      <c r="T432" s="159">
        <f>S432*H432</f>
        <v>0</v>
      </c>
      <c r="U432" s="23"/>
      <c r="V432" s="23"/>
      <c r="W432" s="23"/>
      <c r="X432" s="23"/>
      <c r="Y432" s="23"/>
      <c r="Z432" s="23"/>
      <c r="AA432" s="23"/>
      <c r="AB432" s="23"/>
      <c r="AC432" s="23"/>
      <c r="AD432" s="23"/>
      <c r="AE432" s="23"/>
      <c r="AR432" s="160" t="s">
        <v>315</v>
      </c>
      <c r="AT432" s="160" t="s">
        <v>230</v>
      </c>
      <c r="AU432" s="160" t="s">
        <v>85</v>
      </c>
      <c r="AY432" s="11" t="s">
        <v>146</v>
      </c>
      <c r="BE432" s="161">
        <f>IF(N432="základní",J432,0)</f>
        <v>0</v>
      </c>
      <c r="BF432" s="161">
        <f>IF(N432="snížená",J432,0)</f>
        <v>0</v>
      </c>
      <c r="BG432" s="161">
        <f>IF(N432="zákl. přenesená",J432,0)</f>
        <v>0</v>
      </c>
      <c r="BH432" s="161">
        <f>IF(N432="sníž. přenesená",J432,0)</f>
        <v>0</v>
      </c>
      <c r="BI432" s="161">
        <f>IF(N432="nulová",J432,0)</f>
        <v>0</v>
      </c>
      <c r="BJ432" s="11" t="s">
        <v>83</v>
      </c>
      <c r="BK432" s="161">
        <f>ROUND(I432*H432,2)</f>
        <v>0</v>
      </c>
      <c r="BL432" s="11" t="s">
        <v>229</v>
      </c>
      <c r="BM432" s="160" t="s">
        <v>725</v>
      </c>
    </row>
    <row r="433" spans="1:65" s="27" customFormat="1" ht="14.45" customHeight="1">
      <c r="A433" s="23"/>
      <c r="B433" s="24"/>
      <c r="C433" s="179" t="s">
        <v>726</v>
      </c>
      <c r="D433" s="179" t="s">
        <v>230</v>
      </c>
      <c r="E433" s="180" t="s">
        <v>727</v>
      </c>
      <c r="F433" s="181" t="s">
        <v>728</v>
      </c>
      <c r="G433" s="182" t="s">
        <v>174</v>
      </c>
      <c r="H433" s="183">
        <v>17.2</v>
      </c>
      <c r="I433" s="7"/>
      <c r="J433" s="184">
        <f>ROUND(I433*H433,2)</f>
        <v>0</v>
      </c>
      <c r="K433" s="181" t="s">
        <v>152</v>
      </c>
      <c r="L433" s="185"/>
      <c r="M433" s="186" t="s">
        <v>1</v>
      </c>
      <c r="N433" s="187" t="s">
        <v>41</v>
      </c>
      <c r="O433" s="51"/>
      <c r="P433" s="158">
        <f>O433*H433</f>
        <v>0</v>
      </c>
      <c r="Q433" s="158">
        <v>2.0000000000000002E-5</v>
      </c>
      <c r="R433" s="158">
        <f>Q433*H433</f>
        <v>3.4400000000000001E-4</v>
      </c>
      <c r="S433" s="158">
        <v>0</v>
      </c>
      <c r="T433" s="159">
        <f>S433*H433</f>
        <v>0</v>
      </c>
      <c r="U433" s="23"/>
      <c r="V433" s="23"/>
      <c r="W433" s="23"/>
      <c r="X433" s="23"/>
      <c r="Y433" s="23"/>
      <c r="Z433" s="23"/>
      <c r="AA433" s="23"/>
      <c r="AB433" s="23"/>
      <c r="AC433" s="23"/>
      <c r="AD433" s="23"/>
      <c r="AE433" s="23"/>
      <c r="AR433" s="160" t="s">
        <v>315</v>
      </c>
      <c r="AT433" s="160" t="s">
        <v>230</v>
      </c>
      <c r="AU433" s="160" t="s">
        <v>85</v>
      </c>
      <c r="AY433" s="11" t="s">
        <v>146</v>
      </c>
      <c r="BE433" s="161">
        <f>IF(N433="základní",J433,0)</f>
        <v>0</v>
      </c>
      <c r="BF433" s="161">
        <f>IF(N433="snížená",J433,0)</f>
        <v>0</v>
      </c>
      <c r="BG433" s="161">
        <f>IF(N433="zákl. přenesená",J433,0)</f>
        <v>0</v>
      </c>
      <c r="BH433" s="161">
        <f>IF(N433="sníž. přenesená",J433,0)</f>
        <v>0</v>
      </c>
      <c r="BI433" s="161">
        <f>IF(N433="nulová",J433,0)</f>
        <v>0</v>
      </c>
      <c r="BJ433" s="11" t="s">
        <v>83</v>
      </c>
      <c r="BK433" s="161">
        <f>ROUND(I433*H433,2)</f>
        <v>0</v>
      </c>
      <c r="BL433" s="11" t="s">
        <v>229</v>
      </c>
      <c r="BM433" s="160" t="s">
        <v>729</v>
      </c>
    </row>
    <row r="434" spans="1:65" s="137" customFormat="1" ht="22.9" customHeight="1">
      <c r="B434" s="138"/>
      <c r="D434" s="139" t="s">
        <v>75</v>
      </c>
      <c r="E434" s="148" t="s">
        <v>730</v>
      </c>
      <c r="F434" s="148" t="s">
        <v>731</v>
      </c>
      <c r="I434" s="3"/>
      <c r="J434" s="149">
        <f>BK434</f>
        <v>0</v>
      </c>
      <c r="L434" s="138"/>
      <c r="M434" s="142"/>
      <c r="N434" s="143"/>
      <c r="O434" s="143"/>
      <c r="P434" s="144">
        <f>SUM(P435:P446)</f>
        <v>0</v>
      </c>
      <c r="Q434" s="143"/>
      <c r="R434" s="144">
        <f>SUM(R435:R446)</f>
        <v>1.0417168000000001</v>
      </c>
      <c r="S434" s="143"/>
      <c r="T434" s="145">
        <f>SUM(T435:T446)</f>
        <v>0</v>
      </c>
      <c r="AR434" s="139" t="s">
        <v>85</v>
      </c>
      <c r="AT434" s="146" t="s">
        <v>75</v>
      </c>
      <c r="AU434" s="146" t="s">
        <v>83</v>
      </c>
      <c r="AY434" s="139" t="s">
        <v>146</v>
      </c>
      <c r="BK434" s="147">
        <f>SUM(BK435:BK446)</f>
        <v>0</v>
      </c>
    </row>
    <row r="435" spans="1:65" s="27" customFormat="1" ht="24.2" customHeight="1">
      <c r="A435" s="23"/>
      <c r="B435" s="24"/>
      <c r="C435" s="150" t="s">
        <v>732</v>
      </c>
      <c r="D435" s="150" t="s">
        <v>148</v>
      </c>
      <c r="E435" s="151" t="s">
        <v>733</v>
      </c>
      <c r="F435" s="152" t="s">
        <v>734</v>
      </c>
      <c r="G435" s="153" t="s">
        <v>151</v>
      </c>
      <c r="H435" s="154">
        <v>44.32</v>
      </c>
      <c r="I435" s="4"/>
      <c r="J435" s="155">
        <f>ROUND(I435*H435,2)</f>
        <v>0</v>
      </c>
      <c r="K435" s="152" t="s">
        <v>152</v>
      </c>
      <c r="L435" s="24"/>
      <c r="M435" s="156" t="s">
        <v>1</v>
      </c>
      <c r="N435" s="157" t="s">
        <v>41</v>
      </c>
      <c r="O435" s="51"/>
      <c r="P435" s="158">
        <f>O435*H435</f>
        <v>0</v>
      </c>
      <c r="Q435" s="158">
        <v>4.8999999999999998E-4</v>
      </c>
      <c r="R435" s="158">
        <f>Q435*H435</f>
        <v>2.1716799999999998E-2</v>
      </c>
      <c r="S435" s="158">
        <v>0</v>
      </c>
      <c r="T435" s="159">
        <f>S435*H435</f>
        <v>0</v>
      </c>
      <c r="U435" s="23"/>
      <c r="V435" s="23"/>
      <c r="W435" s="23"/>
      <c r="X435" s="23"/>
      <c r="Y435" s="23"/>
      <c r="Z435" s="23"/>
      <c r="AA435" s="23"/>
      <c r="AB435" s="23"/>
      <c r="AC435" s="23"/>
      <c r="AD435" s="23"/>
      <c r="AE435" s="23"/>
      <c r="AR435" s="160" t="s">
        <v>229</v>
      </c>
      <c r="AT435" s="160" t="s">
        <v>148</v>
      </c>
      <c r="AU435" s="160" t="s">
        <v>85</v>
      </c>
      <c r="AY435" s="11" t="s">
        <v>146</v>
      </c>
      <c r="BE435" s="161">
        <f>IF(N435="základní",J435,0)</f>
        <v>0</v>
      </c>
      <c r="BF435" s="161">
        <f>IF(N435="snížená",J435,0)</f>
        <v>0</v>
      </c>
      <c r="BG435" s="161">
        <f>IF(N435="zákl. přenesená",J435,0)</f>
        <v>0</v>
      </c>
      <c r="BH435" s="161">
        <f>IF(N435="sníž. přenesená",J435,0)</f>
        <v>0</v>
      </c>
      <c r="BI435" s="161">
        <f>IF(N435="nulová",J435,0)</f>
        <v>0</v>
      </c>
      <c r="BJ435" s="11" t="s">
        <v>83</v>
      </c>
      <c r="BK435" s="161">
        <f>ROUND(I435*H435,2)</f>
        <v>0</v>
      </c>
      <c r="BL435" s="11" t="s">
        <v>229</v>
      </c>
      <c r="BM435" s="160" t="s">
        <v>735</v>
      </c>
    </row>
    <row r="436" spans="1:65" s="162" customFormat="1">
      <c r="B436" s="163"/>
      <c r="D436" s="164" t="s">
        <v>162</v>
      </c>
      <c r="E436" s="165" t="s">
        <v>1</v>
      </c>
      <c r="F436" s="166" t="s">
        <v>337</v>
      </c>
      <c r="H436" s="167">
        <v>27.36</v>
      </c>
      <c r="I436" s="5"/>
      <c r="L436" s="163"/>
      <c r="M436" s="168"/>
      <c r="N436" s="169"/>
      <c r="O436" s="169"/>
      <c r="P436" s="169"/>
      <c r="Q436" s="169"/>
      <c r="R436" s="169"/>
      <c r="S436" s="169"/>
      <c r="T436" s="170"/>
      <c r="AT436" s="165" t="s">
        <v>162</v>
      </c>
      <c r="AU436" s="165" t="s">
        <v>85</v>
      </c>
      <c r="AV436" s="162" t="s">
        <v>85</v>
      </c>
      <c r="AW436" s="162" t="s">
        <v>30</v>
      </c>
      <c r="AX436" s="162" t="s">
        <v>76</v>
      </c>
      <c r="AY436" s="165" t="s">
        <v>146</v>
      </c>
    </row>
    <row r="437" spans="1:65" s="162" customFormat="1">
      <c r="B437" s="163"/>
      <c r="D437" s="164" t="s">
        <v>162</v>
      </c>
      <c r="E437" s="165" t="s">
        <v>1</v>
      </c>
      <c r="F437" s="166" t="s">
        <v>338</v>
      </c>
      <c r="H437" s="167">
        <v>16.96</v>
      </c>
      <c r="I437" s="5"/>
      <c r="L437" s="163"/>
      <c r="M437" s="168"/>
      <c r="N437" s="169"/>
      <c r="O437" s="169"/>
      <c r="P437" s="169"/>
      <c r="Q437" s="169"/>
      <c r="R437" s="169"/>
      <c r="S437" s="169"/>
      <c r="T437" s="170"/>
      <c r="AT437" s="165" t="s">
        <v>162</v>
      </c>
      <c r="AU437" s="165" t="s">
        <v>85</v>
      </c>
      <c r="AV437" s="162" t="s">
        <v>85</v>
      </c>
      <c r="AW437" s="162" t="s">
        <v>30</v>
      </c>
      <c r="AX437" s="162" t="s">
        <v>76</v>
      </c>
      <c r="AY437" s="165" t="s">
        <v>146</v>
      </c>
    </row>
    <row r="438" spans="1:65" s="171" customFormat="1">
      <c r="B438" s="172"/>
      <c r="D438" s="164" t="s">
        <v>162</v>
      </c>
      <c r="E438" s="173" t="s">
        <v>1</v>
      </c>
      <c r="F438" s="174" t="s">
        <v>165</v>
      </c>
      <c r="H438" s="175">
        <v>44.32</v>
      </c>
      <c r="I438" s="6"/>
      <c r="L438" s="172"/>
      <c r="M438" s="176"/>
      <c r="N438" s="177"/>
      <c r="O438" s="177"/>
      <c r="P438" s="177"/>
      <c r="Q438" s="177"/>
      <c r="R438" s="177"/>
      <c r="S438" s="177"/>
      <c r="T438" s="178"/>
      <c r="AT438" s="173" t="s">
        <v>162</v>
      </c>
      <c r="AU438" s="173" t="s">
        <v>85</v>
      </c>
      <c r="AV438" s="171" t="s">
        <v>153</v>
      </c>
      <c r="AW438" s="171" t="s">
        <v>30</v>
      </c>
      <c r="AX438" s="171" t="s">
        <v>83</v>
      </c>
      <c r="AY438" s="173" t="s">
        <v>146</v>
      </c>
    </row>
    <row r="439" spans="1:65" s="27" customFormat="1" ht="14.45" customHeight="1">
      <c r="A439" s="23"/>
      <c r="B439" s="24"/>
      <c r="C439" s="179" t="s">
        <v>736</v>
      </c>
      <c r="D439" s="179" t="s">
        <v>230</v>
      </c>
      <c r="E439" s="180" t="s">
        <v>737</v>
      </c>
      <c r="F439" s="181" t="s">
        <v>738</v>
      </c>
      <c r="G439" s="182" t="s">
        <v>151</v>
      </c>
      <c r="H439" s="183">
        <v>60</v>
      </c>
      <c r="I439" s="7"/>
      <c r="J439" s="184">
        <f>ROUND(I439*H439,2)</f>
        <v>0</v>
      </c>
      <c r="K439" s="181" t="s">
        <v>152</v>
      </c>
      <c r="L439" s="185"/>
      <c r="M439" s="186" t="s">
        <v>1</v>
      </c>
      <c r="N439" s="187" t="s">
        <v>41</v>
      </c>
      <c r="O439" s="51"/>
      <c r="P439" s="158">
        <f>O439*H439</f>
        <v>0</v>
      </c>
      <c r="Q439" s="158">
        <v>1.7000000000000001E-2</v>
      </c>
      <c r="R439" s="158">
        <f>Q439*H439</f>
        <v>1.02</v>
      </c>
      <c r="S439" s="158">
        <v>0</v>
      </c>
      <c r="T439" s="159">
        <f>S439*H439</f>
        <v>0</v>
      </c>
      <c r="U439" s="23"/>
      <c r="V439" s="23"/>
      <c r="W439" s="23"/>
      <c r="X439" s="23"/>
      <c r="Y439" s="23"/>
      <c r="Z439" s="23"/>
      <c r="AA439" s="23"/>
      <c r="AB439" s="23"/>
      <c r="AC439" s="23"/>
      <c r="AD439" s="23"/>
      <c r="AE439" s="23"/>
      <c r="AR439" s="160" t="s">
        <v>315</v>
      </c>
      <c r="AT439" s="160" t="s">
        <v>230</v>
      </c>
      <c r="AU439" s="160" t="s">
        <v>85</v>
      </c>
      <c r="AY439" s="11" t="s">
        <v>146</v>
      </c>
      <c r="BE439" s="161">
        <f>IF(N439="základní",J439,0)</f>
        <v>0</v>
      </c>
      <c r="BF439" s="161">
        <f>IF(N439="snížená",J439,0)</f>
        <v>0</v>
      </c>
      <c r="BG439" s="161">
        <f>IF(N439="zákl. přenesená",J439,0)</f>
        <v>0</v>
      </c>
      <c r="BH439" s="161">
        <f>IF(N439="sníž. přenesená",J439,0)</f>
        <v>0</v>
      </c>
      <c r="BI439" s="161">
        <f>IF(N439="nulová",J439,0)</f>
        <v>0</v>
      </c>
      <c r="BJ439" s="11" t="s">
        <v>83</v>
      </c>
      <c r="BK439" s="161">
        <f>ROUND(I439*H439,2)</f>
        <v>0</v>
      </c>
      <c r="BL439" s="11" t="s">
        <v>229</v>
      </c>
      <c r="BM439" s="160" t="s">
        <v>739</v>
      </c>
    </row>
    <row r="440" spans="1:65" s="162" customFormat="1">
      <c r="B440" s="163"/>
      <c r="D440" s="164" t="s">
        <v>162</v>
      </c>
      <c r="E440" s="165" t="s">
        <v>1</v>
      </c>
      <c r="F440" s="166" t="s">
        <v>740</v>
      </c>
      <c r="H440" s="167">
        <v>40</v>
      </c>
      <c r="I440" s="5"/>
      <c r="L440" s="163"/>
      <c r="M440" s="168"/>
      <c r="N440" s="169"/>
      <c r="O440" s="169"/>
      <c r="P440" s="169"/>
      <c r="Q440" s="169"/>
      <c r="R440" s="169"/>
      <c r="S440" s="169"/>
      <c r="T440" s="170"/>
      <c r="AT440" s="165" t="s">
        <v>162</v>
      </c>
      <c r="AU440" s="165" t="s">
        <v>85</v>
      </c>
      <c r="AV440" s="162" t="s">
        <v>85</v>
      </c>
      <c r="AW440" s="162" t="s">
        <v>30</v>
      </c>
      <c r="AX440" s="162" t="s">
        <v>76</v>
      </c>
      <c r="AY440" s="165" t="s">
        <v>146</v>
      </c>
    </row>
    <row r="441" spans="1:65" s="162" customFormat="1">
      <c r="B441" s="163"/>
      <c r="D441" s="164" t="s">
        <v>162</v>
      </c>
      <c r="E441" s="165" t="s">
        <v>1</v>
      </c>
      <c r="F441" s="166" t="s">
        <v>741</v>
      </c>
      <c r="H441" s="167">
        <v>20</v>
      </c>
      <c r="I441" s="5"/>
      <c r="L441" s="163"/>
      <c r="M441" s="168"/>
      <c r="N441" s="169"/>
      <c r="O441" s="169"/>
      <c r="P441" s="169"/>
      <c r="Q441" s="169"/>
      <c r="R441" s="169"/>
      <c r="S441" s="169"/>
      <c r="T441" s="170"/>
      <c r="AT441" s="165" t="s">
        <v>162</v>
      </c>
      <c r="AU441" s="165" t="s">
        <v>85</v>
      </c>
      <c r="AV441" s="162" t="s">
        <v>85</v>
      </c>
      <c r="AW441" s="162" t="s">
        <v>30</v>
      </c>
      <c r="AX441" s="162" t="s">
        <v>76</v>
      </c>
      <c r="AY441" s="165" t="s">
        <v>146</v>
      </c>
    </row>
    <row r="442" spans="1:65" s="171" customFormat="1">
      <c r="B442" s="172"/>
      <c r="D442" s="164" t="s">
        <v>162</v>
      </c>
      <c r="E442" s="173" t="s">
        <v>1</v>
      </c>
      <c r="F442" s="174" t="s">
        <v>165</v>
      </c>
      <c r="H442" s="175">
        <v>60</v>
      </c>
      <c r="I442" s="6"/>
      <c r="L442" s="172"/>
      <c r="M442" s="176"/>
      <c r="N442" s="177"/>
      <c r="O442" s="177"/>
      <c r="P442" s="177"/>
      <c r="Q442" s="177"/>
      <c r="R442" s="177"/>
      <c r="S442" s="177"/>
      <c r="T442" s="178"/>
      <c r="AT442" s="173" t="s">
        <v>162</v>
      </c>
      <c r="AU442" s="173" t="s">
        <v>85</v>
      </c>
      <c r="AV442" s="171" t="s">
        <v>153</v>
      </c>
      <c r="AW442" s="171" t="s">
        <v>30</v>
      </c>
      <c r="AX442" s="171" t="s">
        <v>83</v>
      </c>
      <c r="AY442" s="173" t="s">
        <v>146</v>
      </c>
    </row>
    <row r="443" spans="1:65" s="27" customFormat="1" ht="24.2" customHeight="1">
      <c r="A443" s="23"/>
      <c r="B443" s="24"/>
      <c r="C443" s="150" t="s">
        <v>742</v>
      </c>
      <c r="D443" s="150" t="s">
        <v>148</v>
      </c>
      <c r="E443" s="151" t="s">
        <v>743</v>
      </c>
      <c r="F443" s="152" t="s">
        <v>744</v>
      </c>
      <c r="G443" s="153" t="s">
        <v>174</v>
      </c>
      <c r="H443" s="154">
        <v>44.4</v>
      </c>
      <c r="I443" s="4"/>
      <c r="J443" s="155">
        <f>ROUND(I443*H443,2)</f>
        <v>0</v>
      </c>
      <c r="K443" s="152" t="s">
        <v>152</v>
      </c>
      <c r="L443" s="24"/>
      <c r="M443" s="156" t="s">
        <v>1</v>
      </c>
      <c r="N443" s="157" t="s">
        <v>41</v>
      </c>
      <c r="O443" s="51"/>
      <c r="P443" s="158">
        <f>O443*H443</f>
        <v>0</v>
      </c>
      <c r="Q443" s="158">
        <v>0</v>
      </c>
      <c r="R443" s="158">
        <f>Q443*H443</f>
        <v>0</v>
      </c>
      <c r="S443" s="158">
        <v>0</v>
      </c>
      <c r="T443" s="159">
        <f>S443*H443</f>
        <v>0</v>
      </c>
      <c r="U443" s="23"/>
      <c r="V443" s="23"/>
      <c r="W443" s="23"/>
      <c r="X443" s="23"/>
      <c r="Y443" s="23"/>
      <c r="Z443" s="23"/>
      <c r="AA443" s="23"/>
      <c r="AB443" s="23"/>
      <c r="AC443" s="23"/>
      <c r="AD443" s="23"/>
      <c r="AE443" s="23"/>
      <c r="AR443" s="160" t="s">
        <v>229</v>
      </c>
      <c r="AT443" s="160" t="s">
        <v>148</v>
      </c>
      <c r="AU443" s="160" t="s">
        <v>85</v>
      </c>
      <c r="AY443" s="11" t="s">
        <v>146</v>
      </c>
      <c r="BE443" s="161">
        <f>IF(N443="základní",J443,0)</f>
        <v>0</v>
      </c>
      <c r="BF443" s="161">
        <f>IF(N443="snížená",J443,0)</f>
        <v>0</v>
      </c>
      <c r="BG443" s="161">
        <f>IF(N443="zákl. přenesená",J443,0)</f>
        <v>0</v>
      </c>
      <c r="BH443" s="161">
        <f>IF(N443="sníž. přenesená",J443,0)</f>
        <v>0</v>
      </c>
      <c r="BI443" s="161">
        <f>IF(N443="nulová",J443,0)</f>
        <v>0</v>
      </c>
      <c r="BJ443" s="11" t="s">
        <v>83</v>
      </c>
      <c r="BK443" s="161">
        <f>ROUND(I443*H443,2)</f>
        <v>0</v>
      </c>
      <c r="BL443" s="11" t="s">
        <v>229</v>
      </c>
      <c r="BM443" s="160" t="s">
        <v>745</v>
      </c>
    </row>
    <row r="444" spans="1:65" s="162" customFormat="1">
      <c r="B444" s="163"/>
      <c r="D444" s="164" t="s">
        <v>162</v>
      </c>
      <c r="E444" s="165" t="s">
        <v>1</v>
      </c>
      <c r="F444" s="166" t="s">
        <v>746</v>
      </c>
      <c r="H444" s="167">
        <v>44.4</v>
      </c>
      <c r="I444" s="5"/>
      <c r="L444" s="163"/>
      <c r="M444" s="168"/>
      <c r="N444" s="169"/>
      <c r="O444" s="169"/>
      <c r="P444" s="169"/>
      <c r="Q444" s="169"/>
      <c r="R444" s="169"/>
      <c r="S444" s="169"/>
      <c r="T444" s="170"/>
      <c r="AT444" s="165" t="s">
        <v>162</v>
      </c>
      <c r="AU444" s="165" t="s">
        <v>85</v>
      </c>
      <c r="AV444" s="162" t="s">
        <v>85</v>
      </c>
      <c r="AW444" s="162" t="s">
        <v>30</v>
      </c>
      <c r="AX444" s="162" t="s">
        <v>83</v>
      </c>
      <c r="AY444" s="165" t="s">
        <v>146</v>
      </c>
    </row>
    <row r="445" spans="1:65" s="27" customFormat="1" ht="24.2" customHeight="1">
      <c r="A445" s="23"/>
      <c r="B445" s="24"/>
      <c r="C445" s="150" t="s">
        <v>747</v>
      </c>
      <c r="D445" s="150" t="s">
        <v>148</v>
      </c>
      <c r="E445" s="151" t="s">
        <v>748</v>
      </c>
      <c r="F445" s="152" t="s">
        <v>749</v>
      </c>
      <c r="G445" s="153" t="s">
        <v>323</v>
      </c>
      <c r="H445" s="154">
        <v>14</v>
      </c>
      <c r="I445" s="4"/>
      <c r="J445" s="155">
        <f>ROUND(I445*H445,2)</f>
        <v>0</v>
      </c>
      <c r="K445" s="152" t="s">
        <v>152</v>
      </c>
      <c r="L445" s="24"/>
      <c r="M445" s="156" t="s">
        <v>1</v>
      </c>
      <c r="N445" s="157" t="s">
        <v>41</v>
      </c>
      <c r="O445" s="51"/>
      <c r="P445" s="158">
        <f>O445*H445</f>
        <v>0</v>
      </c>
      <c r="Q445" s="158">
        <v>0</v>
      </c>
      <c r="R445" s="158">
        <f>Q445*H445</f>
        <v>0</v>
      </c>
      <c r="S445" s="158">
        <v>0</v>
      </c>
      <c r="T445" s="159">
        <f>S445*H445</f>
        <v>0</v>
      </c>
      <c r="U445" s="23"/>
      <c r="V445" s="23"/>
      <c r="W445" s="23"/>
      <c r="X445" s="23"/>
      <c r="Y445" s="23"/>
      <c r="Z445" s="23"/>
      <c r="AA445" s="23"/>
      <c r="AB445" s="23"/>
      <c r="AC445" s="23"/>
      <c r="AD445" s="23"/>
      <c r="AE445" s="23"/>
      <c r="AR445" s="160" t="s">
        <v>229</v>
      </c>
      <c r="AT445" s="160" t="s">
        <v>148</v>
      </c>
      <c r="AU445" s="160" t="s">
        <v>85</v>
      </c>
      <c r="AY445" s="11" t="s">
        <v>146</v>
      </c>
      <c r="BE445" s="161">
        <f>IF(N445="základní",J445,0)</f>
        <v>0</v>
      </c>
      <c r="BF445" s="161">
        <f>IF(N445="snížená",J445,0)</f>
        <v>0</v>
      </c>
      <c r="BG445" s="161">
        <f>IF(N445="zákl. přenesená",J445,0)</f>
        <v>0</v>
      </c>
      <c r="BH445" s="161">
        <f>IF(N445="sníž. přenesená",J445,0)</f>
        <v>0</v>
      </c>
      <c r="BI445" s="161">
        <f>IF(N445="nulová",J445,0)</f>
        <v>0</v>
      </c>
      <c r="BJ445" s="11" t="s">
        <v>83</v>
      </c>
      <c r="BK445" s="161">
        <f>ROUND(I445*H445,2)</f>
        <v>0</v>
      </c>
      <c r="BL445" s="11" t="s">
        <v>229</v>
      </c>
      <c r="BM445" s="160" t="s">
        <v>750</v>
      </c>
    </row>
    <row r="446" spans="1:65" s="162" customFormat="1">
      <c r="B446" s="163"/>
      <c r="D446" s="164" t="s">
        <v>162</v>
      </c>
      <c r="E446" s="165" t="s">
        <v>1</v>
      </c>
      <c r="F446" s="166" t="s">
        <v>751</v>
      </c>
      <c r="H446" s="167">
        <v>14</v>
      </c>
      <c r="I446" s="5"/>
      <c r="L446" s="163"/>
      <c r="M446" s="168"/>
      <c r="N446" s="169"/>
      <c r="O446" s="169"/>
      <c r="P446" s="169"/>
      <c r="Q446" s="169"/>
      <c r="R446" s="169"/>
      <c r="S446" s="169"/>
      <c r="T446" s="170"/>
      <c r="AT446" s="165" t="s">
        <v>162</v>
      </c>
      <c r="AU446" s="165" t="s">
        <v>85</v>
      </c>
      <c r="AV446" s="162" t="s">
        <v>85</v>
      </c>
      <c r="AW446" s="162" t="s">
        <v>30</v>
      </c>
      <c r="AX446" s="162" t="s">
        <v>83</v>
      </c>
      <c r="AY446" s="165" t="s">
        <v>146</v>
      </c>
    </row>
    <row r="447" spans="1:65" s="137" customFormat="1" ht="22.9" customHeight="1">
      <c r="B447" s="138"/>
      <c r="D447" s="139" t="s">
        <v>75</v>
      </c>
      <c r="E447" s="148" t="s">
        <v>752</v>
      </c>
      <c r="F447" s="148" t="s">
        <v>753</v>
      </c>
      <c r="I447" s="3"/>
      <c r="J447" s="149">
        <f>BK447</f>
        <v>0</v>
      </c>
      <c r="L447" s="138"/>
      <c r="M447" s="142"/>
      <c r="N447" s="143"/>
      <c r="O447" s="143"/>
      <c r="P447" s="144">
        <f>SUM(P448:P453)</f>
        <v>0</v>
      </c>
      <c r="Q447" s="143"/>
      <c r="R447" s="144">
        <f>SUM(R448:R453)</f>
        <v>15.497</v>
      </c>
      <c r="S447" s="143"/>
      <c r="T447" s="145">
        <f>SUM(T448:T453)</f>
        <v>0</v>
      </c>
      <c r="AR447" s="139" t="s">
        <v>85</v>
      </c>
      <c r="AT447" s="146" t="s">
        <v>75</v>
      </c>
      <c r="AU447" s="146" t="s">
        <v>83</v>
      </c>
      <c r="AY447" s="139" t="s">
        <v>146</v>
      </c>
      <c r="BK447" s="147">
        <f>SUM(BK448:BK453)</f>
        <v>0</v>
      </c>
    </row>
    <row r="448" spans="1:65" s="27" customFormat="1" ht="24.2" customHeight="1">
      <c r="A448" s="23"/>
      <c r="B448" s="24"/>
      <c r="C448" s="150" t="s">
        <v>754</v>
      </c>
      <c r="D448" s="150" t="s">
        <v>148</v>
      </c>
      <c r="E448" s="151" t="s">
        <v>755</v>
      </c>
      <c r="F448" s="152" t="s">
        <v>756</v>
      </c>
      <c r="G448" s="153" t="s">
        <v>151</v>
      </c>
      <c r="H448" s="154">
        <v>387.43</v>
      </c>
      <c r="I448" s="4"/>
      <c r="J448" s="155">
        <f>ROUND(I448*H448,2)</f>
        <v>0</v>
      </c>
      <c r="K448" s="152" t="s">
        <v>152</v>
      </c>
      <c r="L448" s="24"/>
      <c r="M448" s="156" t="s">
        <v>1</v>
      </c>
      <c r="N448" s="157" t="s">
        <v>41</v>
      </c>
      <c r="O448" s="51"/>
      <c r="P448" s="158">
        <f>O448*H448</f>
        <v>0</v>
      </c>
      <c r="Q448" s="158">
        <v>0</v>
      </c>
      <c r="R448" s="158">
        <f>Q448*H448</f>
        <v>0</v>
      </c>
      <c r="S448" s="158">
        <v>0</v>
      </c>
      <c r="T448" s="159">
        <f>S448*H448</f>
        <v>0</v>
      </c>
      <c r="U448" s="23"/>
      <c r="V448" s="23"/>
      <c r="W448" s="23"/>
      <c r="X448" s="23"/>
      <c r="Y448" s="23"/>
      <c r="Z448" s="23"/>
      <c r="AA448" s="23"/>
      <c r="AB448" s="23"/>
      <c r="AC448" s="23"/>
      <c r="AD448" s="23"/>
      <c r="AE448" s="23"/>
      <c r="AR448" s="160" t="s">
        <v>229</v>
      </c>
      <c r="AT448" s="160" t="s">
        <v>148</v>
      </c>
      <c r="AU448" s="160" t="s">
        <v>85</v>
      </c>
      <c r="AY448" s="11" t="s">
        <v>146</v>
      </c>
      <c r="BE448" s="161">
        <f>IF(N448="základní",J448,0)</f>
        <v>0</v>
      </c>
      <c r="BF448" s="161">
        <f>IF(N448="snížená",J448,0)</f>
        <v>0</v>
      </c>
      <c r="BG448" s="161">
        <f>IF(N448="zákl. přenesená",J448,0)</f>
        <v>0</v>
      </c>
      <c r="BH448" s="161">
        <f>IF(N448="sníž. přenesená",J448,0)</f>
        <v>0</v>
      </c>
      <c r="BI448" s="161">
        <f>IF(N448="nulová",J448,0)</f>
        <v>0</v>
      </c>
      <c r="BJ448" s="11" t="s">
        <v>83</v>
      </c>
      <c r="BK448" s="161">
        <f>ROUND(I448*H448,2)</f>
        <v>0</v>
      </c>
      <c r="BL448" s="11" t="s">
        <v>229</v>
      </c>
      <c r="BM448" s="160" t="s">
        <v>757</v>
      </c>
    </row>
    <row r="449" spans="1:65" s="162" customFormat="1">
      <c r="B449" s="163"/>
      <c r="D449" s="164" t="s">
        <v>162</v>
      </c>
      <c r="E449" s="165" t="s">
        <v>1</v>
      </c>
      <c r="F449" s="166" t="s">
        <v>421</v>
      </c>
      <c r="H449" s="167">
        <v>31.83</v>
      </c>
      <c r="I449" s="5"/>
      <c r="L449" s="163"/>
      <c r="M449" s="168"/>
      <c r="N449" s="169"/>
      <c r="O449" s="169"/>
      <c r="P449" s="169"/>
      <c r="Q449" s="169"/>
      <c r="R449" s="169"/>
      <c r="S449" s="169"/>
      <c r="T449" s="170"/>
      <c r="AT449" s="165" t="s">
        <v>162</v>
      </c>
      <c r="AU449" s="165" t="s">
        <v>85</v>
      </c>
      <c r="AV449" s="162" t="s">
        <v>85</v>
      </c>
      <c r="AW449" s="162" t="s">
        <v>30</v>
      </c>
      <c r="AX449" s="162" t="s">
        <v>76</v>
      </c>
      <c r="AY449" s="165" t="s">
        <v>146</v>
      </c>
    </row>
    <row r="450" spans="1:65" s="162" customFormat="1">
      <c r="B450" s="163"/>
      <c r="D450" s="164" t="s">
        <v>162</v>
      </c>
      <c r="E450" s="165" t="s">
        <v>1</v>
      </c>
      <c r="F450" s="166" t="s">
        <v>422</v>
      </c>
      <c r="H450" s="167">
        <v>355.6</v>
      </c>
      <c r="I450" s="5"/>
      <c r="L450" s="163"/>
      <c r="M450" s="168"/>
      <c r="N450" s="169"/>
      <c r="O450" s="169"/>
      <c r="P450" s="169"/>
      <c r="Q450" s="169"/>
      <c r="R450" s="169"/>
      <c r="S450" s="169"/>
      <c r="T450" s="170"/>
      <c r="AT450" s="165" t="s">
        <v>162</v>
      </c>
      <c r="AU450" s="165" t="s">
        <v>85</v>
      </c>
      <c r="AV450" s="162" t="s">
        <v>85</v>
      </c>
      <c r="AW450" s="162" t="s">
        <v>30</v>
      </c>
      <c r="AX450" s="162" t="s">
        <v>76</v>
      </c>
      <c r="AY450" s="165" t="s">
        <v>146</v>
      </c>
    </row>
    <row r="451" spans="1:65" s="171" customFormat="1">
      <c r="B451" s="172"/>
      <c r="D451" s="164" t="s">
        <v>162</v>
      </c>
      <c r="E451" s="173" t="s">
        <v>1</v>
      </c>
      <c r="F451" s="174" t="s">
        <v>165</v>
      </c>
      <c r="H451" s="175">
        <v>387.43</v>
      </c>
      <c r="I451" s="6"/>
      <c r="L451" s="172"/>
      <c r="M451" s="176"/>
      <c r="N451" s="177"/>
      <c r="O451" s="177"/>
      <c r="P451" s="177"/>
      <c r="Q451" s="177"/>
      <c r="R451" s="177"/>
      <c r="S451" s="177"/>
      <c r="T451" s="178"/>
      <c r="AT451" s="173" t="s">
        <v>162</v>
      </c>
      <c r="AU451" s="173" t="s">
        <v>85</v>
      </c>
      <c r="AV451" s="171" t="s">
        <v>153</v>
      </c>
      <c r="AW451" s="171" t="s">
        <v>30</v>
      </c>
      <c r="AX451" s="171" t="s">
        <v>83</v>
      </c>
      <c r="AY451" s="173" t="s">
        <v>146</v>
      </c>
    </row>
    <row r="452" spans="1:65" s="27" customFormat="1" ht="14.45" customHeight="1">
      <c r="A452" s="23"/>
      <c r="B452" s="24"/>
      <c r="C452" s="179" t="s">
        <v>758</v>
      </c>
      <c r="D452" s="179" t="s">
        <v>230</v>
      </c>
      <c r="E452" s="180" t="s">
        <v>759</v>
      </c>
      <c r="F452" s="181" t="s">
        <v>760</v>
      </c>
      <c r="G452" s="182" t="s">
        <v>233</v>
      </c>
      <c r="H452" s="183">
        <v>15.497</v>
      </c>
      <c r="I452" s="7"/>
      <c r="J452" s="184">
        <f>ROUND(I452*H452,2)</f>
        <v>0</v>
      </c>
      <c r="K452" s="181" t="s">
        <v>152</v>
      </c>
      <c r="L452" s="185"/>
      <c r="M452" s="186" t="s">
        <v>1</v>
      </c>
      <c r="N452" s="187" t="s">
        <v>41</v>
      </c>
      <c r="O452" s="51"/>
      <c r="P452" s="158">
        <f>O452*H452</f>
        <v>0</v>
      </c>
      <c r="Q452" s="158">
        <v>1</v>
      </c>
      <c r="R452" s="158">
        <f>Q452*H452</f>
        <v>15.497</v>
      </c>
      <c r="S452" s="158">
        <v>0</v>
      </c>
      <c r="T452" s="159">
        <f>S452*H452</f>
        <v>0</v>
      </c>
      <c r="U452" s="23"/>
      <c r="V452" s="23"/>
      <c r="W452" s="23"/>
      <c r="X452" s="23"/>
      <c r="Y452" s="23"/>
      <c r="Z452" s="23"/>
      <c r="AA452" s="23"/>
      <c r="AB452" s="23"/>
      <c r="AC452" s="23"/>
      <c r="AD452" s="23"/>
      <c r="AE452" s="23"/>
      <c r="AR452" s="160" t="s">
        <v>186</v>
      </c>
      <c r="AT452" s="160" t="s">
        <v>230</v>
      </c>
      <c r="AU452" s="160" t="s">
        <v>85</v>
      </c>
      <c r="AY452" s="11" t="s">
        <v>146</v>
      </c>
      <c r="BE452" s="161">
        <f>IF(N452="základní",J452,0)</f>
        <v>0</v>
      </c>
      <c r="BF452" s="161">
        <f>IF(N452="snížená",J452,0)</f>
        <v>0</v>
      </c>
      <c r="BG452" s="161">
        <f>IF(N452="zákl. přenesená",J452,0)</f>
        <v>0</v>
      </c>
      <c r="BH452" s="161">
        <f>IF(N452="sníž. přenesená",J452,0)</f>
        <v>0</v>
      </c>
      <c r="BI452" s="161">
        <f>IF(N452="nulová",J452,0)</f>
        <v>0</v>
      </c>
      <c r="BJ452" s="11" t="s">
        <v>83</v>
      </c>
      <c r="BK452" s="161">
        <f>ROUND(I452*H452,2)</f>
        <v>0</v>
      </c>
      <c r="BL452" s="11" t="s">
        <v>153</v>
      </c>
      <c r="BM452" s="160" t="s">
        <v>761</v>
      </c>
    </row>
    <row r="453" spans="1:65" s="162" customFormat="1">
      <c r="B453" s="163"/>
      <c r="D453" s="164" t="s">
        <v>162</v>
      </c>
      <c r="E453" s="165" t="s">
        <v>1</v>
      </c>
      <c r="F453" s="166" t="s">
        <v>619</v>
      </c>
      <c r="H453" s="167">
        <v>15.497</v>
      </c>
      <c r="I453" s="5"/>
      <c r="L453" s="163"/>
      <c r="M453" s="168"/>
      <c r="N453" s="169"/>
      <c r="O453" s="169"/>
      <c r="P453" s="169"/>
      <c r="Q453" s="169"/>
      <c r="R453" s="169"/>
      <c r="S453" s="169"/>
      <c r="T453" s="170"/>
      <c r="AT453" s="165" t="s">
        <v>162</v>
      </c>
      <c r="AU453" s="165" t="s">
        <v>85</v>
      </c>
      <c r="AV453" s="162" t="s">
        <v>85</v>
      </c>
      <c r="AW453" s="162" t="s">
        <v>30</v>
      </c>
      <c r="AX453" s="162" t="s">
        <v>83</v>
      </c>
      <c r="AY453" s="165" t="s">
        <v>146</v>
      </c>
    </row>
    <row r="454" spans="1:65" s="137" customFormat="1" ht="25.9" customHeight="1">
      <c r="B454" s="138"/>
      <c r="D454" s="139" t="s">
        <v>75</v>
      </c>
      <c r="E454" s="140" t="s">
        <v>230</v>
      </c>
      <c r="F454" s="140" t="s">
        <v>762</v>
      </c>
      <c r="I454" s="3"/>
      <c r="J454" s="141">
        <f>BK454</f>
        <v>0</v>
      </c>
      <c r="L454" s="138"/>
      <c r="M454" s="142"/>
      <c r="N454" s="143"/>
      <c r="O454" s="143"/>
      <c r="P454" s="144">
        <f>P455</f>
        <v>0</v>
      </c>
      <c r="Q454" s="143"/>
      <c r="R454" s="144">
        <f>R455</f>
        <v>0.24087999999999998</v>
      </c>
      <c r="S454" s="143"/>
      <c r="T454" s="145">
        <f>T455</f>
        <v>0</v>
      </c>
      <c r="AR454" s="139" t="s">
        <v>158</v>
      </c>
      <c r="AT454" s="146" t="s">
        <v>75</v>
      </c>
      <c r="AU454" s="146" t="s">
        <v>76</v>
      </c>
      <c r="AY454" s="139" t="s">
        <v>146</v>
      </c>
      <c r="BK454" s="147">
        <f>BK455</f>
        <v>0</v>
      </c>
    </row>
    <row r="455" spans="1:65" s="137" customFormat="1" ht="22.9" customHeight="1">
      <c r="B455" s="138"/>
      <c r="D455" s="139" t="s">
        <v>75</v>
      </c>
      <c r="E455" s="148" t="s">
        <v>763</v>
      </c>
      <c r="F455" s="148" t="s">
        <v>764</v>
      </c>
      <c r="I455" s="3"/>
      <c r="J455" s="149">
        <f>BK455</f>
        <v>0</v>
      </c>
      <c r="L455" s="138"/>
      <c r="M455" s="142"/>
      <c r="N455" s="143"/>
      <c r="O455" s="143"/>
      <c r="P455" s="144">
        <f>SUM(P456:P458)</f>
        <v>0</v>
      </c>
      <c r="Q455" s="143"/>
      <c r="R455" s="144">
        <f>SUM(R456:R458)</f>
        <v>0.24087999999999998</v>
      </c>
      <c r="S455" s="143"/>
      <c r="T455" s="145">
        <f>SUM(T456:T458)</f>
        <v>0</v>
      </c>
      <c r="AR455" s="139" t="s">
        <v>158</v>
      </c>
      <c r="AT455" s="146" t="s">
        <v>75</v>
      </c>
      <c r="AU455" s="146" t="s">
        <v>83</v>
      </c>
      <c r="AY455" s="139" t="s">
        <v>146</v>
      </c>
      <c r="BK455" s="147">
        <f>SUM(BK456:BK458)</f>
        <v>0</v>
      </c>
    </row>
    <row r="456" spans="1:65" s="27" customFormat="1" ht="14.45" customHeight="1">
      <c r="A456" s="23"/>
      <c r="B456" s="24"/>
      <c r="C456" s="150" t="s">
        <v>765</v>
      </c>
      <c r="D456" s="150" t="s">
        <v>148</v>
      </c>
      <c r="E456" s="151" t="s">
        <v>766</v>
      </c>
      <c r="F456" s="152" t="s">
        <v>767</v>
      </c>
      <c r="G456" s="153" t="s">
        <v>174</v>
      </c>
      <c r="H456" s="154">
        <v>20</v>
      </c>
      <c r="I456" s="4"/>
      <c r="J456" s="155">
        <f>ROUND(I456*H456,2)</f>
        <v>0</v>
      </c>
      <c r="K456" s="152" t="s">
        <v>152</v>
      </c>
      <c r="L456" s="24"/>
      <c r="M456" s="156" t="s">
        <v>1</v>
      </c>
      <c r="N456" s="157" t="s">
        <v>41</v>
      </c>
      <c r="O456" s="51"/>
      <c r="P456" s="158">
        <f>O456*H456</f>
        <v>0</v>
      </c>
      <c r="Q456" s="158">
        <v>0</v>
      </c>
      <c r="R456" s="158">
        <f>Q456*H456</f>
        <v>0</v>
      </c>
      <c r="S456" s="158">
        <v>0</v>
      </c>
      <c r="T456" s="159">
        <f>S456*H456</f>
        <v>0</v>
      </c>
      <c r="U456" s="23"/>
      <c r="V456" s="23"/>
      <c r="W456" s="23"/>
      <c r="X456" s="23"/>
      <c r="Y456" s="23"/>
      <c r="Z456" s="23"/>
      <c r="AA456" s="23"/>
      <c r="AB456" s="23"/>
      <c r="AC456" s="23"/>
      <c r="AD456" s="23"/>
      <c r="AE456" s="23"/>
      <c r="AR456" s="160" t="s">
        <v>493</v>
      </c>
      <c r="AT456" s="160" t="s">
        <v>148</v>
      </c>
      <c r="AU456" s="160" t="s">
        <v>85</v>
      </c>
      <c r="AY456" s="11" t="s">
        <v>146</v>
      </c>
      <c r="BE456" s="161">
        <f>IF(N456="základní",J456,0)</f>
        <v>0</v>
      </c>
      <c r="BF456" s="161">
        <f>IF(N456="snížená",J456,0)</f>
        <v>0</v>
      </c>
      <c r="BG456" s="161">
        <f>IF(N456="zákl. přenesená",J456,0)</f>
        <v>0</v>
      </c>
      <c r="BH456" s="161">
        <f>IF(N456="sníž. přenesená",J456,0)</f>
        <v>0</v>
      </c>
      <c r="BI456" s="161">
        <f>IF(N456="nulová",J456,0)</f>
        <v>0</v>
      </c>
      <c r="BJ456" s="11" t="s">
        <v>83</v>
      </c>
      <c r="BK456" s="161">
        <f>ROUND(I456*H456,2)</f>
        <v>0</v>
      </c>
      <c r="BL456" s="11" t="s">
        <v>493</v>
      </c>
      <c r="BM456" s="160" t="s">
        <v>768</v>
      </c>
    </row>
    <row r="457" spans="1:65" s="27" customFormat="1" ht="14.45" customHeight="1">
      <c r="A457" s="23"/>
      <c r="B457" s="24"/>
      <c r="C457" s="179" t="s">
        <v>769</v>
      </c>
      <c r="D457" s="179" t="s">
        <v>230</v>
      </c>
      <c r="E457" s="180" t="s">
        <v>770</v>
      </c>
      <c r="F457" s="181" t="s">
        <v>771</v>
      </c>
      <c r="G457" s="182" t="s">
        <v>174</v>
      </c>
      <c r="H457" s="183">
        <v>20</v>
      </c>
      <c r="I457" s="7"/>
      <c r="J457" s="184">
        <f>ROUND(I457*H457,2)</f>
        <v>0</v>
      </c>
      <c r="K457" s="181" t="s">
        <v>152</v>
      </c>
      <c r="L457" s="185"/>
      <c r="M457" s="186" t="s">
        <v>1</v>
      </c>
      <c r="N457" s="187" t="s">
        <v>41</v>
      </c>
      <c r="O457" s="51"/>
      <c r="P457" s="158">
        <f>O457*H457</f>
        <v>0</v>
      </c>
      <c r="Q457" s="158">
        <v>1.2E-2</v>
      </c>
      <c r="R457" s="158">
        <f>Q457*H457</f>
        <v>0.24</v>
      </c>
      <c r="S457" s="158">
        <v>0</v>
      </c>
      <c r="T457" s="159">
        <f>S457*H457</f>
        <v>0</v>
      </c>
      <c r="U457" s="23"/>
      <c r="V457" s="23"/>
      <c r="W457" s="23"/>
      <c r="X457" s="23"/>
      <c r="Y457" s="23"/>
      <c r="Z457" s="23"/>
      <c r="AA457" s="23"/>
      <c r="AB457" s="23"/>
      <c r="AC457" s="23"/>
      <c r="AD457" s="23"/>
      <c r="AE457" s="23"/>
      <c r="AR457" s="160" t="s">
        <v>772</v>
      </c>
      <c r="AT457" s="160" t="s">
        <v>230</v>
      </c>
      <c r="AU457" s="160" t="s">
        <v>85</v>
      </c>
      <c r="AY457" s="11" t="s">
        <v>146</v>
      </c>
      <c r="BE457" s="161">
        <f>IF(N457="základní",J457,0)</f>
        <v>0</v>
      </c>
      <c r="BF457" s="161">
        <f>IF(N457="snížená",J457,0)</f>
        <v>0</v>
      </c>
      <c r="BG457" s="161">
        <f>IF(N457="zákl. přenesená",J457,0)</f>
        <v>0</v>
      </c>
      <c r="BH457" s="161">
        <f>IF(N457="sníž. přenesená",J457,0)</f>
        <v>0</v>
      </c>
      <c r="BI457" s="161">
        <f>IF(N457="nulová",J457,0)</f>
        <v>0</v>
      </c>
      <c r="BJ457" s="11" t="s">
        <v>83</v>
      </c>
      <c r="BK457" s="161">
        <f>ROUND(I457*H457,2)</f>
        <v>0</v>
      </c>
      <c r="BL457" s="11" t="s">
        <v>493</v>
      </c>
      <c r="BM457" s="160" t="s">
        <v>773</v>
      </c>
    </row>
    <row r="458" spans="1:65" s="27" customFormat="1" ht="14.45" customHeight="1">
      <c r="A458" s="23"/>
      <c r="B458" s="24"/>
      <c r="C458" s="179" t="s">
        <v>774</v>
      </c>
      <c r="D458" s="179" t="s">
        <v>230</v>
      </c>
      <c r="E458" s="180" t="s">
        <v>775</v>
      </c>
      <c r="F458" s="181" t="s">
        <v>776</v>
      </c>
      <c r="G458" s="182" t="s">
        <v>323</v>
      </c>
      <c r="H458" s="183">
        <v>11</v>
      </c>
      <c r="I458" s="7"/>
      <c r="J458" s="184">
        <f>ROUND(I458*H458,2)</f>
        <v>0</v>
      </c>
      <c r="K458" s="181" t="s">
        <v>152</v>
      </c>
      <c r="L458" s="185"/>
      <c r="M458" s="191" t="s">
        <v>1</v>
      </c>
      <c r="N458" s="192" t="s">
        <v>41</v>
      </c>
      <c r="O458" s="193"/>
      <c r="P458" s="194">
        <f>O458*H458</f>
        <v>0</v>
      </c>
      <c r="Q458" s="194">
        <v>8.0000000000000007E-5</v>
      </c>
      <c r="R458" s="194">
        <f>Q458*H458</f>
        <v>8.8000000000000003E-4</v>
      </c>
      <c r="S458" s="194">
        <v>0</v>
      </c>
      <c r="T458" s="195">
        <f>S458*H458</f>
        <v>0</v>
      </c>
      <c r="U458" s="23"/>
      <c r="V458" s="23"/>
      <c r="W458" s="23"/>
      <c r="X458" s="23"/>
      <c r="Y458" s="23"/>
      <c r="Z458" s="23"/>
      <c r="AA458" s="23"/>
      <c r="AB458" s="23"/>
      <c r="AC458" s="23"/>
      <c r="AD458" s="23"/>
      <c r="AE458" s="23"/>
      <c r="AR458" s="160" t="s">
        <v>772</v>
      </c>
      <c r="AT458" s="160" t="s">
        <v>230</v>
      </c>
      <c r="AU458" s="160" t="s">
        <v>85</v>
      </c>
      <c r="AY458" s="11" t="s">
        <v>146</v>
      </c>
      <c r="BE458" s="161">
        <f>IF(N458="základní",J458,0)</f>
        <v>0</v>
      </c>
      <c r="BF458" s="161">
        <f>IF(N458="snížená",J458,0)</f>
        <v>0</v>
      </c>
      <c r="BG458" s="161">
        <f>IF(N458="zákl. přenesená",J458,0)</f>
        <v>0</v>
      </c>
      <c r="BH458" s="161">
        <f>IF(N458="sníž. přenesená",J458,0)</f>
        <v>0</v>
      </c>
      <c r="BI458" s="161">
        <f>IF(N458="nulová",J458,0)</f>
        <v>0</v>
      </c>
      <c r="BJ458" s="11" t="s">
        <v>83</v>
      </c>
      <c r="BK458" s="161">
        <f>ROUND(I458*H458,2)</f>
        <v>0</v>
      </c>
      <c r="BL458" s="11" t="s">
        <v>493</v>
      </c>
      <c r="BM458" s="160" t="s">
        <v>777</v>
      </c>
    </row>
    <row r="459" spans="1:65" s="27" customFormat="1" ht="6.95" customHeight="1">
      <c r="A459" s="23"/>
      <c r="B459" s="39"/>
      <c r="C459" s="40"/>
      <c r="D459" s="40"/>
      <c r="E459" s="40"/>
      <c r="F459" s="40"/>
      <c r="G459" s="40"/>
      <c r="H459" s="40"/>
      <c r="I459" s="40"/>
      <c r="J459" s="40"/>
      <c r="K459" s="40"/>
      <c r="L459" s="24"/>
      <c r="M459" s="23"/>
      <c r="O459" s="23"/>
      <c r="P459" s="23"/>
      <c r="Q459" s="23"/>
      <c r="R459" s="23"/>
      <c r="S459" s="23"/>
      <c r="T459" s="23"/>
      <c r="U459" s="23"/>
      <c r="V459" s="23"/>
      <c r="W459" s="23"/>
      <c r="X459" s="23"/>
      <c r="Y459" s="23"/>
      <c r="Z459" s="23"/>
      <c r="AA459" s="23"/>
      <c r="AB459" s="23"/>
      <c r="AC459" s="23"/>
      <c r="AD459" s="23"/>
      <c r="AE459" s="23"/>
    </row>
  </sheetData>
  <sheetProtection password="9F15" sheet="1" objects="1" scenarios="1"/>
  <autoFilter ref="C133:K458"/>
  <mergeCells count="12">
    <mergeCell ref="E126:H126"/>
    <mergeCell ref="L2:V2"/>
    <mergeCell ref="E85:H85"/>
    <mergeCell ref="E87:H87"/>
    <mergeCell ref="E89:H89"/>
    <mergeCell ref="E122:H122"/>
    <mergeCell ref="E124:H12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8"/>
  <sheetViews>
    <sheetView showGridLines="0" topLeftCell="A190" workbookViewId="0">
      <selection activeCell="I207" sqref="I207"/>
    </sheetView>
  </sheetViews>
  <sheetFormatPr defaultRowHeight="11.25"/>
  <cols>
    <col min="1" max="1" width="8.33203125" style="10" customWidth="1"/>
    <col min="2" max="2" width="1.1640625" style="10" customWidth="1"/>
    <col min="3" max="3" width="4.1640625" style="10" customWidth="1"/>
    <col min="4" max="4" width="4.33203125" style="10" customWidth="1"/>
    <col min="5" max="5" width="17.1640625" style="10" customWidth="1"/>
    <col min="6" max="6" width="50.83203125" style="10" customWidth="1"/>
    <col min="7" max="7" width="7.5" style="10" customWidth="1"/>
    <col min="8" max="8" width="11.5" style="10" customWidth="1"/>
    <col min="9" max="11" width="20.1640625" style="10" customWidth="1"/>
    <col min="12" max="12" width="9.33203125" style="10" customWidth="1"/>
    <col min="13" max="13" width="10.83203125" style="10" hidden="1" customWidth="1"/>
    <col min="14" max="14" width="9.33203125" style="10" hidden="1"/>
    <col min="15" max="20" width="14.1640625" style="10" hidden="1" customWidth="1"/>
    <col min="21" max="21" width="16.33203125" style="10" hidden="1" customWidth="1"/>
    <col min="22" max="22" width="12.33203125" style="10" customWidth="1"/>
    <col min="23" max="23" width="16.33203125" style="10" customWidth="1"/>
    <col min="24" max="24" width="12.33203125" style="10" customWidth="1"/>
    <col min="25" max="25" width="15" style="10" customWidth="1"/>
    <col min="26" max="26" width="11" style="10" customWidth="1"/>
    <col min="27" max="27" width="15" style="10" customWidth="1"/>
    <col min="28" max="28" width="16.33203125" style="10" customWidth="1"/>
    <col min="29" max="29" width="11" style="10" customWidth="1"/>
    <col min="30" max="30" width="15" style="10" customWidth="1"/>
    <col min="31" max="31" width="16.33203125" style="10" customWidth="1"/>
    <col min="32" max="43" width="9.33203125" style="10"/>
    <col min="44" max="65" width="9.33203125" style="10" hidden="1"/>
    <col min="66" max="16384" width="9.33203125" style="10"/>
  </cols>
  <sheetData>
    <row r="2" spans="1:46" ht="36.950000000000003" customHeight="1">
      <c r="L2" s="205" t="s">
        <v>5</v>
      </c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1" t="s">
        <v>93</v>
      </c>
    </row>
    <row r="3" spans="1:46" ht="6.95" customHeight="1">
      <c r="B3" s="12"/>
      <c r="C3" s="13"/>
      <c r="D3" s="13"/>
      <c r="E3" s="13"/>
      <c r="F3" s="13"/>
      <c r="G3" s="13"/>
      <c r="H3" s="13"/>
      <c r="I3" s="13"/>
      <c r="J3" s="13"/>
      <c r="K3" s="13"/>
      <c r="L3" s="14"/>
      <c r="AT3" s="11" t="s">
        <v>85</v>
      </c>
    </row>
    <row r="4" spans="1:46" ht="24.95" customHeight="1">
      <c r="B4" s="14"/>
      <c r="D4" s="15" t="s">
        <v>106</v>
      </c>
      <c r="L4" s="14"/>
      <c r="M4" s="93" t="s">
        <v>10</v>
      </c>
      <c r="AT4" s="11" t="s">
        <v>3</v>
      </c>
    </row>
    <row r="5" spans="1:46" ht="6.95" customHeight="1">
      <c r="B5" s="14"/>
      <c r="L5" s="14"/>
    </row>
    <row r="6" spans="1:46" ht="12" customHeight="1">
      <c r="B6" s="14"/>
      <c r="D6" s="20" t="s">
        <v>16</v>
      </c>
      <c r="L6" s="14"/>
    </row>
    <row r="7" spans="1:46" ht="16.5" customHeight="1">
      <c r="B7" s="14"/>
      <c r="E7" s="249" t="str">
        <f>'Rekapitulace zakázky'!K6</f>
        <v>Oprava mostů v úseku Náchod - Teplice nad Metují</v>
      </c>
      <c r="F7" s="250"/>
      <c r="G7" s="250"/>
      <c r="H7" s="250"/>
      <c r="L7" s="14"/>
    </row>
    <row r="8" spans="1:46" ht="12" customHeight="1">
      <c r="B8" s="14"/>
      <c r="D8" s="20" t="s">
        <v>107</v>
      </c>
      <c r="L8" s="14"/>
    </row>
    <row r="9" spans="1:46" s="27" customFormat="1" ht="16.5" customHeight="1">
      <c r="A9" s="23"/>
      <c r="B9" s="24"/>
      <c r="C9" s="23"/>
      <c r="D9" s="23"/>
      <c r="E9" s="249" t="s">
        <v>108</v>
      </c>
      <c r="F9" s="248"/>
      <c r="G9" s="248"/>
      <c r="H9" s="248"/>
      <c r="I9" s="23"/>
      <c r="J9" s="23"/>
      <c r="K9" s="23"/>
      <c r="L9" s="34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</row>
    <row r="10" spans="1:46" s="27" customFormat="1" ht="12" customHeight="1">
      <c r="A10" s="23"/>
      <c r="B10" s="24"/>
      <c r="C10" s="23"/>
      <c r="D10" s="20" t="s">
        <v>109</v>
      </c>
      <c r="E10" s="23"/>
      <c r="F10" s="23"/>
      <c r="G10" s="23"/>
      <c r="H10" s="23"/>
      <c r="I10" s="23"/>
      <c r="J10" s="23"/>
      <c r="K10" s="23"/>
      <c r="L10" s="34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</row>
    <row r="11" spans="1:46" s="27" customFormat="1" ht="16.5" customHeight="1">
      <c r="A11" s="23"/>
      <c r="B11" s="24"/>
      <c r="C11" s="23"/>
      <c r="D11" s="23"/>
      <c r="E11" s="239" t="s">
        <v>778</v>
      </c>
      <c r="F11" s="248"/>
      <c r="G11" s="248"/>
      <c r="H11" s="248"/>
      <c r="I11" s="23"/>
      <c r="J11" s="23"/>
      <c r="K11" s="23"/>
      <c r="L11" s="34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</row>
    <row r="12" spans="1:46" s="27" customFormat="1">
      <c r="A12" s="23"/>
      <c r="B12" s="24"/>
      <c r="C12" s="23"/>
      <c r="D12" s="23"/>
      <c r="E12" s="23"/>
      <c r="F12" s="23"/>
      <c r="G12" s="23"/>
      <c r="H12" s="23"/>
      <c r="I12" s="23"/>
      <c r="J12" s="23"/>
      <c r="K12" s="23"/>
      <c r="L12" s="34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</row>
    <row r="13" spans="1:46" s="27" customFormat="1" ht="12" customHeight="1">
      <c r="A13" s="23"/>
      <c r="B13" s="24"/>
      <c r="C13" s="23"/>
      <c r="D13" s="20" t="s">
        <v>18</v>
      </c>
      <c r="E13" s="23"/>
      <c r="F13" s="21" t="s">
        <v>1</v>
      </c>
      <c r="G13" s="23"/>
      <c r="H13" s="23"/>
      <c r="I13" s="20" t="s">
        <v>19</v>
      </c>
      <c r="J13" s="21" t="s">
        <v>1</v>
      </c>
      <c r="K13" s="23"/>
      <c r="L13" s="34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</row>
    <row r="14" spans="1:46" s="27" customFormat="1" ht="12" customHeight="1">
      <c r="A14" s="23"/>
      <c r="B14" s="24"/>
      <c r="C14" s="23"/>
      <c r="D14" s="20" t="s">
        <v>20</v>
      </c>
      <c r="E14" s="23"/>
      <c r="F14" s="21" t="s">
        <v>111</v>
      </c>
      <c r="G14" s="23"/>
      <c r="H14" s="23"/>
      <c r="I14" s="20" t="s">
        <v>22</v>
      </c>
      <c r="J14" s="94" t="str">
        <f>'Rekapitulace zakázky'!AN8</f>
        <v>18. 3. 2020</v>
      </c>
      <c r="K14" s="23"/>
      <c r="L14" s="34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</row>
    <row r="15" spans="1:46" s="27" customFormat="1" ht="10.9" customHeight="1">
      <c r="A15" s="23"/>
      <c r="B15" s="24"/>
      <c r="C15" s="23"/>
      <c r="D15" s="23"/>
      <c r="E15" s="23"/>
      <c r="F15" s="23"/>
      <c r="G15" s="23"/>
      <c r="H15" s="23"/>
      <c r="I15" s="23"/>
      <c r="J15" s="23"/>
      <c r="K15" s="23"/>
      <c r="L15" s="34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</row>
    <row r="16" spans="1:46" s="27" customFormat="1" ht="12" customHeight="1">
      <c r="A16" s="23"/>
      <c r="B16" s="24"/>
      <c r="C16" s="23"/>
      <c r="D16" s="20" t="s">
        <v>24</v>
      </c>
      <c r="E16" s="23"/>
      <c r="F16" s="23"/>
      <c r="G16" s="23"/>
      <c r="H16" s="23"/>
      <c r="I16" s="20" t="s">
        <v>25</v>
      </c>
      <c r="J16" s="21" t="str">
        <f>IF('Rekapitulace zakázky'!AN10="","",'Rekapitulace zakázky'!AN10)</f>
        <v/>
      </c>
      <c r="K16" s="23"/>
      <c r="L16" s="34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</row>
    <row r="17" spans="1:31" s="27" customFormat="1" ht="18" customHeight="1">
      <c r="A17" s="23"/>
      <c r="B17" s="24"/>
      <c r="C17" s="23"/>
      <c r="D17" s="23"/>
      <c r="E17" s="21" t="str">
        <f>IF('Rekapitulace zakázky'!E11="","",'Rekapitulace zakázky'!E11)</f>
        <v xml:space="preserve"> </v>
      </c>
      <c r="F17" s="23"/>
      <c r="G17" s="23"/>
      <c r="H17" s="23"/>
      <c r="I17" s="20" t="s">
        <v>26</v>
      </c>
      <c r="J17" s="21" t="str">
        <f>IF('Rekapitulace zakázky'!AN11="","",'Rekapitulace zakázky'!AN11)</f>
        <v/>
      </c>
      <c r="K17" s="23"/>
      <c r="L17" s="34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</row>
    <row r="18" spans="1:31" s="27" customFormat="1" ht="6.95" customHeight="1">
      <c r="A18" s="23"/>
      <c r="B18" s="24"/>
      <c r="C18" s="23"/>
      <c r="D18" s="23"/>
      <c r="E18" s="23"/>
      <c r="F18" s="23"/>
      <c r="G18" s="23"/>
      <c r="H18" s="23"/>
      <c r="I18" s="23"/>
      <c r="J18" s="23"/>
      <c r="K18" s="23"/>
      <c r="L18" s="34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</row>
    <row r="19" spans="1:31" s="27" customFormat="1" ht="12" customHeight="1">
      <c r="A19" s="23"/>
      <c r="B19" s="24"/>
      <c r="C19" s="23"/>
      <c r="D19" s="20" t="s">
        <v>27</v>
      </c>
      <c r="E19" s="23"/>
      <c r="F19" s="23"/>
      <c r="G19" s="23"/>
      <c r="H19" s="23"/>
      <c r="I19" s="20" t="s">
        <v>25</v>
      </c>
      <c r="J19" s="1" t="str">
        <f>'Rekapitulace zakázky'!AN13</f>
        <v>Vyplň údaj</v>
      </c>
      <c r="K19" s="23"/>
      <c r="L19" s="34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</row>
    <row r="20" spans="1:31" s="27" customFormat="1" ht="18" customHeight="1">
      <c r="A20" s="23"/>
      <c r="B20" s="24"/>
      <c r="C20" s="23"/>
      <c r="D20" s="23"/>
      <c r="E20" s="251" t="str">
        <f>'Rekapitulace zakázky'!E14</f>
        <v>Vyplň údaj</v>
      </c>
      <c r="F20" s="252"/>
      <c r="G20" s="252"/>
      <c r="H20" s="252"/>
      <c r="I20" s="20" t="s">
        <v>26</v>
      </c>
      <c r="J20" s="1" t="str">
        <f>'Rekapitulace zakázky'!AN14</f>
        <v>Vyplň údaj</v>
      </c>
      <c r="K20" s="23"/>
      <c r="L20" s="34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</row>
    <row r="21" spans="1:31" s="27" customFormat="1" ht="6.95" customHeight="1">
      <c r="A21" s="23"/>
      <c r="B21" s="24"/>
      <c r="C21" s="23"/>
      <c r="D21" s="23"/>
      <c r="E21" s="23"/>
      <c r="F21" s="23"/>
      <c r="G21" s="23"/>
      <c r="H21" s="23"/>
      <c r="I21" s="23"/>
      <c r="J21" s="23"/>
      <c r="K21" s="23"/>
      <c r="L21" s="34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</row>
    <row r="22" spans="1:31" s="27" customFormat="1" ht="12" customHeight="1">
      <c r="A22" s="23"/>
      <c r="B22" s="24"/>
      <c r="C22" s="23"/>
      <c r="D22" s="20" t="s">
        <v>29</v>
      </c>
      <c r="E22" s="23"/>
      <c r="F22" s="23"/>
      <c r="G22" s="23"/>
      <c r="H22" s="23"/>
      <c r="I22" s="20" t="s">
        <v>25</v>
      </c>
      <c r="J22" s="21" t="str">
        <f>IF('Rekapitulace zakázky'!AN16="","",'Rekapitulace zakázky'!AN16)</f>
        <v/>
      </c>
      <c r="K22" s="23"/>
      <c r="L22" s="34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</row>
    <row r="23" spans="1:31" s="27" customFormat="1" ht="18" customHeight="1">
      <c r="A23" s="23"/>
      <c r="B23" s="24"/>
      <c r="C23" s="23"/>
      <c r="D23" s="23"/>
      <c r="E23" s="21" t="str">
        <f>IF('Rekapitulace zakázky'!E17="","",'Rekapitulace zakázky'!E17)</f>
        <v xml:space="preserve"> </v>
      </c>
      <c r="F23" s="23"/>
      <c r="G23" s="23"/>
      <c r="H23" s="23"/>
      <c r="I23" s="20" t="s">
        <v>26</v>
      </c>
      <c r="J23" s="21" t="str">
        <f>IF('Rekapitulace zakázky'!AN17="","",'Rekapitulace zakázky'!AN17)</f>
        <v/>
      </c>
      <c r="K23" s="23"/>
      <c r="L23" s="34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</row>
    <row r="24" spans="1:31" s="27" customFormat="1" ht="6.95" customHeight="1">
      <c r="A24" s="23"/>
      <c r="B24" s="24"/>
      <c r="C24" s="23"/>
      <c r="D24" s="23"/>
      <c r="E24" s="23"/>
      <c r="F24" s="23"/>
      <c r="G24" s="23"/>
      <c r="H24" s="23"/>
      <c r="I24" s="23"/>
      <c r="J24" s="23"/>
      <c r="K24" s="23"/>
      <c r="L24" s="34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</row>
    <row r="25" spans="1:31" s="27" customFormat="1" ht="12" customHeight="1">
      <c r="A25" s="23"/>
      <c r="B25" s="24"/>
      <c r="C25" s="23"/>
      <c r="D25" s="20" t="s">
        <v>31</v>
      </c>
      <c r="E25" s="23"/>
      <c r="F25" s="23"/>
      <c r="G25" s="23"/>
      <c r="H25" s="23"/>
      <c r="I25" s="20" t="s">
        <v>25</v>
      </c>
      <c r="J25" s="21" t="str">
        <f>IF('Rekapitulace zakázky'!AN19="","",'Rekapitulace zakázky'!AN19)</f>
        <v>70994234</v>
      </c>
      <c r="K25" s="23"/>
      <c r="L25" s="34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</row>
    <row r="26" spans="1:31" s="27" customFormat="1" ht="18" customHeight="1">
      <c r="A26" s="23"/>
      <c r="B26" s="24"/>
      <c r="C26" s="23"/>
      <c r="D26" s="23"/>
      <c r="E26" s="21" t="str">
        <f>IF('Rekapitulace zakázky'!E20="","",'Rekapitulace zakázky'!E20)</f>
        <v>Správa železnic, státní organizace OŘ HK</v>
      </c>
      <c r="F26" s="23"/>
      <c r="G26" s="23"/>
      <c r="H26" s="23"/>
      <c r="I26" s="20" t="s">
        <v>26</v>
      </c>
      <c r="J26" s="21" t="str">
        <f>IF('Rekapitulace zakázky'!AN20="","",'Rekapitulace zakázky'!AN20)</f>
        <v>CZ70994234</v>
      </c>
      <c r="K26" s="23"/>
      <c r="L26" s="34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</row>
    <row r="27" spans="1:31" s="27" customFormat="1" ht="6.95" customHeight="1">
      <c r="A27" s="23"/>
      <c r="B27" s="24"/>
      <c r="C27" s="23"/>
      <c r="D27" s="23"/>
      <c r="E27" s="23"/>
      <c r="F27" s="23"/>
      <c r="G27" s="23"/>
      <c r="H27" s="23"/>
      <c r="I27" s="23"/>
      <c r="J27" s="23"/>
      <c r="K27" s="23"/>
      <c r="L27" s="34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</row>
    <row r="28" spans="1:31" s="27" customFormat="1" ht="12" customHeight="1">
      <c r="A28" s="23"/>
      <c r="B28" s="24"/>
      <c r="C28" s="23"/>
      <c r="D28" s="20" t="s">
        <v>35</v>
      </c>
      <c r="E28" s="23"/>
      <c r="F28" s="23"/>
      <c r="G28" s="23"/>
      <c r="H28" s="23"/>
      <c r="I28" s="23"/>
      <c r="J28" s="23"/>
      <c r="K28" s="23"/>
      <c r="L28" s="34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</row>
    <row r="29" spans="1:31" s="98" customFormat="1" ht="16.5" customHeight="1">
      <c r="A29" s="95"/>
      <c r="B29" s="96"/>
      <c r="C29" s="95"/>
      <c r="D29" s="95"/>
      <c r="E29" s="221" t="s">
        <v>1</v>
      </c>
      <c r="F29" s="221"/>
      <c r="G29" s="221"/>
      <c r="H29" s="221"/>
      <c r="I29" s="95"/>
      <c r="J29" s="95"/>
      <c r="K29" s="95"/>
      <c r="L29" s="97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</row>
    <row r="30" spans="1:31" s="27" customFormat="1" ht="6.95" customHeight="1">
      <c r="A30" s="23"/>
      <c r="B30" s="24"/>
      <c r="C30" s="23"/>
      <c r="D30" s="23"/>
      <c r="E30" s="23"/>
      <c r="F30" s="23"/>
      <c r="G30" s="23"/>
      <c r="H30" s="23"/>
      <c r="I30" s="23"/>
      <c r="J30" s="23"/>
      <c r="K30" s="23"/>
      <c r="L30" s="34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</row>
    <row r="31" spans="1:31" s="27" customFormat="1" ht="6.95" customHeight="1">
      <c r="A31" s="23"/>
      <c r="B31" s="24"/>
      <c r="C31" s="23"/>
      <c r="D31" s="59"/>
      <c r="E31" s="59"/>
      <c r="F31" s="59"/>
      <c r="G31" s="59"/>
      <c r="H31" s="59"/>
      <c r="I31" s="59"/>
      <c r="J31" s="59"/>
      <c r="K31" s="59"/>
      <c r="L31" s="34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</row>
    <row r="32" spans="1:31" s="27" customFormat="1" ht="25.35" customHeight="1">
      <c r="A32" s="23"/>
      <c r="B32" s="24"/>
      <c r="C32" s="23"/>
      <c r="D32" s="99" t="s">
        <v>36</v>
      </c>
      <c r="E32" s="23"/>
      <c r="F32" s="23"/>
      <c r="G32" s="23"/>
      <c r="H32" s="23"/>
      <c r="I32" s="23"/>
      <c r="J32" s="100">
        <f>ROUND(J127, 2)</f>
        <v>0</v>
      </c>
      <c r="K32" s="23"/>
      <c r="L32" s="34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</row>
    <row r="33" spans="1:31" s="27" customFormat="1" ht="6.95" customHeight="1">
      <c r="A33" s="23"/>
      <c r="B33" s="24"/>
      <c r="C33" s="23"/>
      <c r="D33" s="59"/>
      <c r="E33" s="59"/>
      <c r="F33" s="59"/>
      <c r="G33" s="59"/>
      <c r="H33" s="59"/>
      <c r="I33" s="59"/>
      <c r="J33" s="59"/>
      <c r="K33" s="59"/>
      <c r="L33" s="34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</row>
    <row r="34" spans="1:31" s="27" customFormat="1" ht="14.45" customHeight="1">
      <c r="A34" s="23"/>
      <c r="B34" s="24"/>
      <c r="C34" s="23"/>
      <c r="D34" s="23"/>
      <c r="E34" s="23"/>
      <c r="F34" s="101" t="s">
        <v>38</v>
      </c>
      <c r="G34" s="23"/>
      <c r="H34" s="23"/>
      <c r="I34" s="101" t="s">
        <v>37</v>
      </c>
      <c r="J34" s="101" t="s">
        <v>39</v>
      </c>
      <c r="K34" s="23"/>
      <c r="L34" s="34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</row>
    <row r="35" spans="1:31" s="27" customFormat="1" ht="14.45" customHeight="1">
      <c r="A35" s="23"/>
      <c r="B35" s="24"/>
      <c r="C35" s="23"/>
      <c r="D35" s="102" t="s">
        <v>40</v>
      </c>
      <c r="E35" s="20" t="s">
        <v>41</v>
      </c>
      <c r="F35" s="103">
        <f>ROUND((SUM(BE127:BE207)),  2)</f>
        <v>0</v>
      </c>
      <c r="G35" s="23"/>
      <c r="H35" s="23"/>
      <c r="I35" s="104">
        <v>0.21</v>
      </c>
      <c r="J35" s="103">
        <f>ROUND(((SUM(BE127:BE207))*I35),  2)</f>
        <v>0</v>
      </c>
      <c r="K35" s="23"/>
      <c r="L35" s="34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</row>
    <row r="36" spans="1:31" s="27" customFormat="1" ht="14.45" customHeight="1">
      <c r="A36" s="23"/>
      <c r="B36" s="24"/>
      <c r="C36" s="23"/>
      <c r="D36" s="23"/>
      <c r="E36" s="20" t="s">
        <v>42</v>
      </c>
      <c r="F36" s="103">
        <f>ROUND((SUM(BF127:BF207)),  2)</f>
        <v>0</v>
      </c>
      <c r="G36" s="23"/>
      <c r="H36" s="23"/>
      <c r="I36" s="104">
        <v>0.15</v>
      </c>
      <c r="J36" s="103">
        <f>ROUND(((SUM(BF127:BF207))*I36),  2)</f>
        <v>0</v>
      </c>
      <c r="K36" s="23"/>
      <c r="L36" s="34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</row>
    <row r="37" spans="1:31" s="27" customFormat="1" ht="14.45" hidden="1" customHeight="1">
      <c r="A37" s="23"/>
      <c r="B37" s="24"/>
      <c r="C37" s="23"/>
      <c r="D37" s="23"/>
      <c r="E37" s="20" t="s">
        <v>43</v>
      </c>
      <c r="F37" s="103">
        <f>ROUND((SUM(BG127:BG207)),  2)</f>
        <v>0</v>
      </c>
      <c r="G37" s="23"/>
      <c r="H37" s="23"/>
      <c r="I37" s="104">
        <v>0.21</v>
      </c>
      <c r="J37" s="103">
        <f>0</f>
        <v>0</v>
      </c>
      <c r="K37" s="23"/>
      <c r="L37" s="34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</row>
    <row r="38" spans="1:31" s="27" customFormat="1" ht="14.45" hidden="1" customHeight="1">
      <c r="A38" s="23"/>
      <c r="B38" s="24"/>
      <c r="C38" s="23"/>
      <c r="D38" s="23"/>
      <c r="E38" s="20" t="s">
        <v>44</v>
      </c>
      <c r="F38" s="103">
        <f>ROUND((SUM(BH127:BH207)),  2)</f>
        <v>0</v>
      </c>
      <c r="G38" s="23"/>
      <c r="H38" s="23"/>
      <c r="I38" s="104">
        <v>0.15</v>
      </c>
      <c r="J38" s="103">
        <f>0</f>
        <v>0</v>
      </c>
      <c r="K38" s="23"/>
      <c r="L38" s="34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</row>
    <row r="39" spans="1:31" s="27" customFormat="1" ht="14.45" hidden="1" customHeight="1">
      <c r="A39" s="23"/>
      <c r="B39" s="24"/>
      <c r="C39" s="23"/>
      <c r="D39" s="23"/>
      <c r="E39" s="20" t="s">
        <v>45</v>
      </c>
      <c r="F39" s="103">
        <f>ROUND((SUM(BI127:BI207)),  2)</f>
        <v>0</v>
      </c>
      <c r="G39" s="23"/>
      <c r="H39" s="23"/>
      <c r="I39" s="104">
        <v>0</v>
      </c>
      <c r="J39" s="103">
        <f>0</f>
        <v>0</v>
      </c>
      <c r="K39" s="23"/>
      <c r="L39" s="34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</row>
    <row r="40" spans="1:31" s="27" customFormat="1" ht="6.95" customHeight="1">
      <c r="A40" s="23"/>
      <c r="B40" s="24"/>
      <c r="C40" s="23"/>
      <c r="D40" s="23"/>
      <c r="E40" s="23"/>
      <c r="F40" s="23"/>
      <c r="G40" s="23"/>
      <c r="H40" s="23"/>
      <c r="I40" s="23"/>
      <c r="J40" s="23"/>
      <c r="K40" s="23"/>
      <c r="L40" s="34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</row>
    <row r="41" spans="1:31" s="27" customFormat="1" ht="25.35" customHeight="1">
      <c r="A41" s="23"/>
      <c r="B41" s="24"/>
      <c r="C41" s="105"/>
      <c r="D41" s="106" t="s">
        <v>46</v>
      </c>
      <c r="E41" s="53"/>
      <c r="F41" s="53"/>
      <c r="G41" s="107" t="s">
        <v>47</v>
      </c>
      <c r="H41" s="108" t="s">
        <v>48</v>
      </c>
      <c r="I41" s="53"/>
      <c r="J41" s="109">
        <f>SUM(J32:J39)</f>
        <v>0</v>
      </c>
      <c r="K41" s="110"/>
      <c r="L41" s="34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</row>
    <row r="42" spans="1:31" s="27" customFormat="1" ht="14.45" customHeight="1">
      <c r="A42" s="23"/>
      <c r="B42" s="24"/>
      <c r="C42" s="23"/>
      <c r="D42" s="23"/>
      <c r="E42" s="23"/>
      <c r="F42" s="23"/>
      <c r="G42" s="23"/>
      <c r="H42" s="23"/>
      <c r="I42" s="23"/>
      <c r="J42" s="23"/>
      <c r="K42" s="23"/>
      <c r="L42" s="34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</row>
    <row r="43" spans="1:31" ht="14.45" customHeight="1">
      <c r="B43" s="14"/>
      <c r="L43" s="14"/>
    </row>
    <row r="44" spans="1:31" ht="14.45" customHeight="1">
      <c r="B44" s="14"/>
      <c r="L44" s="14"/>
    </row>
    <row r="45" spans="1:31" ht="14.45" customHeight="1">
      <c r="B45" s="14"/>
      <c r="L45" s="14"/>
    </row>
    <row r="46" spans="1:31" ht="14.45" customHeight="1">
      <c r="B46" s="14"/>
      <c r="L46" s="14"/>
    </row>
    <row r="47" spans="1:31" ht="14.45" customHeight="1">
      <c r="B47" s="14"/>
      <c r="L47" s="14"/>
    </row>
    <row r="48" spans="1:31" ht="14.45" customHeight="1">
      <c r="B48" s="14"/>
      <c r="L48" s="14"/>
    </row>
    <row r="49" spans="1:31" ht="14.45" customHeight="1">
      <c r="B49" s="14"/>
      <c r="L49" s="14"/>
    </row>
    <row r="50" spans="1:31" s="27" customFormat="1" ht="14.45" customHeight="1">
      <c r="B50" s="34"/>
      <c r="D50" s="35" t="s">
        <v>49</v>
      </c>
      <c r="E50" s="36"/>
      <c r="F50" s="36"/>
      <c r="G50" s="35" t="s">
        <v>50</v>
      </c>
      <c r="H50" s="36"/>
      <c r="I50" s="36"/>
      <c r="J50" s="36"/>
      <c r="K50" s="36"/>
      <c r="L50" s="34"/>
    </row>
    <row r="51" spans="1:31">
      <c r="B51" s="14"/>
      <c r="L51" s="14"/>
    </row>
    <row r="52" spans="1:31">
      <c r="B52" s="14"/>
      <c r="L52" s="14"/>
    </row>
    <row r="53" spans="1:31">
      <c r="B53" s="14"/>
      <c r="L53" s="14"/>
    </row>
    <row r="54" spans="1:31">
      <c r="B54" s="14"/>
      <c r="L54" s="14"/>
    </row>
    <row r="55" spans="1:31">
      <c r="B55" s="14"/>
      <c r="L55" s="14"/>
    </row>
    <row r="56" spans="1:31">
      <c r="B56" s="14"/>
      <c r="L56" s="14"/>
    </row>
    <row r="57" spans="1:31">
      <c r="B57" s="14"/>
      <c r="L57" s="14"/>
    </row>
    <row r="58" spans="1:31">
      <c r="B58" s="14"/>
      <c r="L58" s="14"/>
    </row>
    <row r="59" spans="1:31">
      <c r="B59" s="14"/>
      <c r="L59" s="14"/>
    </row>
    <row r="60" spans="1:31">
      <c r="B60" s="14"/>
      <c r="L60" s="14"/>
    </row>
    <row r="61" spans="1:31" s="27" customFormat="1" ht="12.75">
      <c r="A61" s="23"/>
      <c r="B61" s="24"/>
      <c r="C61" s="23"/>
      <c r="D61" s="37" t="s">
        <v>51</v>
      </c>
      <c r="E61" s="26"/>
      <c r="F61" s="111" t="s">
        <v>52</v>
      </c>
      <c r="G61" s="37" t="s">
        <v>51</v>
      </c>
      <c r="H61" s="26"/>
      <c r="I61" s="26"/>
      <c r="J61" s="112" t="s">
        <v>52</v>
      </c>
      <c r="K61" s="26"/>
      <c r="L61" s="34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</row>
    <row r="62" spans="1:31">
      <c r="B62" s="14"/>
      <c r="L62" s="14"/>
    </row>
    <row r="63" spans="1:31">
      <c r="B63" s="14"/>
      <c r="L63" s="14"/>
    </row>
    <row r="64" spans="1:31">
      <c r="B64" s="14"/>
      <c r="L64" s="14"/>
    </row>
    <row r="65" spans="1:31" s="27" customFormat="1" ht="12.75">
      <c r="A65" s="23"/>
      <c r="B65" s="24"/>
      <c r="C65" s="23"/>
      <c r="D65" s="35" t="s">
        <v>53</v>
      </c>
      <c r="E65" s="38"/>
      <c r="F65" s="38"/>
      <c r="G65" s="35" t="s">
        <v>54</v>
      </c>
      <c r="H65" s="38"/>
      <c r="I65" s="38"/>
      <c r="J65" s="38"/>
      <c r="K65" s="38"/>
      <c r="L65" s="34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</row>
    <row r="66" spans="1:31">
      <c r="B66" s="14"/>
      <c r="L66" s="14"/>
    </row>
    <row r="67" spans="1:31">
      <c r="B67" s="14"/>
      <c r="L67" s="14"/>
    </row>
    <row r="68" spans="1:31">
      <c r="B68" s="14"/>
      <c r="L68" s="14"/>
    </row>
    <row r="69" spans="1:31">
      <c r="B69" s="14"/>
      <c r="L69" s="14"/>
    </row>
    <row r="70" spans="1:31">
      <c r="B70" s="14"/>
      <c r="L70" s="14"/>
    </row>
    <row r="71" spans="1:31">
      <c r="B71" s="14"/>
      <c r="L71" s="14"/>
    </row>
    <row r="72" spans="1:31">
      <c r="B72" s="14"/>
      <c r="L72" s="14"/>
    </row>
    <row r="73" spans="1:31">
      <c r="B73" s="14"/>
      <c r="L73" s="14"/>
    </row>
    <row r="74" spans="1:31">
      <c r="B74" s="14"/>
      <c r="L74" s="14"/>
    </row>
    <row r="75" spans="1:31">
      <c r="B75" s="14"/>
      <c r="L75" s="14"/>
    </row>
    <row r="76" spans="1:31" s="27" customFormat="1" ht="12.75">
      <c r="A76" s="23"/>
      <c r="B76" s="24"/>
      <c r="C76" s="23"/>
      <c r="D76" s="37" t="s">
        <v>51</v>
      </c>
      <c r="E76" s="26"/>
      <c r="F76" s="111" t="s">
        <v>52</v>
      </c>
      <c r="G76" s="37" t="s">
        <v>51</v>
      </c>
      <c r="H76" s="26"/>
      <c r="I76" s="26"/>
      <c r="J76" s="112" t="s">
        <v>52</v>
      </c>
      <c r="K76" s="26"/>
      <c r="L76" s="34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</row>
    <row r="77" spans="1:31" s="27" customFormat="1" ht="14.45" customHeight="1">
      <c r="A77" s="23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34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</row>
    <row r="81" spans="1:31" s="27" customFormat="1" ht="6.95" customHeight="1">
      <c r="A81" s="23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34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</row>
    <row r="82" spans="1:31" s="27" customFormat="1" ht="24.95" customHeight="1">
      <c r="A82" s="23"/>
      <c r="B82" s="24"/>
      <c r="C82" s="15" t="s">
        <v>112</v>
      </c>
      <c r="D82" s="23"/>
      <c r="E82" s="23"/>
      <c r="F82" s="23"/>
      <c r="G82" s="23"/>
      <c r="H82" s="23"/>
      <c r="I82" s="23"/>
      <c r="J82" s="23"/>
      <c r="K82" s="23"/>
      <c r="L82" s="34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</row>
    <row r="83" spans="1:31" s="27" customFormat="1" ht="6.95" customHeight="1">
      <c r="A83" s="23"/>
      <c r="B83" s="24"/>
      <c r="C83" s="23"/>
      <c r="D83" s="23"/>
      <c r="E83" s="23"/>
      <c r="F83" s="23"/>
      <c r="G83" s="23"/>
      <c r="H83" s="23"/>
      <c r="I83" s="23"/>
      <c r="J83" s="23"/>
      <c r="K83" s="23"/>
      <c r="L83" s="34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</row>
    <row r="84" spans="1:31" s="27" customFormat="1" ht="12" customHeight="1">
      <c r="A84" s="23"/>
      <c r="B84" s="24"/>
      <c r="C84" s="20" t="s">
        <v>16</v>
      </c>
      <c r="D84" s="23"/>
      <c r="E84" s="23"/>
      <c r="F84" s="23"/>
      <c r="G84" s="23"/>
      <c r="H84" s="23"/>
      <c r="I84" s="23"/>
      <c r="J84" s="23"/>
      <c r="K84" s="23"/>
      <c r="L84" s="34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</row>
    <row r="85" spans="1:31" s="27" customFormat="1" ht="16.5" customHeight="1">
      <c r="A85" s="23"/>
      <c r="B85" s="24"/>
      <c r="C85" s="23"/>
      <c r="D85" s="23"/>
      <c r="E85" s="249" t="str">
        <f>E7</f>
        <v>Oprava mostů v úseku Náchod - Teplice nad Metují</v>
      </c>
      <c r="F85" s="250"/>
      <c r="G85" s="250"/>
      <c r="H85" s="250"/>
      <c r="I85" s="23"/>
      <c r="J85" s="23"/>
      <c r="K85" s="23"/>
      <c r="L85" s="34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</row>
    <row r="86" spans="1:31" ht="12" customHeight="1">
      <c r="B86" s="14"/>
      <c r="C86" s="20" t="s">
        <v>107</v>
      </c>
      <c r="L86" s="14"/>
    </row>
    <row r="87" spans="1:31" s="27" customFormat="1" ht="16.5" customHeight="1">
      <c r="A87" s="23"/>
      <c r="B87" s="24"/>
      <c r="C87" s="23"/>
      <c r="D87" s="23"/>
      <c r="E87" s="249" t="s">
        <v>108</v>
      </c>
      <c r="F87" s="248"/>
      <c r="G87" s="248"/>
      <c r="H87" s="248"/>
      <c r="I87" s="23"/>
      <c r="J87" s="23"/>
      <c r="K87" s="23"/>
      <c r="L87" s="34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</row>
    <row r="88" spans="1:31" s="27" customFormat="1" ht="12" customHeight="1">
      <c r="A88" s="23"/>
      <c r="B88" s="24"/>
      <c r="C88" s="20" t="s">
        <v>109</v>
      </c>
      <c r="D88" s="23"/>
      <c r="E88" s="23"/>
      <c r="F88" s="23"/>
      <c r="G88" s="23"/>
      <c r="H88" s="23"/>
      <c r="I88" s="23"/>
      <c r="J88" s="23"/>
      <c r="K88" s="23"/>
      <c r="L88" s="34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</row>
    <row r="89" spans="1:31" s="27" customFormat="1" ht="16.5" customHeight="1">
      <c r="A89" s="23"/>
      <c r="B89" s="24"/>
      <c r="C89" s="23"/>
      <c r="D89" s="23"/>
      <c r="E89" s="239" t="str">
        <f>E11</f>
        <v>SO 01.K - Železniční svršek</v>
      </c>
      <c r="F89" s="248"/>
      <c r="G89" s="248"/>
      <c r="H89" s="248"/>
      <c r="I89" s="23"/>
      <c r="J89" s="23"/>
      <c r="K89" s="23"/>
      <c r="L89" s="34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</row>
    <row r="90" spans="1:31" s="27" customFormat="1" ht="6.95" customHeight="1">
      <c r="A90" s="23"/>
      <c r="B90" s="24"/>
      <c r="C90" s="23"/>
      <c r="D90" s="23"/>
      <c r="E90" s="23"/>
      <c r="F90" s="23"/>
      <c r="G90" s="23"/>
      <c r="H90" s="23"/>
      <c r="I90" s="23"/>
      <c r="J90" s="23"/>
      <c r="K90" s="23"/>
      <c r="L90" s="34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</row>
    <row r="91" spans="1:31" s="27" customFormat="1" ht="12" customHeight="1">
      <c r="A91" s="23"/>
      <c r="B91" s="24"/>
      <c r="C91" s="20" t="s">
        <v>20</v>
      </c>
      <c r="D91" s="23"/>
      <c r="E91" s="23"/>
      <c r="F91" s="21" t="str">
        <f>F14</f>
        <v>Most v km 73,330</v>
      </c>
      <c r="G91" s="23"/>
      <c r="H91" s="23"/>
      <c r="I91" s="20" t="s">
        <v>22</v>
      </c>
      <c r="J91" s="94" t="str">
        <f>IF(J14="","",J14)</f>
        <v>18. 3. 2020</v>
      </c>
      <c r="K91" s="23"/>
      <c r="L91" s="34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</row>
    <row r="92" spans="1:31" s="27" customFormat="1" ht="6.95" customHeight="1">
      <c r="A92" s="23"/>
      <c r="B92" s="24"/>
      <c r="C92" s="23"/>
      <c r="D92" s="23"/>
      <c r="E92" s="23"/>
      <c r="F92" s="23"/>
      <c r="G92" s="23"/>
      <c r="H92" s="23"/>
      <c r="I92" s="23"/>
      <c r="J92" s="23"/>
      <c r="K92" s="23"/>
      <c r="L92" s="34"/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</row>
    <row r="93" spans="1:31" s="27" customFormat="1" ht="15.2" customHeight="1">
      <c r="A93" s="23"/>
      <c r="B93" s="24"/>
      <c r="C93" s="20" t="s">
        <v>24</v>
      </c>
      <c r="D93" s="23"/>
      <c r="E93" s="23"/>
      <c r="F93" s="21" t="str">
        <f>E17</f>
        <v xml:space="preserve"> </v>
      </c>
      <c r="G93" s="23"/>
      <c r="H93" s="23"/>
      <c r="I93" s="20" t="s">
        <v>29</v>
      </c>
      <c r="J93" s="113" t="str">
        <f>E23</f>
        <v xml:space="preserve"> </v>
      </c>
      <c r="K93" s="23"/>
      <c r="L93" s="34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</row>
    <row r="94" spans="1:31" s="27" customFormat="1" ht="40.15" customHeight="1">
      <c r="A94" s="23"/>
      <c r="B94" s="24"/>
      <c r="C94" s="20" t="s">
        <v>27</v>
      </c>
      <c r="D94" s="23"/>
      <c r="E94" s="23"/>
      <c r="F94" s="21" t="str">
        <f>IF(E20="","",E20)</f>
        <v>Vyplň údaj</v>
      </c>
      <c r="G94" s="23"/>
      <c r="H94" s="23"/>
      <c r="I94" s="20" t="s">
        <v>31</v>
      </c>
      <c r="J94" s="113" t="str">
        <f>E26</f>
        <v>Správa železnic, státní organizace OŘ HK</v>
      </c>
      <c r="K94" s="23"/>
      <c r="L94" s="34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</row>
    <row r="95" spans="1:31" s="27" customFormat="1" ht="10.35" customHeight="1">
      <c r="A95" s="23"/>
      <c r="B95" s="24"/>
      <c r="C95" s="23"/>
      <c r="D95" s="23"/>
      <c r="E95" s="23"/>
      <c r="F95" s="23"/>
      <c r="G95" s="23"/>
      <c r="H95" s="23"/>
      <c r="I95" s="23"/>
      <c r="J95" s="23"/>
      <c r="K95" s="23"/>
      <c r="L95" s="34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</row>
    <row r="96" spans="1:31" s="27" customFormat="1" ht="29.25" customHeight="1">
      <c r="A96" s="23"/>
      <c r="B96" s="24"/>
      <c r="C96" s="114" t="s">
        <v>113</v>
      </c>
      <c r="D96" s="105"/>
      <c r="E96" s="105"/>
      <c r="F96" s="105"/>
      <c r="G96" s="105"/>
      <c r="H96" s="105"/>
      <c r="I96" s="105"/>
      <c r="J96" s="115" t="s">
        <v>114</v>
      </c>
      <c r="K96" s="105"/>
      <c r="L96" s="34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</row>
    <row r="97" spans="1:47" s="27" customFormat="1" ht="10.35" customHeight="1">
      <c r="A97" s="23"/>
      <c r="B97" s="24"/>
      <c r="C97" s="23"/>
      <c r="D97" s="23"/>
      <c r="E97" s="23"/>
      <c r="F97" s="23"/>
      <c r="G97" s="23"/>
      <c r="H97" s="23"/>
      <c r="I97" s="23"/>
      <c r="J97" s="23"/>
      <c r="K97" s="23"/>
      <c r="L97" s="34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</row>
    <row r="98" spans="1:47" s="27" customFormat="1" ht="22.9" customHeight="1">
      <c r="A98" s="23"/>
      <c r="B98" s="24"/>
      <c r="C98" s="116" t="s">
        <v>115</v>
      </c>
      <c r="D98" s="23"/>
      <c r="E98" s="23"/>
      <c r="F98" s="23"/>
      <c r="G98" s="23"/>
      <c r="H98" s="23"/>
      <c r="I98" s="23"/>
      <c r="J98" s="100">
        <f>J127</f>
        <v>0</v>
      </c>
      <c r="K98" s="23"/>
      <c r="L98" s="34"/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U98" s="11" t="s">
        <v>116</v>
      </c>
    </row>
    <row r="99" spans="1:47" s="117" customFormat="1" ht="24.95" customHeight="1">
      <c r="B99" s="118"/>
      <c r="D99" s="119" t="s">
        <v>117</v>
      </c>
      <c r="E99" s="120"/>
      <c r="F99" s="120"/>
      <c r="G99" s="120"/>
      <c r="H99" s="120"/>
      <c r="I99" s="120"/>
      <c r="J99" s="121">
        <f>J128</f>
        <v>0</v>
      </c>
      <c r="L99" s="118"/>
    </row>
    <row r="100" spans="1:47" s="83" customFormat="1" ht="19.899999999999999" customHeight="1">
      <c r="B100" s="122"/>
      <c r="D100" s="123" t="s">
        <v>118</v>
      </c>
      <c r="E100" s="124"/>
      <c r="F100" s="124"/>
      <c r="G100" s="124"/>
      <c r="H100" s="124"/>
      <c r="I100" s="124"/>
      <c r="J100" s="125">
        <f>J129</f>
        <v>0</v>
      </c>
      <c r="L100" s="122"/>
    </row>
    <row r="101" spans="1:47" s="83" customFormat="1" ht="19.899999999999999" customHeight="1">
      <c r="B101" s="122"/>
      <c r="D101" s="123" t="s">
        <v>120</v>
      </c>
      <c r="E101" s="124"/>
      <c r="F101" s="124"/>
      <c r="G101" s="124"/>
      <c r="H101" s="124"/>
      <c r="I101" s="124"/>
      <c r="J101" s="125">
        <f>J131</f>
        <v>0</v>
      </c>
      <c r="L101" s="122"/>
    </row>
    <row r="102" spans="1:47" s="83" customFormat="1" ht="19.899999999999999" customHeight="1">
      <c r="B102" s="122"/>
      <c r="D102" s="123" t="s">
        <v>779</v>
      </c>
      <c r="E102" s="124"/>
      <c r="F102" s="124"/>
      <c r="G102" s="124"/>
      <c r="H102" s="124"/>
      <c r="I102" s="124"/>
      <c r="J102" s="125">
        <f>J138</f>
        <v>0</v>
      </c>
      <c r="L102" s="122"/>
    </row>
    <row r="103" spans="1:47" s="83" customFormat="1" ht="19.899999999999999" customHeight="1">
      <c r="B103" s="122"/>
      <c r="D103" s="123" t="s">
        <v>123</v>
      </c>
      <c r="E103" s="124"/>
      <c r="F103" s="124"/>
      <c r="G103" s="124"/>
      <c r="H103" s="124"/>
      <c r="I103" s="124"/>
      <c r="J103" s="125">
        <f>J189</f>
        <v>0</v>
      </c>
      <c r="L103" s="122"/>
    </row>
    <row r="104" spans="1:47" s="83" customFormat="1" ht="19.899999999999999" customHeight="1">
      <c r="B104" s="122"/>
      <c r="D104" s="123" t="s">
        <v>124</v>
      </c>
      <c r="E104" s="124"/>
      <c r="F104" s="124"/>
      <c r="G104" s="124"/>
      <c r="H104" s="124"/>
      <c r="I104" s="124"/>
      <c r="J104" s="125">
        <f>J197</f>
        <v>0</v>
      </c>
      <c r="L104" s="122"/>
    </row>
    <row r="105" spans="1:47" s="117" customFormat="1" ht="24.95" customHeight="1">
      <c r="B105" s="118"/>
      <c r="D105" s="119" t="s">
        <v>780</v>
      </c>
      <c r="E105" s="120"/>
      <c r="F105" s="120"/>
      <c r="G105" s="120"/>
      <c r="H105" s="120"/>
      <c r="I105" s="120"/>
      <c r="J105" s="121">
        <f>J199</f>
        <v>0</v>
      </c>
      <c r="L105" s="118"/>
    </row>
    <row r="106" spans="1:47" s="27" customFormat="1" ht="21.75" customHeight="1">
      <c r="A106" s="23"/>
      <c r="B106" s="24"/>
      <c r="C106" s="23"/>
      <c r="D106" s="23"/>
      <c r="E106" s="23"/>
      <c r="F106" s="23"/>
      <c r="G106" s="23"/>
      <c r="H106" s="23"/>
      <c r="I106" s="23"/>
      <c r="J106" s="23"/>
      <c r="K106" s="23"/>
      <c r="L106" s="34"/>
      <c r="S106" s="23"/>
      <c r="T106" s="23"/>
      <c r="U106" s="23"/>
      <c r="V106" s="23"/>
      <c r="W106" s="23"/>
      <c r="X106" s="23"/>
      <c r="Y106" s="23"/>
      <c r="Z106" s="23"/>
      <c r="AA106" s="23"/>
      <c r="AB106" s="23"/>
      <c r="AC106" s="23"/>
      <c r="AD106" s="23"/>
      <c r="AE106" s="23"/>
    </row>
    <row r="107" spans="1:47" s="27" customFormat="1" ht="6.95" customHeight="1">
      <c r="A107" s="23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34"/>
      <c r="S107" s="23"/>
      <c r="T107" s="23"/>
      <c r="U107" s="23"/>
      <c r="V107" s="23"/>
      <c r="W107" s="23"/>
      <c r="X107" s="23"/>
      <c r="Y107" s="23"/>
      <c r="Z107" s="23"/>
      <c r="AA107" s="23"/>
      <c r="AB107" s="23"/>
      <c r="AC107" s="23"/>
      <c r="AD107" s="23"/>
      <c r="AE107" s="23"/>
    </row>
    <row r="111" spans="1:47" s="27" customFormat="1" ht="6.95" customHeight="1">
      <c r="A111" s="23"/>
      <c r="B111" s="41"/>
      <c r="C111" s="42"/>
      <c r="D111" s="42"/>
      <c r="E111" s="42"/>
      <c r="F111" s="42"/>
      <c r="G111" s="42"/>
      <c r="H111" s="42"/>
      <c r="I111" s="42"/>
      <c r="J111" s="42"/>
      <c r="K111" s="42"/>
      <c r="L111" s="34"/>
      <c r="S111" s="23"/>
      <c r="T111" s="23"/>
      <c r="U111" s="23"/>
      <c r="V111" s="23"/>
      <c r="W111" s="23"/>
      <c r="X111" s="23"/>
      <c r="Y111" s="23"/>
      <c r="Z111" s="23"/>
      <c r="AA111" s="23"/>
      <c r="AB111" s="23"/>
      <c r="AC111" s="23"/>
      <c r="AD111" s="23"/>
      <c r="AE111" s="23"/>
    </row>
    <row r="112" spans="1:47" s="27" customFormat="1" ht="24.95" customHeight="1">
      <c r="A112" s="23"/>
      <c r="B112" s="24"/>
      <c r="C112" s="15" t="s">
        <v>131</v>
      </c>
      <c r="D112" s="23"/>
      <c r="E112" s="23"/>
      <c r="F112" s="23"/>
      <c r="G112" s="23"/>
      <c r="H112" s="23"/>
      <c r="I112" s="23"/>
      <c r="J112" s="23"/>
      <c r="K112" s="23"/>
      <c r="L112" s="34"/>
      <c r="S112" s="23"/>
      <c r="T112" s="23"/>
      <c r="U112" s="23"/>
      <c r="V112" s="23"/>
      <c r="W112" s="23"/>
      <c r="X112" s="23"/>
      <c r="Y112" s="23"/>
      <c r="Z112" s="23"/>
      <c r="AA112" s="23"/>
      <c r="AB112" s="23"/>
      <c r="AC112" s="23"/>
      <c r="AD112" s="23"/>
      <c r="AE112" s="23"/>
    </row>
    <row r="113" spans="1:63" s="27" customFormat="1" ht="6.95" customHeight="1">
      <c r="A113" s="23"/>
      <c r="B113" s="24"/>
      <c r="C113" s="23"/>
      <c r="D113" s="23"/>
      <c r="E113" s="23"/>
      <c r="F113" s="23"/>
      <c r="G113" s="23"/>
      <c r="H113" s="23"/>
      <c r="I113" s="23"/>
      <c r="J113" s="23"/>
      <c r="K113" s="23"/>
      <c r="L113" s="34"/>
      <c r="S113" s="23"/>
      <c r="T113" s="23"/>
      <c r="U113" s="23"/>
      <c r="V113" s="23"/>
      <c r="W113" s="23"/>
      <c r="X113" s="23"/>
      <c r="Y113" s="23"/>
      <c r="Z113" s="23"/>
      <c r="AA113" s="23"/>
      <c r="AB113" s="23"/>
      <c r="AC113" s="23"/>
      <c r="AD113" s="23"/>
      <c r="AE113" s="23"/>
    </row>
    <row r="114" spans="1:63" s="27" customFormat="1" ht="12" customHeight="1">
      <c r="A114" s="23"/>
      <c r="B114" s="24"/>
      <c r="C114" s="20" t="s">
        <v>16</v>
      </c>
      <c r="D114" s="23"/>
      <c r="E114" s="23"/>
      <c r="F114" s="23"/>
      <c r="G114" s="23"/>
      <c r="H114" s="23"/>
      <c r="I114" s="23"/>
      <c r="J114" s="23"/>
      <c r="K114" s="23"/>
      <c r="L114" s="34"/>
      <c r="S114" s="23"/>
      <c r="T114" s="23"/>
      <c r="U114" s="23"/>
      <c r="V114" s="23"/>
      <c r="W114" s="23"/>
      <c r="X114" s="23"/>
      <c r="Y114" s="23"/>
      <c r="Z114" s="23"/>
      <c r="AA114" s="23"/>
      <c r="AB114" s="23"/>
      <c r="AC114" s="23"/>
      <c r="AD114" s="23"/>
      <c r="AE114" s="23"/>
    </row>
    <row r="115" spans="1:63" s="27" customFormat="1" ht="16.5" customHeight="1">
      <c r="A115" s="23"/>
      <c r="B115" s="24"/>
      <c r="C115" s="23"/>
      <c r="D115" s="23"/>
      <c r="E115" s="249" t="str">
        <f>E7</f>
        <v>Oprava mostů v úseku Náchod - Teplice nad Metují</v>
      </c>
      <c r="F115" s="250"/>
      <c r="G115" s="250"/>
      <c r="H115" s="250"/>
      <c r="I115" s="23"/>
      <c r="J115" s="23"/>
      <c r="K115" s="23"/>
      <c r="L115" s="34"/>
      <c r="S115" s="23"/>
      <c r="T115" s="2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</row>
    <row r="116" spans="1:63" ht="12" customHeight="1">
      <c r="B116" s="14"/>
      <c r="C116" s="20" t="s">
        <v>107</v>
      </c>
      <c r="L116" s="14"/>
    </row>
    <row r="117" spans="1:63" s="27" customFormat="1" ht="16.5" customHeight="1">
      <c r="A117" s="23"/>
      <c r="B117" s="24"/>
      <c r="C117" s="23"/>
      <c r="D117" s="23"/>
      <c r="E117" s="249" t="s">
        <v>108</v>
      </c>
      <c r="F117" s="248"/>
      <c r="G117" s="248"/>
      <c r="H117" s="248"/>
      <c r="I117" s="23"/>
      <c r="J117" s="23"/>
      <c r="K117" s="23"/>
      <c r="L117" s="34"/>
      <c r="S117" s="23"/>
      <c r="T117" s="23"/>
      <c r="U117" s="23"/>
      <c r="V117" s="23"/>
      <c r="W117" s="23"/>
      <c r="X117" s="23"/>
      <c r="Y117" s="23"/>
      <c r="Z117" s="23"/>
      <c r="AA117" s="23"/>
      <c r="AB117" s="23"/>
      <c r="AC117" s="23"/>
      <c r="AD117" s="23"/>
      <c r="AE117" s="23"/>
    </row>
    <row r="118" spans="1:63" s="27" customFormat="1" ht="12" customHeight="1">
      <c r="A118" s="23"/>
      <c r="B118" s="24"/>
      <c r="C118" s="20" t="s">
        <v>109</v>
      </c>
      <c r="D118" s="23"/>
      <c r="E118" s="23"/>
      <c r="F118" s="23"/>
      <c r="G118" s="23"/>
      <c r="H118" s="23"/>
      <c r="I118" s="23"/>
      <c r="J118" s="23"/>
      <c r="K118" s="23"/>
      <c r="L118" s="34"/>
      <c r="S118" s="23"/>
      <c r="T118" s="23"/>
      <c r="U118" s="23"/>
      <c r="V118" s="23"/>
      <c r="W118" s="23"/>
      <c r="X118" s="23"/>
      <c r="Y118" s="23"/>
      <c r="Z118" s="23"/>
      <c r="AA118" s="23"/>
      <c r="AB118" s="23"/>
      <c r="AC118" s="23"/>
      <c r="AD118" s="23"/>
      <c r="AE118" s="23"/>
    </row>
    <row r="119" spans="1:63" s="27" customFormat="1" ht="16.5" customHeight="1">
      <c r="A119" s="23"/>
      <c r="B119" s="24"/>
      <c r="C119" s="23"/>
      <c r="D119" s="23"/>
      <c r="E119" s="239" t="str">
        <f>E11</f>
        <v>SO 01.K - Železniční svršek</v>
      </c>
      <c r="F119" s="248"/>
      <c r="G119" s="248"/>
      <c r="H119" s="248"/>
      <c r="I119" s="23"/>
      <c r="J119" s="23"/>
      <c r="K119" s="23"/>
      <c r="L119" s="34"/>
      <c r="S119" s="23"/>
      <c r="T119" s="23"/>
      <c r="U119" s="23"/>
      <c r="V119" s="23"/>
      <c r="W119" s="23"/>
      <c r="X119" s="23"/>
      <c r="Y119" s="23"/>
      <c r="Z119" s="23"/>
      <c r="AA119" s="23"/>
      <c r="AB119" s="23"/>
      <c r="AC119" s="23"/>
      <c r="AD119" s="23"/>
      <c r="AE119" s="23"/>
    </row>
    <row r="120" spans="1:63" s="27" customFormat="1" ht="6.95" customHeight="1">
      <c r="A120" s="23"/>
      <c r="B120" s="24"/>
      <c r="C120" s="23"/>
      <c r="D120" s="23"/>
      <c r="E120" s="23"/>
      <c r="F120" s="23"/>
      <c r="G120" s="23"/>
      <c r="H120" s="23"/>
      <c r="I120" s="23"/>
      <c r="J120" s="23"/>
      <c r="K120" s="23"/>
      <c r="L120" s="34"/>
      <c r="S120" s="23"/>
      <c r="T120" s="23"/>
      <c r="U120" s="23"/>
      <c r="V120" s="23"/>
      <c r="W120" s="23"/>
      <c r="X120" s="23"/>
      <c r="Y120" s="23"/>
      <c r="Z120" s="23"/>
      <c r="AA120" s="23"/>
      <c r="AB120" s="23"/>
      <c r="AC120" s="23"/>
      <c r="AD120" s="23"/>
      <c r="AE120" s="23"/>
    </row>
    <row r="121" spans="1:63" s="27" customFormat="1" ht="12" customHeight="1">
      <c r="A121" s="23"/>
      <c r="B121" s="24"/>
      <c r="C121" s="20" t="s">
        <v>20</v>
      </c>
      <c r="D121" s="23"/>
      <c r="E121" s="23"/>
      <c r="F121" s="21" t="str">
        <f>F14</f>
        <v>Most v km 73,330</v>
      </c>
      <c r="G121" s="23"/>
      <c r="H121" s="23"/>
      <c r="I121" s="20" t="s">
        <v>22</v>
      </c>
      <c r="J121" s="94" t="str">
        <f>IF(J14="","",J14)</f>
        <v>18. 3. 2020</v>
      </c>
      <c r="K121" s="23"/>
      <c r="L121" s="34"/>
      <c r="S121" s="23"/>
      <c r="T121" s="23"/>
      <c r="U121" s="23"/>
      <c r="V121" s="23"/>
      <c r="W121" s="23"/>
      <c r="X121" s="23"/>
      <c r="Y121" s="23"/>
      <c r="Z121" s="23"/>
      <c r="AA121" s="23"/>
      <c r="AB121" s="23"/>
      <c r="AC121" s="23"/>
      <c r="AD121" s="23"/>
      <c r="AE121" s="23"/>
    </row>
    <row r="122" spans="1:63" s="27" customFormat="1" ht="6.95" customHeight="1">
      <c r="A122" s="23"/>
      <c r="B122" s="24"/>
      <c r="C122" s="23"/>
      <c r="D122" s="23"/>
      <c r="E122" s="23"/>
      <c r="F122" s="23"/>
      <c r="G122" s="23"/>
      <c r="H122" s="23"/>
      <c r="I122" s="23"/>
      <c r="J122" s="23"/>
      <c r="K122" s="23"/>
      <c r="L122" s="34"/>
      <c r="S122" s="23"/>
      <c r="T122" s="23"/>
      <c r="U122" s="23"/>
      <c r="V122" s="23"/>
      <c r="W122" s="23"/>
      <c r="X122" s="23"/>
      <c r="Y122" s="23"/>
      <c r="Z122" s="23"/>
      <c r="AA122" s="23"/>
      <c r="AB122" s="23"/>
      <c r="AC122" s="23"/>
      <c r="AD122" s="23"/>
      <c r="AE122" s="23"/>
    </row>
    <row r="123" spans="1:63" s="27" customFormat="1" ht="15.2" customHeight="1">
      <c r="A123" s="23"/>
      <c r="B123" s="24"/>
      <c r="C123" s="20" t="s">
        <v>24</v>
      </c>
      <c r="D123" s="23"/>
      <c r="E123" s="23"/>
      <c r="F123" s="21" t="str">
        <f>E17</f>
        <v xml:space="preserve"> </v>
      </c>
      <c r="G123" s="23"/>
      <c r="H123" s="23"/>
      <c r="I123" s="20" t="s">
        <v>29</v>
      </c>
      <c r="J123" s="113" t="str">
        <f>E23</f>
        <v xml:space="preserve"> </v>
      </c>
      <c r="K123" s="23"/>
      <c r="L123" s="34"/>
      <c r="S123" s="23"/>
      <c r="T123" s="23"/>
      <c r="U123" s="23"/>
      <c r="V123" s="23"/>
      <c r="W123" s="23"/>
      <c r="X123" s="23"/>
      <c r="Y123" s="23"/>
      <c r="Z123" s="23"/>
      <c r="AA123" s="23"/>
      <c r="AB123" s="23"/>
      <c r="AC123" s="23"/>
      <c r="AD123" s="23"/>
      <c r="AE123" s="23"/>
    </row>
    <row r="124" spans="1:63" s="27" customFormat="1" ht="40.15" customHeight="1">
      <c r="A124" s="23"/>
      <c r="B124" s="24"/>
      <c r="C124" s="20" t="s">
        <v>27</v>
      </c>
      <c r="D124" s="23"/>
      <c r="E124" s="23"/>
      <c r="F124" s="21" t="str">
        <f>IF(E20="","",E20)</f>
        <v>Vyplň údaj</v>
      </c>
      <c r="G124" s="23"/>
      <c r="H124" s="23"/>
      <c r="I124" s="20" t="s">
        <v>31</v>
      </c>
      <c r="J124" s="113" t="str">
        <f>E26</f>
        <v>Správa železnic, státní organizace OŘ HK</v>
      </c>
      <c r="K124" s="23"/>
      <c r="L124" s="34"/>
      <c r="S124" s="23"/>
      <c r="T124" s="23"/>
      <c r="U124" s="23"/>
      <c r="V124" s="23"/>
      <c r="W124" s="23"/>
      <c r="X124" s="23"/>
      <c r="Y124" s="23"/>
      <c r="Z124" s="23"/>
      <c r="AA124" s="23"/>
      <c r="AB124" s="23"/>
      <c r="AC124" s="23"/>
      <c r="AD124" s="23"/>
      <c r="AE124" s="23"/>
    </row>
    <row r="125" spans="1:63" s="27" customFormat="1" ht="10.35" customHeight="1">
      <c r="A125" s="23"/>
      <c r="B125" s="24"/>
      <c r="C125" s="23"/>
      <c r="D125" s="23"/>
      <c r="E125" s="23"/>
      <c r="F125" s="23"/>
      <c r="G125" s="23"/>
      <c r="H125" s="23"/>
      <c r="I125" s="23"/>
      <c r="J125" s="23"/>
      <c r="K125" s="23"/>
      <c r="L125" s="34"/>
      <c r="S125" s="23"/>
      <c r="T125" s="23"/>
      <c r="U125" s="23"/>
      <c r="V125" s="23"/>
      <c r="W125" s="23"/>
      <c r="X125" s="23"/>
      <c r="Y125" s="23"/>
      <c r="Z125" s="23"/>
      <c r="AA125" s="23"/>
      <c r="AB125" s="23"/>
      <c r="AC125" s="23"/>
      <c r="AD125" s="23"/>
      <c r="AE125" s="23"/>
    </row>
    <row r="126" spans="1:63" s="132" customFormat="1" ht="29.25" customHeight="1">
      <c r="A126" s="126"/>
      <c r="B126" s="127"/>
      <c r="C126" s="128" t="s">
        <v>132</v>
      </c>
      <c r="D126" s="129" t="s">
        <v>61</v>
      </c>
      <c r="E126" s="129" t="s">
        <v>57</v>
      </c>
      <c r="F126" s="129" t="s">
        <v>58</v>
      </c>
      <c r="G126" s="129" t="s">
        <v>133</v>
      </c>
      <c r="H126" s="129" t="s">
        <v>134</v>
      </c>
      <c r="I126" s="129" t="s">
        <v>135</v>
      </c>
      <c r="J126" s="129" t="s">
        <v>114</v>
      </c>
      <c r="K126" s="130" t="s">
        <v>136</v>
      </c>
      <c r="L126" s="131"/>
      <c r="M126" s="55" t="s">
        <v>1</v>
      </c>
      <c r="N126" s="56" t="s">
        <v>40</v>
      </c>
      <c r="O126" s="56" t="s">
        <v>137</v>
      </c>
      <c r="P126" s="56" t="s">
        <v>138</v>
      </c>
      <c r="Q126" s="56" t="s">
        <v>139</v>
      </c>
      <c r="R126" s="56" t="s">
        <v>140</v>
      </c>
      <c r="S126" s="56" t="s">
        <v>141</v>
      </c>
      <c r="T126" s="57" t="s">
        <v>142</v>
      </c>
      <c r="U126" s="126"/>
      <c r="V126" s="126"/>
      <c r="W126" s="126"/>
      <c r="X126" s="126"/>
      <c r="Y126" s="126"/>
      <c r="Z126" s="126"/>
      <c r="AA126" s="126"/>
      <c r="AB126" s="126"/>
      <c r="AC126" s="126"/>
      <c r="AD126" s="126"/>
      <c r="AE126" s="126"/>
    </row>
    <row r="127" spans="1:63" s="27" customFormat="1" ht="22.9" customHeight="1">
      <c r="A127" s="23"/>
      <c r="B127" s="24"/>
      <c r="C127" s="63" t="s">
        <v>143</v>
      </c>
      <c r="D127" s="23"/>
      <c r="E127" s="23"/>
      <c r="F127" s="23"/>
      <c r="G127" s="23"/>
      <c r="H127" s="23"/>
      <c r="I127" s="23"/>
      <c r="J127" s="133">
        <f>BK127</f>
        <v>0</v>
      </c>
      <c r="K127" s="23"/>
      <c r="L127" s="24"/>
      <c r="M127" s="58"/>
      <c r="N127" s="49"/>
      <c r="O127" s="59"/>
      <c r="P127" s="134">
        <f>P128+P199</f>
        <v>0</v>
      </c>
      <c r="Q127" s="59"/>
      <c r="R127" s="134">
        <f>R128+R199</f>
        <v>138.26981619999998</v>
      </c>
      <c r="S127" s="59"/>
      <c r="T127" s="135">
        <f>T128+T199</f>
        <v>80.2483</v>
      </c>
      <c r="U127" s="23"/>
      <c r="V127" s="23"/>
      <c r="W127" s="23"/>
      <c r="X127" s="23"/>
      <c r="Y127" s="23"/>
      <c r="Z127" s="23"/>
      <c r="AA127" s="23"/>
      <c r="AB127" s="23"/>
      <c r="AC127" s="23"/>
      <c r="AD127" s="23"/>
      <c r="AE127" s="23"/>
      <c r="AT127" s="11" t="s">
        <v>75</v>
      </c>
      <c r="AU127" s="11" t="s">
        <v>116</v>
      </c>
      <c r="BK127" s="136">
        <f>BK128+BK199</f>
        <v>0</v>
      </c>
    </row>
    <row r="128" spans="1:63" s="137" customFormat="1" ht="25.9" customHeight="1">
      <c r="B128" s="138"/>
      <c r="D128" s="139" t="s">
        <v>75</v>
      </c>
      <c r="E128" s="140" t="s">
        <v>144</v>
      </c>
      <c r="F128" s="140" t="s">
        <v>145</v>
      </c>
      <c r="J128" s="141">
        <f>BK128</f>
        <v>0</v>
      </c>
      <c r="L128" s="138"/>
      <c r="M128" s="142"/>
      <c r="N128" s="143"/>
      <c r="O128" s="143"/>
      <c r="P128" s="144">
        <f>P129+P131+P138+P189+P197</f>
        <v>0</v>
      </c>
      <c r="Q128" s="143"/>
      <c r="R128" s="144">
        <f>R129+R131+R138+R189+R197</f>
        <v>138.26981619999998</v>
      </c>
      <c r="S128" s="143"/>
      <c r="T128" s="145">
        <f>T129+T131+T138+T189+T197</f>
        <v>80.2483</v>
      </c>
      <c r="AR128" s="139" t="s">
        <v>83</v>
      </c>
      <c r="AT128" s="146" t="s">
        <v>75</v>
      </c>
      <c r="AU128" s="146" t="s">
        <v>76</v>
      </c>
      <c r="AY128" s="139" t="s">
        <v>146</v>
      </c>
      <c r="BK128" s="147">
        <f>BK129+BK131+BK138+BK189+BK197</f>
        <v>0</v>
      </c>
    </row>
    <row r="129" spans="1:65" s="137" customFormat="1" ht="22.9" customHeight="1">
      <c r="B129" s="138"/>
      <c r="D129" s="139" t="s">
        <v>75</v>
      </c>
      <c r="E129" s="148" t="s">
        <v>83</v>
      </c>
      <c r="F129" s="148" t="s">
        <v>147</v>
      </c>
      <c r="J129" s="149">
        <f>BK129</f>
        <v>0</v>
      </c>
      <c r="L129" s="138"/>
      <c r="M129" s="142"/>
      <c r="N129" s="143"/>
      <c r="O129" s="143"/>
      <c r="P129" s="144">
        <f>P130</f>
        <v>0</v>
      </c>
      <c r="Q129" s="143"/>
      <c r="R129" s="144">
        <f>R130</f>
        <v>0</v>
      </c>
      <c r="S129" s="143"/>
      <c r="T129" s="145">
        <f>T130</f>
        <v>0</v>
      </c>
      <c r="AR129" s="139" t="s">
        <v>83</v>
      </c>
      <c r="AT129" s="146" t="s">
        <v>75</v>
      </c>
      <c r="AU129" s="146" t="s">
        <v>83</v>
      </c>
      <c r="AY129" s="139" t="s">
        <v>146</v>
      </c>
      <c r="BK129" s="147">
        <f>BK130</f>
        <v>0</v>
      </c>
    </row>
    <row r="130" spans="1:65" s="27" customFormat="1" ht="24.2" customHeight="1">
      <c r="A130" s="23"/>
      <c r="B130" s="24"/>
      <c r="C130" s="150" t="s">
        <v>83</v>
      </c>
      <c r="D130" s="150" t="s">
        <v>148</v>
      </c>
      <c r="E130" s="151" t="s">
        <v>781</v>
      </c>
      <c r="F130" s="152" t="s">
        <v>782</v>
      </c>
      <c r="G130" s="153" t="s">
        <v>151</v>
      </c>
      <c r="H130" s="154">
        <v>97</v>
      </c>
      <c r="I130" s="4"/>
      <c r="J130" s="155">
        <f>ROUND(I130*H130,2)</f>
        <v>0</v>
      </c>
      <c r="K130" s="152" t="s">
        <v>152</v>
      </c>
      <c r="L130" s="24"/>
      <c r="M130" s="156" t="s">
        <v>1</v>
      </c>
      <c r="N130" s="157" t="s">
        <v>41</v>
      </c>
      <c r="O130" s="51"/>
      <c r="P130" s="158">
        <f>O130*H130</f>
        <v>0</v>
      </c>
      <c r="Q130" s="158">
        <v>0</v>
      </c>
      <c r="R130" s="158">
        <f>Q130*H130</f>
        <v>0</v>
      </c>
      <c r="S130" s="158">
        <v>0</v>
      </c>
      <c r="T130" s="159">
        <f>S130*H130</f>
        <v>0</v>
      </c>
      <c r="U130" s="23"/>
      <c r="V130" s="23"/>
      <c r="W130" s="23"/>
      <c r="X130" s="23"/>
      <c r="Y130" s="23"/>
      <c r="Z130" s="23"/>
      <c r="AA130" s="23"/>
      <c r="AB130" s="23"/>
      <c r="AC130" s="23"/>
      <c r="AD130" s="23"/>
      <c r="AE130" s="23"/>
      <c r="AR130" s="160" t="s">
        <v>153</v>
      </c>
      <c r="AT130" s="160" t="s">
        <v>148</v>
      </c>
      <c r="AU130" s="160" t="s">
        <v>85</v>
      </c>
      <c r="AY130" s="11" t="s">
        <v>146</v>
      </c>
      <c r="BE130" s="161">
        <f>IF(N130="základní",J130,0)</f>
        <v>0</v>
      </c>
      <c r="BF130" s="161">
        <f>IF(N130="snížená",J130,0)</f>
        <v>0</v>
      </c>
      <c r="BG130" s="161">
        <f>IF(N130="zákl. přenesená",J130,0)</f>
        <v>0</v>
      </c>
      <c r="BH130" s="161">
        <f>IF(N130="sníž. přenesená",J130,0)</f>
        <v>0</v>
      </c>
      <c r="BI130" s="161">
        <f>IF(N130="nulová",J130,0)</f>
        <v>0</v>
      </c>
      <c r="BJ130" s="11" t="s">
        <v>83</v>
      </c>
      <c r="BK130" s="161">
        <f>ROUND(I130*H130,2)</f>
        <v>0</v>
      </c>
      <c r="BL130" s="11" t="s">
        <v>153</v>
      </c>
      <c r="BM130" s="160" t="s">
        <v>783</v>
      </c>
    </row>
    <row r="131" spans="1:65" s="137" customFormat="1" ht="22.9" customHeight="1">
      <c r="B131" s="138"/>
      <c r="D131" s="139" t="s">
        <v>75</v>
      </c>
      <c r="E131" s="148" t="s">
        <v>153</v>
      </c>
      <c r="F131" s="148" t="s">
        <v>332</v>
      </c>
      <c r="I131" s="3"/>
      <c r="J131" s="149">
        <f>BK131</f>
        <v>0</v>
      </c>
      <c r="L131" s="138"/>
      <c r="M131" s="142"/>
      <c r="N131" s="143"/>
      <c r="O131" s="143"/>
      <c r="P131" s="144">
        <f>SUM(P132:P137)</f>
        <v>0</v>
      </c>
      <c r="Q131" s="143"/>
      <c r="R131" s="144">
        <f>SUM(R132:R137)</f>
        <v>5.69642E-2</v>
      </c>
      <c r="S131" s="143"/>
      <c r="T131" s="145">
        <f>SUM(T132:T137)</f>
        <v>0</v>
      </c>
      <c r="AR131" s="139" t="s">
        <v>83</v>
      </c>
      <c r="AT131" s="146" t="s">
        <v>75</v>
      </c>
      <c r="AU131" s="146" t="s">
        <v>83</v>
      </c>
      <c r="AY131" s="139" t="s">
        <v>146</v>
      </c>
      <c r="BK131" s="147">
        <f>SUM(BK132:BK137)</f>
        <v>0</v>
      </c>
    </row>
    <row r="132" spans="1:65" s="27" customFormat="1" ht="24.2" customHeight="1">
      <c r="A132" s="23"/>
      <c r="B132" s="24"/>
      <c r="C132" s="150" t="s">
        <v>85</v>
      </c>
      <c r="D132" s="150" t="s">
        <v>148</v>
      </c>
      <c r="E132" s="151" t="s">
        <v>395</v>
      </c>
      <c r="F132" s="152" t="s">
        <v>396</v>
      </c>
      <c r="G132" s="153" t="s">
        <v>151</v>
      </c>
      <c r="H132" s="154">
        <v>1.355</v>
      </c>
      <c r="I132" s="4"/>
      <c r="J132" s="155">
        <f>ROUND(I132*H132,2)</f>
        <v>0</v>
      </c>
      <c r="K132" s="152" t="s">
        <v>152</v>
      </c>
      <c r="L132" s="24"/>
      <c r="M132" s="156" t="s">
        <v>1</v>
      </c>
      <c r="N132" s="157" t="s">
        <v>41</v>
      </c>
      <c r="O132" s="51"/>
      <c r="P132" s="158">
        <f>O132*H132</f>
        <v>0</v>
      </c>
      <c r="Q132" s="158">
        <v>2.102E-2</v>
      </c>
      <c r="R132" s="158">
        <f>Q132*H132</f>
        <v>2.84821E-2</v>
      </c>
      <c r="S132" s="158">
        <v>0</v>
      </c>
      <c r="T132" s="159">
        <f>S132*H132</f>
        <v>0</v>
      </c>
      <c r="U132" s="23"/>
      <c r="V132" s="23"/>
      <c r="W132" s="23"/>
      <c r="X132" s="23"/>
      <c r="Y132" s="23"/>
      <c r="Z132" s="23"/>
      <c r="AA132" s="23"/>
      <c r="AB132" s="23"/>
      <c r="AC132" s="23"/>
      <c r="AD132" s="23"/>
      <c r="AE132" s="23"/>
      <c r="AR132" s="160" t="s">
        <v>153</v>
      </c>
      <c r="AT132" s="160" t="s">
        <v>148</v>
      </c>
      <c r="AU132" s="160" t="s">
        <v>85</v>
      </c>
      <c r="AY132" s="11" t="s">
        <v>146</v>
      </c>
      <c r="BE132" s="161">
        <f>IF(N132="základní",J132,0)</f>
        <v>0</v>
      </c>
      <c r="BF132" s="161">
        <f>IF(N132="snížená",J132,0)</f>
        <v>0</v>
      </c>
      <c r="BG132" s="161">
        <f>IF(N132="zákl. přenesená",J132,0)</f>
        <v>0</v>
      </c>
      <c r="BH132" s="161">
        <f>IF(N132="sníž. přenesená",J132,0)</f>
        <v>0</v>
      </c>
      <c r="BI132" s="161">
        <f>IF(N132="nulová",J132,0)</f>
        <v>0</v>
      </c>
      <c r="BJ132" s="11" t="s">
        <v>83</v>
      </c>
      <c r="BK132" s="161">
        <f>ROUND(I132*H132,2)</f>
        <v>0</v>
      </c>
      <c r="BL132" s="11" t="s">
        <v>153</v>
      </c>
      <c r="BM132" s="160" t="s">
        <v>784</v>
      </c>
    </row>
    <row r="133" spans="1:65" s="27" customFormat="1" ht="19.5">
      <c r="A133" s="23"/>
      <c r="B133" s="24"/>
      <c r="C133" s="23"/>
      <c r="D133" s="164" t="s">
        <v>312</v>
      </c>
      <c r="E133" s="23"/>
      <c r="F133" s="188" t="s">
        <v>785</v>
      </c>
      <c r="G133" s="23"/>
      <c r="H133" s="23"/>
      <c r="I133" s="8"/>
      <c r="J133" s="23"/>
      <c r="K133" s="23"/>
      <c r="L133" s="24"/>
      <c r="M133" s="189"/>
      <c r="N133" s="190"/>
      <c r="O133" s="51"/>
      <c r="P133" s="51"/>
      <c r="Q133" s="51"/>
      <c r="R133" s="51"/>
      <c r="S133" s="51"/>
      <c r="T133" s="52"/>
      <c r="U133" s="23"/>
      <c r="V133" s="23"/>
      <c r="W133" s="23"/>
      <c r="X133" s="23"/>
      <c r="Y133" s="23"/>
      <c r="Z133" s="23"/>
      <c r="AA133" s="23"/>
      <c r="AB133" s="23"/>
      <c r="AC133" s="23"/>
      <c r="AD133" s="23"/>
      <c r="AE133" s="23"/>
      <c r="AT133" s="11" t="s">
        <v>312</v>
      </c>
      <c r="AU133" s="11" t="s">
        <v>85</v>
      </c>
    </row>
    <row r="134" spans="1:65" s="162" customFormat="1">
      <c r="B134" s="163"/>
      <c r="D134" s="164" t="s">
        <v>162</v>
      </c>
      <c r="E134" s="165" t="s">
        <v>1</v>
      </c>
      <c r="F134" s="166" t="s">
        <v>786</v>
      </c>
      <c r="H134" s="167">
        <v>1.355</v>
      </c>
      <c r="I134" s="5"/>
      <c r="L134" s="163"/>
      <c r="M134" s="168"/>
      <c r="N134" s="169"/>
      <c r="O134" s="169"/>
      <c r="P134" s="169"/>
      <c r="Q134" s="169"/>
      <c r="R134" s="169"/>
      <c r="S134" s="169"/>
      <c r="T134" s="170"/>
      <c r="AT134" s="165" t="s">
        <v>162</v>
      </c>
      <c r="AU134" s="165" t="s">
        <v>85</v>
      </c>
      <c r="AV134" s="162" t="s">
        <v>85</v>
      </c>
      <c r="AW134" s="162" t="s">
        <v>30</v>
      </c>
      <c r="AX134" s="162" t="s">
        <v>83</v>
      </c>
      <c r="AY134" s="165" t="s">
        <v>146</v>
      </c>
    </row>
    <row r="135" spans="1:65" s="27" customFormat="1" ht="24.2" customHeight="1">
      <c r="A135" s="23"/>
      <c r="B135" s="24"/>
      <c r="C135" s="150" t="s">
        <v>158</v>
      </c>
      <c r="D135" s="150" t="s">
        <v>148</v>
      </c>
      <c r="E135" s="151" t="s">
        <v>400</v>
      </c>
      <c r="F135" s="152" t="s">
        <v>401</v>
      </c>
      <c r="G135" s="153" t="s">
        <v>151</v>
      </c>
      <c r="H135" s="154">
        <v>1.355</v>
      </c>
      <c r="I135" s="4"/>
      <c r="J135" s="155">
        <f>ROUND(I135*H135,2)</f>
        <v>0</v>
      </c>
      <c r="K135" s="152" t="s">
        <v>152</v>
      </c>
      <c r="L135" s="24"/>
      <c r="M135" s="156" t="s">
        <v>1</v>
      </c>
      <c r="N135" s="157" t="s">
        <v>41</v>
      </c>
      <c r="O135" s="51"/>
      <c r="P135" s="158">
        <f>O135*H135</f>
        <v>0</v>
      </c>
      <c r="Q135" s="158">
        <v>2.102E-2</v>
      </c>
      <c r="R135" s="158">
        <f>Q135*H135</f>
        <v>2.84821E-2</v>
      </c>
      <c r="S135" s="158">
        <v>0</v>
      </c>
      <c r="T135" s="159">
        <f>S135*H135</f>
        <v>0</v>
      </c>
      <c r="U135" s="23"/>
      <c r="V135" s="23"/>
      <c r="W135" s="23"/>
      <c r="X135" s="23"/>
      <c r="Y135" s="23"/>
      <c r="Z135" s="23"/>
      <c r="AA135" s="23"/>
      <c r="AB135" s="23"/>
      <c r="AC135" s="23"/>
      <c r="AD135" s="23"/>
      <c r="AE135" s="23"/>
      <c r="AR135" s="160" t="s">
        <v>153</v>
      </c>
      <c r="AT135" s="160" t="s">
        <v>148</v>
      </c>
      <c r="AU135" s="160" t="s">
        <v>85</v>
      </c>
      <c r="AY135" s="11" t="s">
        <v>146</v>
      </c>
      <c r="BE135" s="161">
        <f>IF(N135="základní",J135,0)</f>
        <v>0</v>
      </c>
      <c r="BF135" s="161">
        <f>IF(N135="snížená",J135,0)</f>
        <v>0</v>
      </c>
      <c r="BG135" s="161">
        <f>IF(N135="zákl. přenesená",J135,0)</f>
        <v>0</v>
      </c>
      <c r="BH135" s="161">
        <f>IF(N135="sníž. přenesená",J135,0)</f>
        <v>0</v>
      </c>
      <c r="BI135" s="161">
        <f>IF(N135="nulová",J135,0)</f>
        <v>0</v>
      </c>
      <c r="BJ135" s="11" t="s">
        <v>83</v>
      </c>
      <c r="BK135" s="161">
        <f>ROUND(I135*H135,2)</f>
        <v>0</v>
      </c>
      <c r="BL135" s="11" t="s">
        <v>153</v>
      </c>
      <c r="BM135" s="160" t="s">
        <v>787</v>
      </c>
    </row>
    <row r="136" spans="1:65" s="27" customFormat="1" ht="19.5">
      <c r="A136" s="23"/>
      <c r="B136" s="24"/>
      <c r="C136" s="23"/>
      <c r="D136" s="164" t="s">
        <v>312</v>
      </c>
      <c r="E136" s="23"/>
      <c r="F136" s="188" t="s">
        <v>785</v>
      </c>
      <c r="G136" s="23"/>
      <c r="H136" s="23"/>
      <c r="I136" s="8"/>
      <c r="J136" s="23"/>
      <c r="K136" s="23"/>
      <c r="L136" s="24"/>
      <c r="M136" s="189"/>
      <c r="N136" s="190"/>
      <c r="O136" s="51"/>
      <c r="P136" s="51"/>
      <c r="Q136" s="51"/>
      <c r="R136" s="51"/>
      <c r="S136" s="51"/>
      <c r="T136" s="52"/>
      <c r="U136" s="23"/>
      <c r="V136" s="23"/>
      <c r="W136" s="23"/>
      <c r="X136" s="23"/>
      <c r="Y136" s="23"/>
      <c r="Z136" s="23"/>
      <c r="AA136" s="23"/>
      <c r="AB136" s="23"/>
      <c r="AC136" s="23"/>
      <c r="AD136" s="23"/>
      <c r="AE136" s="23"/>
      <c r="AT136" s="11" t="s">
        <v>312</v>
      </c>
      <c r="AU136" s="11" t="s">
        <v>85</v>
      </c>
    </row>
    <row r="137" spans="1:65" s="162" customFormat="1">
      <c r="B137" s="163"/>
      <c r="D137" s="164" t="s">
        <v>162</v>
      </c>
      <c r="E137" s="165" t="s">
        <v>1</v>
      </c>
      <c r="F137" s="166" t="s">
        <v>786</v>
      </c>
      <c r="H137" s="167">
        <v>1.355</v>
      </c>
      <c r="I137" s="5"/>
      <c r="L137" s="163"/>
      <c r="M137" s="168"/>
      <c r="N137" s="169"/>
      <c r="O137" s="169"/>
      <c r="P137" s="169"/>
      <c r="Q137" s="169"/>
      <c r="R137" s="169"/>
      <c r="S137" s="169"/>
      <c r="T137" s="170"/>
      <c r="AT137" s="165" t="s">
        <v>162</v>
      </c>
      <c r="AU137" s="165" t="s">
        <v>85</v>
      </c>
      <c r="AV137" s="162" t="s">
        <v>85</v>
      </c>
      <c r="AW137" s="162" t="s">
        <v>30</v>
      </c>
      <c r="AX137" s="162" t="s">
        <v>83</v>
      </c>
      <c r="AY137" s="165" t="s">
        <v>146</v>
      </c>
    </row>
    <row r="138" spans="1:65" s="137" customFormat="1" ht="22.9" customHeight="1">
      <c r="B138" s="138"/>
      <c r="D138" s="139" t="s">
        <v>75</v>
      </c>
      <c r="E138" s="148" t="s">
        <v>171</v>
      </c>
      <c r="F138" s="148" t="s">
        <v>788</v>
      </c>
      <c r="I138" s="3"/>
      <c r="J138" s="149">
        <f>BK138</f>
        <v>0</v>
      </c>
      <c r="L138" s="138"/>
      <c r="M138" s="142"/>
      <c r="N138" s="143"/>
      <c r="O138" s="143"/>
      <c r="P138" s="144">
        <f>SUM(P139:P188)</f>
        <v>0</v>
      </c>
      <c r="Q138" s="143"/>
      <c r="R138" s="144">
        <f>SUM(R139:R188)</f>
        <v>138.21285199999997</v>
      </c>
      <c r="S138" s="143"/>
      <c r="T138" s="145">
        <f>SUM(T139:T188)</f>
        <v>80.2483</v>
      </c>
      <c r="AR138" s="139" t="s">
        <v>83</v>
      </c>
      <c r="AT138" s="146" t="s">
        <v>75</v>
      </c>
      <c r="AU138" s="146" t="s">
        <v>83</v>
      </c>
      <c r="AY138" s="139" t="s">
        <v>146</v>
      </c>
      <c r="BK138" s="147">
        <f>SUM(BK139:BK188)</f>
        <v>0</v>
      </c>
    </row>
    <row r="139" spans="1:65" s="27" customFormat="1" ht="14.45" customHeight="1">
      <c r="A139" s="23"/>
      <c r="B139" s="24"/>
      <c r="C139" s="150" t="s">
        <v>153</v>
      </c>
      <c r="D139" s="150" t="s">
        <v>148</v>
      </c>
      <c r="E139" s="151" t="s">
        <v>789</v>
      </c>
      <c r="F139" s="152" t="s">
        <v>790</v>
      </c>
      <c r="G139" s="153" t="s">
        <v>168</v>
      </c>
      <c r="H139" s="154">
        <v>48.3</v>
      </c>
      <c r="I139" s="4"/>
      <c r="J139" s="155">
        <f>ROUND(I139*H139,2)</f>
        <v>0</v>
      </c>
      <c r="K139" s="152" t="s">
        <v>152</v>
      </c>
      <c r="L139" s="24"/>
      <c r="M139" s="156" t="s">
        <v>1</v>
      </c>
      <c r="N139" s="157" t="s">
        <v>41</v>
      </c>
      <c r="O139" s="51"/>
      <c r="P139" s="158">
        <f>O139*H139</f>
        <v>0</v>
      </c>
      <c r="Q139" s="158">
        <v>2.03485</v>
      </c>
      <c r="R139" s="158">
        <f>Q139*H139</f>
        <v>98.283254999999997</v>
      </c>
      <c r="S139" s="158">
        <v>0</v>
      </c>
      <c r="T139" s="159">
        <f>S139*H139</f>
        <v>0</v>
      </c>
      <c r="U139" s="23"/>
      <c r="V139" s="23"/>
      <c r="W139" s="23"/>
      <c r="X139" s="23"/>
      <c r="Y139" s="23"/>
      <c r="Z139" s="23"/>
      <c r="AA139" s="23"/>
      <c r="AB139" s="23"/>
      <c r="AC139" s="23"/>
      <c r="AD139" s="23"/>
      <c r="AE139" s="23"/>
      <c r="AR139" s="160" t="s">
        <v>153</v>
      </c>
      <c r="AT139" s="160" t="s">
        <v>148</v>
      </c>
      <c r="AU139" s="160" t="s">
        <v>85</v>
      </c>
      <c r="AY139" s="11" t="s">
        <v>146</v>
      </c>
      <c r="BE139" s="161">
        <f>IF(N139="základní",J139,0)</f>
        <v>0</v>
      </c>
      <c r="BF139" s="161">
        <f>IF(N139="snížená",J139,0)</f>
        <v>0</v>
      </c>
      <c r="BG139" s="161">
        <f>IF(N139="zákl. přenesená",J139,0)</f>
        <v>0</v>
      </c>
      <c r="BH139" s="161">
        <f>IF(N139="sníž. přenesená",J139,0)</f>
        <v>0</v>
      </c>
      <c r="BI139" s="161">
        <f>IF(N139="nulová",J139,0)</f>
        <v>0</v>
      </c>
      <c r="BJ139" s="11" t="s">
        <v>83</v>
      </c>
      <c r="BK139" s="161">
        <f>ROUND(I139*H139,2)</f>
        <v>0</v>
      </c>
      <c r="BL139" s="11" t="s">
        <v>153</v>
      </c>
      <c r="BM139" s="160" t="s">
        <v>791</v>
      </c>
    </row>
    <row r="140" spans="1:65" s="162" customFormat="1">
      <c r="B140" s="163"/>
      <c r="D140" s="164" t="s">
        <v>162</v>
      </c>
      <c r="E140" s="165" t="s">
        <v>1</v>
      </c>
      <c r="F140" s="166" t="s">
        <v>792</v>
      </c>
      <c r="H140" s="167">
        <v>48.3</v>
      </c>
      <c r="I140" s="5"/>
      <c r="L140" s="163"/>
      <c r="M140" s="168"/>
      <c r="N140" s="169"/>
      <c r="O140" s="169"/>
      <c r="P140" s="169"/>
      <c r="Q140" s="169"/>
      <c r="R140" s="169"/>
      <c r="S140" s="169"/>
      <c r="T140" s="170"/>
      <c r="AT140" s="165" t="s">
        <v>162</v>
      </c>
      <c r="AU140" s="165" t="s">
        <v>85</v>
      </c>
      <c r="AV140" s="162" t="s">
        <v>85</v>
      </c>
      <c r="AW140" s="162" t="s">
        <v>30</v>
      </c>
      <c r="AX140" s="162" t="s">
        <v>83</v>
      </c>
      <c r="AY140" s="165" t="s">
        <v>146</v>
      </c>
    </row>
    <row r="141" spans="1:65" s="27" customFormat="1" ht="24.2" customHeight="1">
      <c r="A141" s="23"/>
      <c r="B141" s="24"/>
      <c r="C141" s="150" t="s">
        <v>171</v>
      </c>
      <c r="D141" s="150" t="s">
        <v>148</v>
      </c>
      <c r="E141" s="151" t="s">
        <v>793</v>
      </c>
      <c r="F141" s="152" t="s">
        <v>794</v>
      </c>
      <c r="G141" s="153" t="s">
        <v>168</v>
      </c>
      <c r="H141" s="154">
        <v>48.3</v>
      </c>
      <c r="I141" s="4"/>
      <c r="J141" s="155">
        <f>ROUND(I141*H141,2)</f>
        <v>0</v>
      </c>
      <c r="K141" s="152" t="s">
        <v>152</v>
      </c>
      <c r="L141" s="24"/>
      <c r="M141" s="156" t="s">
        <v>1</v>
      </c>
      <c r="N141" s="157" t="s">
        <v>41</v>
      </c>
      <c r="O141" s="51"/>
      <c r="P141" s="158">
        <f>O141*H141</f>
        <v>0</v>
      </c>
      <c r="Q141" s="158">
        <v>0</v>
      </c>
      <c r="R141" s="158">
        <f>Q141*H141</f>
        <v>0</v>
      </c>
      <c r="S141" s="158">
        <v>0</v>
      </c>
      <c r="T141" s="159">
        <f>S141*H141</f>
        <v>0</v>
      </c>
      <c r="U141" s="23"/>
      <c r="V141" s="23"/>
      <c r="W141" s="23"/>
      <c r="X141" s="23"/>
      <c r="Y141" s="23"/>
      <c r="Z141" s="23"/>
      <c r="AA141" s="23"/>
      <c r="AB141" s="23"/>
      <c r="AC141" s="23"/>
      <c r="AD141" s="23"/>
      <c r="AE141" s="23"/>
      <c r="AR141" s="160" t="s">
        <v>153</v>
      </c>
      <c r="AT141" s="160" t="s">
        <v>148</v>
      </c>
      <c r="AU141" s="160" t="s">
        <v>85</v>
      </c>
      <c r="AY141" s="11" t="s">
        <v>146</v>
      </c>
      <c r="BE141" s="161">
        <f>IF(N141="základní",J141,0)</f>
        <v>0</v>
      </c>
      <c r="BF141" s="161">
        <f>IF(N141="snížená",J141,0)</f>
        <v>0</v>
      </c>
      <c r="BG141" s="161">
        <f>IF(N141="zákl. přenesená",J141,0)</f>
        <v>0</v>
      </c>
      <c r="BH141" s="161">
        <f>IF(N141="sníž. přenesená",J141,0)</f>
        <v>0</v>
      </c>
      <c r="BI141" s="161">
        <f>IF(N141="nulová",J141,0)</f>
        <v>0</v>
      </c>
      <c r="BJ141" s="11" t="s">
        <v>83</v>
      </c>
      <c r="BK141" s="161">
        <f>ROUND(I141*H141,2)</f>
        <v>0</v>
      </c>
      <c r="BL141" s="11" t="s">
        <v>153</v>
      </c>
      <c r="BM141" s="160" t="s">
        <v>795</v>
      </c>
    </row>
    <row r="142" spans="1:65" s="27" customFormat="1" ht="24.2" customHeight="1">
      <c r="A142" s="23"/>
      <c r="B142" s="24"/>
      <c r="C142" s="150" t="s">
        <v>177</v>
      </c>
      <c r="D142" s="150" t="s">
        <v>148</v>
      </c>
      <c r="E142" s="151" t="s">
        <v>796</v>
      </c>
      <c r="F142" s="152" t="s">
        <v>797</v>
      </c>
      <c r="G142" s="153" t="s">
        <v>168</v>
      </c>
      <c r="H142" s="154">
        <v>40.25</v>
      </c>
      <c r="I142" s="4"/>
      <c r="J142" s="155">
        <f>ROUND(I142*H142,2)</f>
        <v>0</v>
      </c>
      <c r="K142" s="152" t="s">
        <v>152</v>
      </c>
      <c r="L142" s="24"/>
      <c r="M142" s="156" t="s">
        <v>1</v>
      </c>
      <c r="N142" s="157" t="s">
        <v>41</v>
      </c>
      <c r="O142" s="51"/>
      <c r="P142" s="158">
        <f>O142*H142</f>
        <v>0</v>
      </c>
      <c r="Q142" s="158">
        <v>0</v>
      </c>
      <c r="R142" s="158">
        <f>Q142*H142</f>
        <v>0</v>
      </c>
      <c r="S142" s="158">
        <v>1.8080000000000001</v>
      </c>
      <c r="T142" s="159">
        <f>S142*H142</f>
        <v>72.772000000000006</v>
      </c>
      <c r="U142" s="23"/>
      <c r="V142" s="23"/>
      <c r="W142" s="23"/>
      <c r="X142" s="23"/>
      <c r="Y142" s="23"/>
      <c r="Z142" s="23"/>
      <c r="AA142" s="23"/>
      <c r="AB142" s="23"/>
      <c r="AC142" s="23"/>
      <c r="AD142" s="23"/>
      <c r="AE142" s="23"/>
      <c r="AR142" s="160" t="s">
        <v>153</v>
      </c>
      <c r="AT142" s="160" t="s">
        <v>148</v>
      </c>
      <c r="AU142" s="160" t="s">
        <v>85</v>
      </c>
      <c r="AY142" s="11" t="s">
        <v>146</v>
      </c>
      <c r="BE142" s="161">
        <f>IF(N142="základní",J142,0)</f>
        <v>0</v>
      </c>
      <c r="BF142" s="161">
        <f>IF(N142="snížená",J142,0)</f>
        <v>0</v>
      </c>
      <c r="BG142" s="161">
        <f>IF(N142="zákl. přenesená",J142,0)</f>
        <v>0</v>
      </c>
      <c r="BH142" s="161">
        <f>IF(N142="sníž. přenesená",J142,0)</f>
        <v>0</v>
      </c>
      <c r="BI142" s="161">
        <f>IF(N142="nulová",J142,0)</f>
        <v>0</v>
      </c>
      <c r="BJ142" s="11" t="s">
        <v>83</v>
      </c>
      <c r="BK142" s="161">
        <f>ROUND(I142*H142,2)</f>
        <v>0</v>
      </c>
      <c r="BL142" s="11" t="s">
        <v>153</v>
      </c>
      <c r="BM142" s="160" t="s">
        <v>798</v>
      </c>
    </row>
    <row r="143" spans="1:65" s="162" customFormat="1">
      <c r="B143" s="163"/>
      <c r="D143" s="164" t="s">
        <v>162</v>
      </c>
      <c r="E143" s="165" t="s">
        <v>1</v>
      </c>
      <c r="F143" s="166" t="s">
        <v>799</v>
      </c>
      <c r="H143" s="167">
        <v>40.25</v>
      </c>
      <c r="I143" s="5"/>
      <c r="L143" s="163"/>
      <c r="M143" s="168"/>
      <c r="N143" s="169"/>
      <c r="O143" s="169"/>
      <c r="P143" s="169"/>
      <c r="Q143" s="169"/>
      <c r="R143" s="169"/>
      <c r="S143" s="169"/>
      <c r="T143" s="170"/>
      <c r="AT143" s="165" t="s">
        <v>162</v>
      </c>
      <c r="AU143" s="165" t="s">
        <v>85</v>
      </c>
      <c r="AV143" s="162" t="s">
        <v>85</v>
      </c>
      <c r="AW143" s="162" t="s">
        <v>30</v>
      </c>
      <c r="AX143" s="162" t="s">
        <v>83</v>
      </c>
      <c r="AY143" s="165" t="s">
        <v>146</v>
      </c>
    </row>
    <row r="144" spans="1:65" s="27" customFormat="1" ht="24.2" customHeight="1">
      <c r="A144" s="23"/>
      <c r="B144" s="24"/>
      <c r="C144" s="150" t="s">
        <v>181</v>
      </c>
      <c r="D144" s="150" t="s">
        <v>148</v>
      </c>
      <c r="E144" s="151" t="s">
        <v>800</v>
      </c>
      <c r="F144" s="152" t="s">
        <v>801</v>
      </c>
      <c r="G144" s="153" t="s">
        <v>168</v>
      </c>
      <c r="H144" s="154">
        <v>40.25</v>
      </c>
      <c r="I144" s="4"/>
      <c r="J144" s="155">
        <f>ROUND(I144*H144,2)</f>
        <v>0</v>
      </c>
      <c r="K144" s="152" t="s">
        <v>152</v>
      </c>
      <c r="L144" s="24"/>
      <c r="M144" s="156" t="s">
        <v>1</v>
      </c>
      <c r="N144" s="157" t="s">
        <v>41</v>
      </c>
      <c r="O144" s="51"/>
      <c r="P144" s="158">
        <f>O144*H144</f>
        <v>0</v>
      </c>
      <c r="Q144" s="158">
        <v>0</v>
      </c>
      <c r="R144" s="158">
        <f>Q144*H144</f>
        <v>0</v>
      </c>
      <c r="S144" s="158">
        <v>0</v>
      </c>
      <c r="T144" s="159">
        <f>S144*H144</f>
        <v>0</v>
      </c>
      <c r="U144" s="23"/>
      <c r="V144" s="23"/>
      <c r="W144" s="23"/>
      <c r="X144" s="23"/>
      <c r="Y144" s="23"/>
      <c r="Z144" s="23"/>
      <c r="AA144" s="23"/>
      <c r="AB144" s="23"/>
      <c r="AC144" s="23"/>
      <c r="AD144" s="23"/>
      <c r="AE144" s="23"/>
      <c r="AR144" s="160" t="s">
        <v>153</v>
      </c>
      <c r="AT144" s="160" t="s">
        <v>148</v>
      </c>
      <c r="AU144" s="160" t="s">
        <v>85</v>
      </c>
      <c r="AY144" s="11" t="s">
        <v>146</v>
      </c>
      <c r="BE144" s="161">
        <f>IF(N144="základní",J144,0)</f>
        <v>0</v>
      </c>
      <c r="BF144" s="161">
        <f>IF(N144="snížená",J144,0)</f>
        <v>0</v>
      </c>
      <c r="BG144" s="161">
        <f>IF(N144="zákl. přenesená",J144,0)</f>
        <v>0</v>
      </c>
      <c r="BH144" s="161">
        <f>IF(N144="sníž. přenesená",J144,0)</f>
        <v>0</v>
      </c>
      <c r="BI144" s="161">
        <f>IF(N144="nulová",J144,0)</f>
        <v>0</v>
      </c>
      <c r="BJ144" s="11" t="s">
        <v>83</v>
      </c>
      <c r="BK144" s="161">
        <f>ROUND(I144*H144,2)</f>
        <v>0</v>
      </c>
      <c r="BL144" s="11" t="s">
        <v>153</v>
      </c>
      <c r="BM144" s="160" t="s">
        <v>802</v>
      </c>
    </row>
    <row r="145" spans="1:65" s="27" customFormat="1" ht="14.45" customHeight="1">
      <c r="A145" s="23"/>
      <c r="B145" s="24"/>
      <c r="C145" s="150" t="s">
        <v>186</v>
      </c>
      <c r="D145" s="150" t="s">
        <v>148</v>
      </c>
      <c r="E145" s="151" t="s">
        <v>803</v>
      </c>
      <c r="F145" s="152" t="s">
        <v>804</v>
      </c>
      <c r="G145" s="153" t="s">
        <v>168</v>
      </c>
      <c r="H145" s="154">
        <v>152.94999999999999</v>
      </c>
      <c r="I145" s="4"/>
      <c r="J145" s="155">
        <f>ROUND(I145*H145,2)</f>
        <v>0</v>
      </c>
      <c r="K145" s="152" t="s">
        <v>152</v>
      </c>
      <c r="L145" s="24"/>
      <c r="M145" s="156" t="s">
        <v>1</v>
      </c>
      <c r="N145" s="157" t="s">
        <v>41</v>
      </c>
      <c r="O145" s="51"/>
      <c r="P145" s="158">
        <f>O145*H145</f>
        <v>0</v>
      </c>
      <c r="Q145" s="158">
        <v>0</v>
      </c>
      <c r="R145" s="158">
        <f>Q145*H145</f>
        <v>0</v>
      </c>
      <c r="S145" s="158">
        <v>0</v>
      </c>
      <c r="T145" s="159">
        <f>S145*H145</f>
        <v>0</v>
      </c>
      <c r="U145" s="23"/>
      <c r="V145" s="23"/>
      <c r="W145" s="23"/>
      <c r="X145" s="23"/>
      <c r="Y145" s="23"/>
      <c r="Z145" s="23"/>
      <c r="AA145" s="23"/>
      <c r="AB145" s="23"/>
      <c r="AC145" s="23"/>
      <c r="AD145" s="23"/>
      <c r="AE145" s="23"/>
      <c r="AR145" s="160" t="s">
        <v>153</v>
      </c>
      <c r="AT145" s="160" t="s">
        <v>148</v>
      </c>
      <c r="AU145" s="160" t="s">
        <v>85</v>
      </c>
      <c r="AY145" s="11" t="s">
        <v>146</v>
      </c>
      <c r="BE145" s="161">
        <f>IF(N145="základní",J145,0)</f>
        <v>0</v>
      </c>
      <c r="BF145" s="161">
        <f>IF(N145="snížená",J145,0)</f>
        <v>0</v>
      </c>
      <c r="BG145" s="161">
        <f>IF(N145="zákl. přenesená",J145,0)</f>
        <v>0</v>
      </c>
      <c r="BH145" s="161">
        <f>IF(N145="sníž. přenesená",J145,0)</f>
        <v>0</v>
      </c>
      <c r="BI145" s="161">
        <f>IF(N145="nulová",J145,0)</f>
        <v>0</v>
      </c>
      <c r="BJ145" s="11" t="s">
        <v>83</v>
      </c>
      <c r="BK145" s="161">
        <f>ROUND(I145*H145,2)</f>
        <v>0</v>
      </c>
      <c r="BL145" s="11" t="s">
        <v>153</v>
      </c>
      <c r="BM145" s="160" t="s">
        <v>805</v>
      </c>
    </row>
    <row r="146" spans="1:65" s="162" customFormat="1">
      <c r="B146" s="163"/>
      <c r="D146" s="164" t="s">
        <v>162</v>
      </c>
      <c r="E146" s="165" t="s">
        <v>1</v>
      </c>
      <c r="F146" s="166" t="s">
        <v>806</v>
      </c>
      <c r="H146" s="167">
        <v>152.94999999999999</v>
      </c>
      <c r="I146" s="5"/>
      <c r="L146" s="163"/>
      <c r="M146" s="168"/>
      <c r="N146" s="169"/>
      <c r="O146" s="169"/>
      <c r="P146" s="169"/>
      <c r="Q146" s="169"/>
      <c r="R146" s="169"/>
      <c r="S146" s="169"/>
      <c r="T146" s="170"/>
      <c r="AT146" s="165" t="s">
        <v>162</v>
      </c>
      <c r="AU146" s="165" t="s">
        <v>85</v>
      </c>
      <c r="AV146" s="162" t="s">
        <v>85</v>
      </c>
      <c r="AW146" s="162" t="s">
        <v>30</v>
      </c>
      <c r="AX146" s="162" t="s">
        <v>83</v>
      </c>
      <c r="AY146" s="165" t="s">
        <v>146</v>
      </c>
    </row>
    <row r="147" spans="1:65" s="27" customFormat="1" ht="24.2" customHeight="1">
      <c r="A147" s="23"/>
      <c r="B147" s="24"/>
      <c r="C147" s="150" t="s">
        <v>191</v>
      </c>
      <c r="D147" s="150" t="s">
        <v>148</v>
      </c>
      <c r="E147" s="151" t="s">
        <v>807</v>
      </c>
      <c r="F147" s="152" t="s">
        <v>808</v>
      </c>
      <c r="G147" s="153" t="s">
        <v>168</v>
      </c>
      <c r="H147" s="154">
        <v>152.94999999999999</v>
      </c>
      <c r="I147" s="4"/>
      <c r="J147" s="155">
        <f>ROUND(I147*H147,2)</f>
        <v>0</v>
      </c>
      <c r="K147" s="152" t="s">
        <v>152</v>
      </c>
      <c r="L147" s="24"/>
      <c r="M147" s="156" t="s">
        <v>1</v>
      </c>
      <c r="N147" s="157" t="s">
        <v>41</v>
      </c>
      <c r="O147" s="51"/>
      <c r="P147" s="158">
        <f>O147*H147</f>
        <v>0</v>
      </c>
      <c r="Q147" s="158">
        <v>0</v>
      </c>
      <c r="R147" s="158">
        <f>Q147*H147</f>
        <v>0</v>
      </c>
      <c r="S147" s="158">
        <v>0</v>
      </c>
      <c r="T147" s="159">
        <f>S147*H147</f>
        <v>0</v>
      </c>
      <c r="U147" s="23"/>
      <c r="V147" s="23"/>
      <c r="W147" s="23"/>
      <c r="X147" s="23"/>
      <c r="Y147" s="23"/>
      <c r="Z147" s="23"/>
      <c r="AA147" s="23"/>
      <c r="AB147" s="23"/>
      <c r="AC147" s="23"/>
      <c r="AD147" s="23"/>
      <c r="AE147" s="23"/>
      <c r="AR147" s="160" t="s">
        <v>153</v>
      </c>
      <c r="AT147" s="160" t="s">
        <v>148</v>
      </c>
      <c r="AU147" s="160" t="s">
        <v>85</v>
      </c>
      <c r="AY147" s="11" t="s">
        <v>146</v>
      </c>
      <c r="BE147" s="161">
        <f>IF(N147="základní",J147,0)</f>
        <v>0</v>
      </c>
      <c r="BF147" s="161">
        <f>IF(N147="snížená",J147,0)</f>
        <v>0</v>
      </c>
      <c r="BG147" s="161">
        <f>IF(N147="zákl. přenesená",J147,0)</f>
        <v>0</v>
      </c>
      <c r="BH147" s="161">
        <f>IF(N147="sníž. přenesená",J147,0)</f>
        <v>0</v>
      </c>
      <c r="BI147" s="161">
        <f>IF(N147="nulová",J147,0)</f>
        <v>0</v>
      </c>
      <c r="BJ147" s="11" t="s">
        <v>83</v>
      </c>
      <c r="BK147" s="161">
        <f>ROUND(I147*H147,2)</f>
        <v>0</v>
      </c>
      <c r="BL147" s="11" t="s">
        <v>153</v>
      </c>
      <c r="BM147" s="160" t="s">
        <v>809</v>
      </c>
    </row>
    <row r="148" spans="1:65" s="27" customFormat="1" ht="24.2" customHeight="1">
      <c r="A148" s="23"/>
      <c r="B148" s="24"/>
      <c r="C148" s="150" t="s">
        <v>196</v>
      </c>
      <c r="D148" s="150" t="s">
        <v>148</v>
      </c>
      <c r="E148" s="151" t="s">
        <v>810</v>
      </c>
      <c r="F148" s="152" t="s">
        <v>811</v>
      </c>
      <c r="G148" s="153" t="s">
        <v>323</v>
      </c>
      <c r="H148" s="154">
        <v>28</v>
      </c>
      <c r="I148" s="4"/>
      <c r="J148" s="155">
        <f>ROUND(I148*H148,2)</f>
        <v>0</v>
      </c>
      <c r="K148" s="152" t="s">
        <v>152</v>
      </c>
      <c r="L148" s="24"/>
      <c r="M148" s="156" t="s">
        <v>1</v>
      </c>
      <c r="N148" s="157" t="s">
        <v>41</v>
      </c>
      <c r="O148" s="51"/>
      <c r="P148" s="158">
        <f>O148*H148</f>
        <v>0</v>
      </c>
      <c r="Q148" s="158">
        <v>5.8E-4</v>
      </c>
      <c r="R148" s="158">
        <f>Q148*H148</f>
        <v>1.6240000000000001E-2</v>
      </c>
      <c r="S148" s="158">
        <v>0.16600000000000001</v>
      </c>
      <c r="T148" s="159">
        <f>S148*H148</f>
        <v>4.6480000000000006</v>
      </c>
      <c r="U148" s="23"/>
      <c r="V148" s="23"/>
      <c r="W148" s="23"/>
      <c r="X148" s="23"/>
      <c r="Y148" s="23"/>
      <c r="Z148" s="23"/>
      <c r="AA148" s="23"/>
      <c r="AB148" s="23"/>
      <c r="AC148" s="23"/>
      <c r="AD148" s="23"/>
      <c r="AE148" s="23"/>
      <c r="AR148" s="160" t="s">
        <v>153</v>
      </c>
      <c r="AT148" s="160" t="s">
        <v>148</v>
      </c>
      <c r="AU148" s="160" t="s">
        <v>85</v>
      </c>
      <c r="AY148" s="11" t="s">
        <v>146</v>
      </c>
      <c r="BE148" s="161">
        <f>IF(N148="základní",J148,0)</f>
        <v>0</v>
      </c>
      <c r="BF148" s="161">
        <f>IF(N148="snížená",J148,0)</f>
        <v>0</v>
      </c>
      <c r="BG148" s="161">
        <f>IF(N148="zákl. přenesená",J148,0)</f>
        <v>0</v>
      </c>
      <c r="BH148" s="161">
        <f>IF(N148="sníž. přenesená",J148,0)</f>
        <v>0</v>
      </c>
      <c r="BI148" s="161">
        <f>IF(N148="nulová",J148,0)</f>
        <v>0</v>
      </c>
      <c r="BJ148" s="11" t="s">
        <v>83</v>
      </c>
      <c r="BK148" s="161">
        <f>ROUND(I148*H148,2)</f>
        <v>0</v>
      </c>
      <c r="BL148" s="11" t="s">
        <v>153</v>
      </c>
      <c r="BM148" s="160" t="s">
        <v>812</v>
      </c>
    </row>
    <row r="149" spans="1:65" s="27" customFormat="1" ht="24.2" customHeight="1">
      <c r="A149" s="23"/>
      <c r="B149" s="24"/>
      <c r="C149" s="150" t="s">
        <v>201</v>
      </c>
      <c r="D149" s="150" t="s">
        <v>148</v>
      </c>
      <c r="E149" s="151" t="s">
        <v>813</v>
      </c>
      <c r="F149" s="152" t="s">
        <v>814</v>
      </c>
      <c r="G149" s="153" t="s">
        <v>323</v>
      </c>
      <c r="H149" s="154">
        <v>28</v>
      </c>
      <c r="I149" s="4"/>
      <c r="J149" s="155">
        <f>ROUND(I149*H149,2)</f>
        <v>0</v>
      </c>
      <c r="K149" s="152" t="s">
        <v>152</v>
      </c>
      <c r="L149" s="24"/>
      <c r="M149" s="156" t="s">
        <v>1</v>
      </c>
      <c r="N149" s="157" t="s">
        <v>41</v>
      </c>
      <c r="O149" s="51"/>
      <c r="P149" s="158">
        <f>O149*H149</f>
        <v>0</v>
      </c>
      <c r="Q149" s="158">
        <v>2.1099999999999999E-3</v>
      </c>
      <c r="R149" s="158">
        <f>Q149*H149</f>
        <v>5.9079999999999994E-2</v>
      </c>
      <c r="S149" s="158">
        <v>0</v>
      </c>
      <c r="T149" s="159">
        <f>S149*H149</f>
        <v>0</v>
      </c>
      <c r="U149" s="23"/>
      <c r="V149" s="23"/>
      <c r="W149" s="23"/>
      <c r="X149" s="23"/>
      <c r="Y149" s="23"/>
      <c r="Z149" s="23"/>
      <c r="AA149" s="23"/>
      <c r="AB149" s="23"/>
      <c r="AC149" s="23"/>
      <c r="AD149" s="23"/>
      <c r="AE149" s="23"/>
      <c r="AR149" s="160" t="s">
        <v>153</v>
      </c>
      <c r="AT149" s="160" t="s">
        <v>148</v>
      </c>
      <c r="AU149" s="160" t="s">
        <v>85</v>
      </c>
      <c r="AY149" s="11" t="s">
        <v>146</v>
      </c>
      <c r="BE149" s="161">
        <f>IF(N149="základní",J149,0)</f>
        <v>0</v>
      </c>
      <c r="BF149" s="161">
        <f>IF(N149="snížená",J149,0)</f>
        <v>0</v>
      </c>
      <c r="BG149" s="161">
        <f>IF(N149="zákl. přenesená",J149,0)</f>
        <v>0</v>
      </c>
      <c r="BH149" s="161">
        <f>IF(N149="sníž. přenesená",J149,0)</f>
        <v>0</v>
      </c>
      <c r="BI149" s="161">
        <f>IF(N149="nulová",J149,0)</f>
        <v>0</v>
      </c>
      <c r="BJ149" s="11" t="s">
        <v>83</v>
      </c>
      <c r="BK149" s="161">
        <f>ROUND(I149*H149,2)</f>
        <v>0</v>
      </c>
      <c r="BL149" s="11" t="s">
        <v>153</v>
      </c>
      <c r="BM149" s="160" t="s">
        <v>815</v>
      </c>
    </row>
    <row r="150" spans="1:65" s="27" customFormat="1" ht="24.2" customHeight="1">
      <c r="A150" s="23"/>
      <c r="B150" s="24"/>
      <c r="C150" s="179" t="s">
        <v>207</v>
      </c>
      <c r="D150" s="179" t="s">
        <v>230</v>
      </c>
      <c r="E150" s="180" t="s">
        <v>816</v>
      </c>
      <c r="F150" s="181" t="s">
        <v>817</v>
      </c>
      <c r="G150" s="182" t="s">
        <v>168</v>
      </c>
      <c r="H150" s="183">
        <v>4.032</v>
      </c>
      <c r="I150" s="7"/>
      <c r="J150" s="184">
        <f>ROUND(I150*H150,2)</f>
        <v>0</v>
      </c>
      <c r="K150" s="181" t="s">
        <v>152</v>
      </c>
      <c r="L150" s="185"/>
      <c r="M150" s="186" t="s">
        <v>1</v>
      </c>
      <c r="N150" s="187" t="s">
        <v>41</v>
      </c>
      <c r="O150" s="51"/>
      <c r="P150" s="158">
        <f>O150*H150</f>
        <v>0</v>
      </c>
      <c r="Q150" s="158">
        <v>0.81499999999999995</v>
      </c>
      <c r="R150" s="158">
        <f>Q150*H150</f>
        <v>3.2860799999999997</v>
      </c>
      <c r="S150" s="158">
        <v>0</v>
      </c>
      <c r="T150" s="159">
        <f>S150*H150</f>
        <v>0</v>
      </c>
      <c r="U150" s="23"/>
      <c r="V150" s="23"/>
      <c r="W150" s="23"/>
      <c r="X150" s="23"/>
      <c r="Y150" s="23"/>
      <c r="Z150" s="23"/>
      <c r="AA150" s="23"/>
      <c r="AB150" s="23"/>
      <c r="AC150" s="23"/>
      <c r="AD150" s="23"/>
      <c r="AE150" s="23"/>
      <c r="AR150" s="160" t="s">
        <v>186</v>
      </c>
      <c r="AT150" s="160" t="s">
        <v>230</v>
      </c>
      <c r="AU150" s="160" t="s">
        <v>85</v>
      </c>
      <c r="AY150" s="11" t="s">
        <v>146</v>
      </c>
      <c r="BE150" s="161">
        <f>IF(N150="základní",J150,0)</f>
        <v>0</v>
      </c>
      <c r="BF150" s="161">
        <f>IF(N150="snížená",J150,0)</f>
        <v>0</v>
      </c>
      <c r="BG150" s="161">
        <f>IF(N150="zákl. přenesená",J150,0)</f>
        <v>0</v>
      </c>
      <c r="BH150" s="161">
        <f>IF(N150="sníž. přenesená",J150,0)</f>
        <v>0</v>
      </c>
      <c r="BI150" s="161">
        <f>IF(N150="nulová",J150,0)</f>
        <v>0</v>
      </c>
      <c r="BJ150" s="11" t="s">
        <v>83</v>
      </c>
      <c r="BK150" s="161">
        <f>ROUND(I150*H150,2)</f>
        <v>0</v>
      </c>
      <c r="BL150" s="11" t="s">
        <v>153</v>
      </c>
      <c r="BM150" s="160" t="s">
        <v>818</v>
      </c>
    </row>
    <row r="151" spans="1:65" s="162" customFormat="1">
      <c r="B151" s="163"/>
      <c r="D151" s="164" t="s">
        <v>162</v>
      </c>
      <c r="E151" s="165" t="s">
        <v>1</v>
      </c>
      <c r="F151" s="166" t="s">
        <v>819</v>
      </c>
      <c r="H151" s="167">
        <v>4.032</v>
      </c>
      <c r="I151" s="5"/>
      <c r="L151" s="163"/>
      <c r="M151" s="168"/>
      <c r="N151" s="169"/>
      <c r="O151" s="169"/>
      <c r="P151" s="169"/>
      <c r="Q151" s="169"/>
      <c r="R151" s="169"/>
      <c r="S151" s="169"/>
      <c r="T151" s="170"/>
      <c r="AT151" s="165" t="s">
        <v>162</v>
      </c>
      <c r="AU151" s="165" t="s">
        <v>85</v>
      </c>
      <c r="AV151" s="162" t="s">
        <v>85</v>
      </c>
      <c r="AW151" s="162" t="s">
        <v>30</v>
      </c>
      <c r="AX151" s="162" t="s">
        <v>83</v>
      </c>
      <c r="AY151" s="165" t="s">
        <v>146</v>
      </c>
    </row>
    <row r="152" spans="1:65" s="27" customFormat="1" ht="24.2" customHeight="1">
      <c r="A152" s="23"/>
      <c r="B152" s="24"/>
      <c r="C152" s="150" t="s">
        <v>211</v>
      </c>
      <c r="D152" s="150" t="s">
        <v>148</v>
      </c>
      <c r="E152" s="151" t="s">
        <v>820</v>
      </c>
      <c r="F152" s="152" t="s">
        <v>821</v>
      </c>
      <c r="G152" s="153" t="s">
        <v>323</v>
      </c>
      <c r="H152" s="154">
        <v>28</v>
      </c>
      <c r="I152" s="4"/>
      <c r="J152" s="155">
        <f>ROUND(I152*H152,2)</f>
        <v>0</v>
      </c>
      <c r="K152" s="152" t="s">
        <v>152</v>
      </c>
      <c r="L152" s="24"/>
      <c r="M152" s="156" t="s">
        <v>1</v>
      </c>
      <c r="N152" s="157" t="s">
        <v>41</v>
      </c>
      <c r="O152" s="51"/>
      <c r="P152" s="158">
        <f>O152*H152</f>
        <v>0</v>
      </c>
      <c r="Q152" s="158">
        <v>2.66E-3</v>
      </c>
      <c r="R152" s="158">
        <f>Q152*H152</f>
        <v>7.4480000000000005E-2</v>
      </c>
      <c r="S152" s="158">
        <v>0</v>
      </c>
      <c r="T152" s="159">
        <f>S152*H152</f>
        <v>0</v>
      </c>
      <c r="U152" s="23"/>
      <c r="V152" s="23"/>
      <c r="W152" s="23"/>
      <c r="X152" s="23"/>
      <c r="Y152" s="23"/>
      <c r="Z152" s="23"/>
      <c r="AA152" s="23"/>
      <c r="AB152" s="23"/>
      <c r="AC152" s="23"/>
      <c r="AD152" s="23"/>
      <c r="AE152" s="23"/>
      <c r="AR152" s="160" t="s">
        <v>153</v>
      </c>
      <c r="AT152" s="160" t="s">
        <v>148</v>
      </c>
      <c r="AU152" s="160" t="s">
        <v>85</v>
      </c>
      <c r="AY152" s="11" t="s">
        <v>146</v>
      </c>
      <c r="BE152" s="161">
        <f>IF(N152="základní",J152,0)</f>
        <v>0</v>
      </c>
      <c r="BF152" s="161">
        <f>IF(N152="snížená",J152,0)</f>
        <v>0</v>
      </c>
      <c r="BG152" s="161">
        <f>IF(N152="zákl. přenesená",J152,0)</f>
        <v>0</v>
      </c>
      <c r="BH152" s="161">
        <f>IF(N152="sníž. přenesená",J152,0)</f>
        <v>0</v>
      </c>
      <c r="BI152" s="161">
        <f>IF(N152="nulová",J152,0)</f>
        <v>0</v>
      </c>
      <c r="BJ152" s="11" t="s">
        <v>83</v>
      </c>
      <c r="BK152" s="161">
        <f>ROUND(I152*H152,2)</f>
        <v>0</v>
      </c>
      <c r="BL152" s="11" t="s">
        <v>153</v>
      </c>
      <c r="BM152" s="160" t="s">
        <v>822</v>
      </c>
    </row>
    <row r="153" spans="1:65" s="27" customFormat="1" ht="24.2" customHeight="1">
      <c r="A153" s="23"/>
      <c r="B153" s="24"/>
      <c r="C153" s="150" t="s">
        <v>221</v>
      </c>
      <c r="D153" s="150" t="s">
        <v>148</v>
      </c>
      <c r="E153" s="151" t="s">
        <v>823</v>
      </c>
      <c r="F153" s="152" t="s">
        <v>824</v>
      </c>
      <c r="G153" s="153" t="s">
        <v>323</v>
      </c>
      <c r="H153" s="154">
        <v>2</v>
      </c>
      <c r="I153" s="4"/>
      <c r="J153" s="155">
        <f>ROUND(I153*H153,2)</f>
        <v>0</v>
      </c>
      <c r="K153" s="152" t="s">
        <v>152</v>
      </c>
      <c r="L153" s="24"/>
      <c r="M153" s="156" t="s">
        <v>1</v>
      </c>
      <c r="N153" s="157" t="s">
        <v>41</v>
      </c>
      <c r="O153" s="51"/>
      <c r="P153" s="158">
        <f>O153*H153</f>
        <v>0</v>
      </c>
      <c r="Q153" s="158">
        <v>5.8E-4</v>
      </c>
      <c r="R153" s="158">
        <f>Q153*H153</f>
        <v>1.16E-3</v>
      </c>
      <c r="S153" s="158">
        <v>0.16600000000000001</v>
      </c>
      <c r="T153" s="159">
        <f>S153*H153</f>
        <v>0.33200000000000002</v>
      </c>
      <c r="U153" s="23"/>
      <c r="V153" s="23"/>
      <c r="W153" s="23"/>
      <c r="X153" s="23"/>
      <c r="Y153" s="23"/>
      <c r="Z153" s="23"/>
      <c r="AA153" s="23"/>
      <c r="AB153" s="23"/>
      <c r="AC153" s="23"/>
      <c r="AD153" s="23"/>
      <c r="AE153" s="23"/>
      <c r="AR153" s="160" t="s">
        <v>153</v>
      </c>
      <c r="AT153" s="160" t="s">
        <v>148</v>
      </c>
      <c r="AU153" s="160" t="s">
        <v>85</v>
      </c>
      <c r="AY153" s="11" t="s">
        <v>146</v>
      </c>
      <c r="BE153" s="161">
        <f>IF(N153="základní",J153,0)</f>
        <v>0</v>
      </c>
      <c r="BF153" s="161">
        <f>IF(N153="snížená",J153,0)</f>
        <v>0</v>
      </c>
      <c r="BG153" s="161">
        <f>IF(N153="zákl. přenesená",J153,0)</f>
        <v>0</v>
      </c>
      <c r="BH153" s="161">
        <f>IF(N153="sníž. přenesená",J153,0)</f>
        <v>0</v>
      </c>
      <c r="BI153" s="161">
        <f>IF(N153="nulová",J153,0)</f>
        <v>0</v>
      </c>
      <c r="BJ153" s="11" t="s">
        <v>83</v>
      </c>
      <c r="BK153" s="161">
        <f>ROUND(I153*H153,2)</f>
        <v>0</v>
      </c>
      <c r="BL153" s="11" t="s">
        <v>153</v>
      </c>
      <c r="BM153" s="160" t="s">
        <v>825</v>
      </c>
    </row>
    <row r="154" spans="1:65" s="27" customFormat="1" ht="14.45" customHeight="1">
      <c r="A154" s="23"/>
      <c r="B154" s="24"/>
      <c r="C154" s="150" t="s">
        <v>8</v>
      </c>
      <c r="D154" s="150" t="s">
        <v>148</v>
      </c>
      <c r="E154" s="151" t="s">
        <v>826</v>
      </c>
      <c r="F154" s="152" t="s">
        <v>827</v>
      </c>
      <c r="G154" s="153" t="s">
        <v>323</v>
      </c>
      <c r="H154" s="154">
        <v>2</v>
      </c>
      <c r="I154" s="4"/>
      <c r="J154" s="155">
        <f>ROUND(I154*H154,2)</f>
        <v>0</v>
      </c>
      <c r="K154" s="152" t="s">
        <v>152</v>
      </c>
      <c r="L154" s="24"/>
      <c r="M154" s="156" t="s">
        <v>1</v>
      </c>
      <c r="N154" s="157" t="s">
        <v>41</v>
      </c>
      <c r="O154" s="51"/>
      <c r="P154" s="158">
        <f>O154*H154</f>
        <v>0</v>
      </c>
      <c r="Q154" s="158">
        <v>2.1199999999999999E-3</v>
      </c>
      <c r="R154" s="158">
        <f>Q154*H154</f>
        <v>4.2399999999999998E-3</v>
      </c>
      <c r="S154" s="158">
        <v>0</v>
      </c>
      <c r="T154" s="159">
        <f>S154*H154</f>
        <v>0</v>
      </c>
      <c r="U154" s="23"/>
      <c r="V154" s="23"/>
      <c r="W154" s="23"/>
      <c r="X154" s="23"/>
      <c r="Y154" s="23"/>
      <c r="Z154" s="23"/>
      <c r="AA154" s="23"/>
      <c r="AB154" s="23"/>
      <c r="AC154" s="23"/>
      <c r="AD154" s="23"/>
      <c r="AE154" s="23"/>
      <c r="AR154" s="160" t="s">
        <v>153</v>
      </c>
      <c r="AT154" s="160" t="s">
        <v>148</v>
      </c>
      <c r="AU154" s="160" t="s">
        <v>85</v>
      </c>
      <c r="AY154" s="11" t="s">
        <v>146</v>
      </c>
      <c r="BE154" s="161">
        <f>IF(N154="základní",J154,0)</f>
        <v>0</v>
      </c>
      <c r="BF154" s="161">
        <f>IF(N154="snížená",J154,0)</f>
        <v>0</v>
      </c>
      <c r="BG154" s="161">
        <f>IF(N154="zákl. přenesená",J154,0)</f>
        <v>0</v>
      </c>
      <c r="BH154" s="161">
        <f>IF(N154="sníž. přenesená",J154,0)</f>
        <v>0</v>
      </c>
      <c r="BI154" s="161">
        <f>IF(N154="nulová",J154,0)</f>
        <v>0</v>
      </c>
      <c r="BJ154" s="11" t="s">
        <v>83</v>
      </c>
      <c r="BK154" s="161">
        <f>ROUND(I154*H154,2)</f>
        <v>0</v>
      </c>
      <c r="BL154" s="11" t="s">
        <v>153</v>
      </c>
      <c r="BM154" s="160" t="s">
        <v>828</v>
      </c>
    </row>
    <row r="155" spans="1:65" s="27" customFormat="1" ht="24.2" customHeight="1">
      <c r="A155" s="23"/>
      <c r="B155" s="24"/>
      <c r="C155" s="179" t="s">
        <v>229</v>
      </c>
      <c r="D155" s="179" t="s">
        <v>230</v>
      </c>
      <c r="E155" s="180" t="s">
        <v>816</v>
      </c>
      <c r="F155" s="181" t="s">
        <v>817</v>
      </c>
      <c r="G155" s="182" t="s">
        <v>168</v>
      </c>
      <c r="H155" s="183">
        <v>0.28799999999999998</v>
      </c>
      <c r="I155" s="7"/>
      <c r="J155" s="184">
        <f>ROUND(I155*H155,2)</f>
        <v>0</v>
      </c>
      <c r="K155" s="181" t="s">
        <v>152</v>
      </c>
      <c r="L155" s="185"/>
      <c r="M155" s="186" t="s">
        <v>1</v>
      </c>
      <c r="N155" s="187" t="s">
        <v>41</v>
      </c>
      <c r="O155" s="51"/>
      <c r="P155" s="158">
        <f>O155*H155</f>
        <v>0</v>
      </c>
      <c r="Q155" s="158">
        <v>0.81499999999999995</v>
      </c>
      <c r="R155" s="158">
        <f>Q155*H155</f>
        <v>0.23471999999999996</v>
      </c>
      <c r="S155" s="158">
        <v>0</v>
      </c>
      <c r="T155" s="159">
        <f>S155*H155</f>
        <v>0</v>
      </c>
      <c r="U155" s="23"/>
      <c r="V155" s="23"/>
      <c r="W155" s="23"/>
      <c r="X155" s="23"/>
      <c r="Y155" s="23"/>
      <c r="Z155" s="23"/>
      <c r="AA155" s="23"/>
      <c r="AB155" s="23"/>
      <c r="AC155" s="23"/>
      <c r="AD155" s="23"/>
      <c r="AE155" s="23"/>
      <c r="AR155" s="160" t="s">
        <v>186</v>
      </c>
      <c r="AT155" s="160" t="s">
        <v>230</v>
      </c>
      <c r="AU155" s="160" t="s">
        <v>85</v>
      </c>
      <c r="AY155" s="11" t="s">
        <v>146</v>
      </c>
      <c r="BE155" s="161">
        <f>IF(N155="základní",J155,0)</f>
        <v>0</v>
      </c>
      <c r="BF155" s="161">
        <f>IF(N155="snížená",J155,0)</f>
        <v>0</v>
      </c>
      <c r="BG155" s="161">
        <f>IF(N155="zákl. přenesená",J155,0)</f>
        <v>0</v>
      </c>
      <c r="BH155" s="161">
        <f>IF(N155="sníž. přenesená",J155,0)</f>
        <v>0</v>
      </c>
      <c r="BI155" s="161">
        <f>IF(N155="nulová",J155,0)</f>
        <v>0</v>
      </c>
      <c r="BJ155" s="11" t="s">
        <v>83</v>
      </c>
      <c r="BK155" s="161">
        <f>ROUND(I155*H155,2)</f>
        <v>0</v>
      </c>
      <c r="BL155" s="11" t="s">
        <v>153</v>
      </c>
      <c r="BM155" s="160" t="s">
        <v>829</v>
      </c>
    </row>
    <row r="156" spans="1:65" s="162" customFormat="1">
      <c r="B156" s="163"/>
      <c r="D156" s="164" t="s">
        <v>162</v>
      </c>
      <c r="E156" s="165" t="s">
        <v>1</v>
      </c>
      <c r="F156" s="166" t="s">
        <v>830</v>
      </c>
      <c r="H156" s="167">
        <v>0.28799999999999998</v>
      </c>
      <c r="I156" s="5"/>
      <c r="L156" s="163"/>
      <c r="M156" s="168"/>
      <c r="N156" s="169"/>
      <c r="O156" s="169"/>
      <c r="P156" s="169"/>
      <c r="Q156" s="169"/>
      <c r="R156" s="169"/>
      <c r="S156" s="169"/>
      <c r="T156" s="170"/>
      <c r="AT156" s="165" t="s">
        <v>162</v>
      </c>
      <c r="AU156" s="165" t="s">
        <v>85</v>
      </c>
      <c r="AV156" s="162" t="s">
        <v>85</v>
      </c>
      <c r="AW156" s="162" t="s">
        <v>30</v>
      </c>
      <c r="AX156" s="162" t="s">
        <v>83</v>
      </c>
      <c r="AY156" s="165" t="s">
        <v>146</v>
      </c>
    </row>
    <row r="157" spans="1:65" s="27" customFormat="1" ht="14.45" customHeight="1">
      <c r="A157" s="23"/>
      <c r="B157" s="24"/>
      <c r="C157" s="150" t="s">
        <v>236</v>
      </c>
      <c r="D157" s="150" t="s">
        <v>148</v>
      </c>
      <c r="E157" s="151" t="s">
        <v>831</v>
      </c>
      <c r="F157" s="152" t="s">
        <v>832</v>
      </c>
      <c r="G157" s="153" t="s">
        <v>323</v>
      </c>
      <c r="H157" s="154">
        <v>2</v>
      </c>
      <c r="I157" s="4"/>
      <c r="J157" s="155">
        <f>ROUND(I157*H157,2)</f>
        <v>0</v>
      </c>
      <c r="K157" s="152" t="s">
        <v>152</v>
      </c>
      <c r="L157" s="24"/>
      <c r="M157" s="156" t="s">
        <v>1</v>
      </c>
      <c r="N157" s="157" t="s">
        <v>41</v>
      </c>
      <c r="O157" s="51"/>
      <c r="P157" s="158">
        <f>O157*H157</f>
        <v>0</v>
      </c>
      <c r="Q157" s="158">
        <v>4.7499999999999999E-3</v>
      </c>
      <c r="R157" s="158">
        <f>Q157*H157</f>
        <v>9.4999999999999998E-3</v>
      </c>
      <c r="S157" s="158">
        <v>0</v>
      </c>
      <c r="T157" s="159">
        <f>S157*H157</f>
        <v>0</v>
      </c>
      <c r="U157" s="23"/>
      <c r="V157" s="23"/>
      <c r="W157" s="23"/>
      <c r="X157" s="23"/>
      <c r="Y157" s="23"/>
      <c r="Z157" s="23"/>
      <c r="AA157" s="23"/>
      <c r="AB157" s="23"/>
      <c r="AC157" s="23"/>
      <c r="AD157" s="23"/>
      <c r="AE157" s="23"/>
      <c r="AR157" s="160" t="s">
        <v>153</v>
      </c>
      <c r="AT157" s="160" t="s">
        <v>148</v>
      </c>
      <c r="AU157" s="160" t="s">
        <v>85</v>
      </c>
      <c r="AY157" s="11" t="s">
        <v>146</v>
      </c>
      <c r="BE157" s="161">
        <f>IF(N157="základní",J157,0)</f>
        <v>0</v>
      </c>
      <c r="BF157" s="161">
        <f>IF(N157="snížená",J157,0)</f>
        <v>0</v>
      </c>
      <c r="BG157" s="161">
        <f>IF(N157="zákl. přenesená",J157,0)</f>
        <v>0</v>
      </c>
      <c r="BH157" s="161">
        <f>IF(N157="sníž. přenesená",J157,0)</f>
        <v>0</v>
      </c>
      <c r="BI157" s="161">
        <f>IF(N157="nulová",J157,0)</f>
        <v>0</v>
      </c>
      <c r="BJ157" s="11" t="s">
        <v>83</v>
      </c>
      <c r="BK157" s="161">
        <f>ROUND(I157*H157,2)</f>
        <v>0</v>
      </c>
      <c r="BL157" s="11" t="s">
        <v>153</v>
      </c>
      <c r="BM157" s="160" t="s">
        <v>833</v>
      </c>
    </row>
    <row r="158" spans="1:65" s="27" customFormat="1" ht="14.45" customHeight="1">
      <c r="A158" s="23"/>
      <c r="B158" s="24"/>
      <c r="C158" s="150" t="s">
        <v>241</v>
      </c>
      <c r="D158" s="150" t="s">
        <v>148</v>
      </c>
      <c r="E158" s="151" t="s">
        <v>834</v>
      </c>
      <c r="F158" s="152" t="s">
        <v>835</v>
      </c>
      <c r="G158" s="153" t="s">
        <v>174</v>
      </c>
      <c r="H158" s="154">
        <v>15.7</v>
      </c>
      <c r="I158" s="4"/>
      <c r="J158" s="155">
        <f>ROUND(I158*H158,2)</f>
        <v>0</v>
      </c>
      <c r="K158" s="152" t="s">
        <v>152</v>
      </c>
      <c r="L158" s="24"/>
      <c r="M158" s="156" t="s">
        <v>1</v>
      </c>
      <c r="N158" s="157" t="s">
        <v>41</v>
      </c>
      <c r="O158" s="51"/>
      <c r="P158" s="158">
        <f>O158*H158</f>
        <v>0</v>
      </c>
      <c r="Q158" s="158">
        <v>4.9410000000000003E-2</v>
      </c>
      <c r="R158" s="158">
        <f>Q158*H158</f>
        <v>0.77573700000000001</v>
      </c>
      <c r="S158" s="158">
        <v>0</v>
      </c>
      <c r="T158" s="159">
        <f>S158*H158</f>
        <v>0</v>
      </c>
      <c r="U158" s="23"/>
      <c r="V158" s="23"/>
      <c r="W158" s="23"/>
      <c r="X158" s="23"/>
      <c r="Y158" s="23"/>
      <c r="Z158" s="23"/>
      <c r="AA158" s="23"/>
      <c r="AB158" s="23"/>
      <c r="AC158" s="23"/>
      <c r="AD158" s="23"/>
      <c r="AE158" s="23"/>
      <c r="AR158" s="160" t="s">
        <v>153</v>
      </c>
      <c r="AT158" s="160" t="s">
        <v>148</v>
      </c>
      <c r="AU158" s="160" t="s">
        <v>85</v>
      </c>
      <c r="AY158" s="11" t="s">
        <v>146</v>
      </c>
      <c r="BE158" s="161">
        <f>IF(N158="základní",J158,0)</f>
        <v>0</v>
      </c>
      <c r="BF158" s="161">
        <f>IF(N158="snížená",J158,0)</f>
        <v>0</v>
      </c>
      <c r="BG158" s="161">
        <f>IF(N158="zákl. přenesená",J158,0)</f>
        <v>0</v>
      </c>
      <c r="BH158" s="161">
        <f>IF(N158="sníž. přenesená",J158,0)</f>
        <v>0</v>
      </c>
      <c r="BI158" s="161">
        <f>IF(N158="nulová",J158,0)</f>
        <v>0</v>
      </c>
      <c r="BJ158" s="11" t="s">
        <v>83</v>
      </c>
      <c r="BK158" s="161">
        <f>ROUND(I158*H158,2)</f>
        <v>0</v>
      </c>
      <c r="BL158" s="11" t="s">
        <v>153</v>
      </c>
      <c r="BM158" s="160" t="s">
        <v>836</v>
      </c>
    </row>
    <row r="159" spans="1:65" s="27" customFormat="1" ht="14.45" customHeight="1">
      <c r="A159" s="23"/>
      <c r="B159" s="24"/>
      <c r="C159" s="150" t="s">
        <v>246</v>
      </c>
      <c r="D159" s="150" t="s">
        <v>148</v>
      </c>
      <c r="E159" s="151" t="s">
        <v>837</v>
      </c>
      <c r="F159" s="152" t="s">
        <v>838</v>
      </c>
      <c r="G159" s="153" t="s">
        <v>174</v>
      </c>
      <c r="H159" s="154">
        <v>15.7</v>
      </c>
      <c r="I159" s="4"/>
      <c r="J159" s="155">
        <f>ROUND(I159*H159,2)</f>
        <v>0</v>
      </c>
      <c r="K159" s="152" t="s">
        <v>152</v>
      </c>
      <c r="L159" s="24"/>
      <c r="M159" s="156" t="s">
        <v>1</v>
      </c>
      <c r="N159" s="157" t="s">
        <v>41</v>
      </c>
      <c r="O159" s="51"/>
      <c r="P159" s="158">
        <f>O159*H159</f>
        <v>0</v>
      </c>
      <c r="Q159" s="158">
        <v>0</v>
      </c>
      <c r="R159" s="158">
        <f>Q159*H159</f>
        <v>0</v>
      </c>
      <c r="S159" s="158">
        <v>0.159</v>
      </c>
      <c r="T159" s="159">
        <f>S159*H159</f>
        <v>2.4962999999999997</v>
      </c>
      <c r="U159" s="23"/>
      <c r="V159" s="23"/>
      <c r="W159" s="23"/>
      <c r="X159" s="23"/>
      <c r="Y159" s="23"/>
      <c r="Z159" s="23"/>
      <c r="AA159" s="23"/>
      <c r="AB159" s="23"/>
      <c r="AC159" s="23"/>
      <c r="AD159" s="23"/>
      <c r="AE159" s="23"/>
      <c r="AR159" s="160" t="s">
        <v>153</v>
      </c>
      <c r="AT159" s="160" t="s">
        <v>148</v>
      </c>
      <c r="AU159" s="160" t="s">
        <v>85</v>
      </c>
      <c r="AY159" s="11" t="s">
        <v>146</v>
      </c>
      <c r="BE159" s="161">
        <f>IF(N159="základní",J159,0)</f>
        <v>0</v>
      </c>
      <c r="BF159" s="161">
        <f>IF(N159="snížená",J159,0)</f>
        <v>0</v>
      </c>
      <c r="BG159" s="161">
        <f>IF(N159="zákl. přenesená",J159,0)</f>
        <v>0</v>
      </c>
      <c r="BH159" s="161">
        <f>IF(N159="sníž. přenesená",J159,0)</f>
        <v>0</v>
      </c>
      <c r="BI159" s="161">
        <f>IF(N159="nulová",J159,0)</f>
        <v>0</v>
      </c>
      <c r="BJ159" s="11" t="s">
        <v>83</v>
      </c>
      <c r="BK159" s="161">
        <f>ROUND(I159*H159,2)</f>
        <v>0</v>
      </c>
      <c r="BL159" s="11" t="s">
        <v>153</v>
      </c>
      <c r="BM159" s="160" t="s">
        <v>839</v>
      </c>
    </row>
    <row r="160" spans="1:65" s="27" customFormat="1" ht="24.2" customHeight="1">
      <c r="A160" s="23"/>
      <c r="B160" s="24"/>
      <c r="C160" s="150" t="s">
        <v>251</v>
      </c>
      <c r="D160" s="150" t="s">
        <v>148</v>
      </c>
      <c r="E160" s="151" t="s">
        <v>840</v>
      </c>
      <c r="F160" s="152" t="s">
        <v>841</v>
      </c>
      <c r="G160" s="153" t="s">
        <v>174</v>
      </c>
      <c r="H160" s="154">
        <v>15.7</v>
      </c>
      <c r="I160" s="4"/>
      <c r="J160" s="155">
        <f>ROUND(I160*H160,2)</f>
        <v>0</v>
      </c>
      <c r="K160" s="152" t="s">
        <v>152</v>
      </c>
      <c r="L160" s="24"/>
      <c r="M160" s="156" t="s">
        <v>1</v>
      </c>
      <c r="N160" s="157" t="s">
        <v>41</v>
      </c>
      <c r="O160" s="51"/>
      <c r="P160" s="158">
        <f>O160*H160</f>
        <v>0</v>
      </c>
      <c r="Q160" s="158">
        <v>0</v>
      </c>
      <c r="R160" s="158">
        <f>Q160*H160</f>
        <v>0</v>
      </c>
      <c r="S160" s="158">
        <v>0</v>
      </c>
      <c r="T160" s="159">
        <f>S160*H160</f>
        <v>0</v>
      </c>
      <c r="U160" s="23"/>
      <c r="V160" s="23"/>
      <c r="W160" s="23"/>
      <c r="X160" s="23"/>
      <c r="Y160" s="23"/>
      <c r="Z160" s="23"/>
      <c r="AA160" s="23"/>
      <c r="AB160" s="23"/>
      <c r="AC160" s="23"/>
      <c r="AD160" s="23"/>
      <c r="AE160" s="23"/>
      <c r="AR160" s="160" t="s">
        <v>153</v>
      </c>
      <c r="AT160" s="160" t="s">
        <v>148</v>
      </c>
      <c r="AU160" s="160" t="s">
        <v>85</v>
      </c>
      <c r="AY160" s="11" t="s">
        <v>146</v>
      </c>
      <c r="BE160" s="161">
        <f>IF(N160="základní",J160,0)</f>
        <v>0</v>
      </c>
      <c r="BF160" s="161">
        <f>IF(N160="snížená",J160,0)</f>
        <v>0</v>
      </c>
      <c r="BG160" s="161">
        <f>IF(N160="zákl. přenesená",J160,0)</f>
        <v>0</v>
      </c>
      <c r="BH160" s="161">
        <f>IF(N160="sníž. přenesená",J160,0)</f>
        <v>0</v>
      </c>
      <c r="BI160" s="161">
        <f>IF(N160="nulová",J160,0)</f>
        <v>0</v>
      </c>
      <c r="BJ160" s="11" t="s">
        <v>83</v>
      </c>
      <c r="BK160" s="161">
        <f>ROUND(I160*H160,2)</f>
        <v>0</v>
      </c>
      <c r="BL160" s="11" t="s">
        <v>153</v>
      </c>
      <c r="BM160" s="160" t="s">
        <v>842</v>
      </c>
    </row>
    <row r="161" spans="1:65" s="27" customFormat="1" ht="24.2" customHeight="1">
      <c r="A161" s="23"/>
      <c r="B161" s="24"/>
      <c r="C161" s="150" t="s">
        <v>7</v>
      </c>
      <c r="D161" s="150" t="s">
        <v>148</v>
      </c>
      <c r="E161" s="151" t="s">
        <v>843</v>
      </c>
      <c r="F161" s="152" t="s">
        <v>844</v>
      </c>
      <c r="G161" s="153" t="s">
        <v>323</v>
      </c>
      <c r="H161" s="154">
        <v>6</v>
      </c>
      <c r="I161" s="4"/>
      <c r="J161" s="155">
        <f>ROUND(I161*H161,2)</f>
        <v>0</v>
      </c>
      <c r="K161" s="152" t="s">
        <v>152</v>
      </c>
      <c r="L161" s="24"/>
      <c r="M161" s="156" t="s">
        <v>1</v>
      </c>
      <c r="N161" s="157" t="s">
        <v>41</v>
      </c>
      <c r="O161" s="51"/>
      <c r="P161" s="158">
        <f>O161*H161</f>
        <v>0</v>
      </c>
      <c r="Q161" s="158">
        <v>1.3999999999999999E-4</v>
      </c>
      <c r="R161" s="158">
        <f>Q161*H161</f>
        <v>8.3999999999999993E-4</v>
      </c>
      <c r="S161" s="158">
        <v>0</v>
      </c>
      <c r="T161" s="159">
        <f>S161*H161</f>
        <v>0</v>
      </c>
      <c r="U161" s="23"/>
      <c r="V161" s="23"/>
      <c r="W161" s="23"/>
      <c r="X161" s="23"/>
      <c r="Y161" s="23"/>
      <c r="Z161" s="23"/>
      <c r="AA161" s="23"/>
      <c r="AB161" s="23"/>
      <c r="AC161" s="23"/>
      <c r="AD161" s="23"/>
      <c r="AE161" s="23"/>
      <c r="AR161" s="160" t="s">
        <v>153</v>
      </c>
      <c r="AT161" s="160" t="s">
        <v>148</v>
      </c>
      <c r="AU161" s="160" t="s">
        <v>85</v>
      </c>
      <c r="AY161" s="11" t="s">
        <v>146</v>
      </c>
      <c r="BE161" s="161">
        <f>IF(N161="základní",J161,0)</f>
        <v>0</v>
      </c>
      <c r="BF161" s="161">
        <f>IF(N161="snížená",J161,0)</f>
        <v>0</v>
      </c>
      <c r="BG161" s="161">
        <f>IF(N161="zákl. přenesená",J161,0)</f>
        <v>0</v>
      </c>
      <c r="BH161" s="161">
        <f>IF(N161="sníž. přenesená",J161,0)</f>
        <v>0</v>
      </c>
      <c r="BI161" s="161">
        <f>IF(N161="nulová",J161,0)</f>
        <v>0</v>
      </c>
      <c r="BJ161" s="11" t="s">
        <v>83</v>
      </c>
      <c r="BK161" s="161">
        <f>ROUND(I161*H161,2)</f>
        <v>0</v>
      </c>
      <c r="BL161" s="11" t="s">
        <v>153</v>
      </c>
      <c r="BM161" s="160" t="s">
        <v>845</v>
      </c>
    </row>
    <row r="162" spans="1:65" s="162" customFormat="1">
      <c r="B162" s="163"/>
      <c r="D162" s="164" t="s">
        <v>162</v>
      </c>
      <c r="E162" s="165" t="s">
        <v>1</v>
      </c>
      <c r="F162" s="166" t="s">
        <v>846</v>
      </c>
      <c r="H162" s="167">
        <v>6</v>
      </c>
      <c r="I162" s="5"/>
      <c r="L162" s="163"/>
      <c r="M162" s="168"/>
      <c r="N162" s="169"/>
      <c r="O162" s="169"/>
      <c r="P162" s="169"/>
      <c r="Q162" s="169"/>
      <c r="R162" s="169"/>
      <c r="S162" s="169"/>
      <c r="T162" s="170"/>
      <c r="AT162" s="165" t="s">
        <v>162</v>
      </c>
      <c r="AU162" s="165" t="s">
        <v>85</v>
      </c>
      <c r="AV162" s="162" t="s">
        <v>85</v>
      </c>
      <c r="AW162" s="162" t="s">
        <v>30</v>
      </c>
      <c r="AX162" s="162" t="s">
        <v>83</v>
      </c>
      <c r="AY162" s="165" t="s">
        <v>146</v>
      </c>
    </row>
    <row r="163" spans="1:65" s="27" customFormat="1" ht="14.45" customHeight="1">
      <c r="A163" s="23"/>
      <c r="B163" s="24"/>
      <c r="C163" s="150" t="s">
        <v>262</v>
      </c>
      <c r="D163" s="150" t="s">
        <v>148</v>
      </c>
      <c r="E163" s="151" t="s">
        <v>847</v>
      </c>
      <c r="F163" s="152" t="s">
        <v>848</v>
      </c>
      <c r="G163" s="153" t="s">
        <v>323</v>
      </c>
      <c r="H163" s="154">
        <v>6</v>
      </c>
      <c r="I163" s="4"/>
      <c r="J163" s="155">
        <f>ROUND(I163*H163,2)</f>
        <v>0</v>
      </c>
      <c r="K163" s="152" t="s">
        <v>152</v>
      </c>
      <c r="L163" s="24"/>
      <c r="M163" s="156" t="s">
        <v>1</v>
      </c>
      <c r="N163" s="157" t="s">
        <v>41</v>
      </c>
      <c r="O163" s="51"/>
      <c r="P163" s="158">
        <f>O163*H163</f>
        <v>0</v>
      </c>
      <c r="Q163" s="158">
        <v>0</v>
      </c>
      <c r="R163" s="158">
        <f>Q163*H163</f>
        <v>0</v>
      </c>
      <c r="S163" s="158">
        <v>0</v>
      </c>
      <c r="T163" s="159">
        <f>S163*H163</f>
        <v>0</v>
      </c>
      <c r="U163" s="23"/>
      <c r="V163" s="23"/>
      <c r="W163" s="23"/>
      <c r="X163" s="23"/>
      <c r="Y163" s="23"/>
      <c r="Z163" s="23"/>
      <c r="AA163" s="23"/>
      <c r="AB163" s="23"/>
      <c r="AC163" s="23"/>
      <c r="AD163" s="23"/>
      <c r="AE163" s="23"/>
      <c r="AR163" s="160" t="s">
        <v>153</v>
      </c>
      <c r="AT163" s="160" t="s">
        <v>148</v>
      </c>
      <c r="AU163" s="160" t="s">
        <v>85</v>
      </c>
      <c r="AY163" s="11" t="s">
        <v>146</v>
      </c>
      <c r="BE163" s="161">
        <f>IF(N163="základní",J163,0)</f>
        <v>0</v>
      </c>
      <c r="BF163" s="161">
        <f>IF(N163="snížená",J163,0)</f>
        <v>0</v>
      </c>
      <c r="BG163" s="161">
        <f>IF(N163="zákl. přenesená",J163,0)</f>
        <v>0</v>
      </c>
      <c r="BH163" s="161">
        <f>IF(N163="sníž. přenesená",J163,0)</f>
        <v>0</v>
      </c>
      <c r="BI163" s="161">
        <f>IF(N163="nulová",J163,0)</f>
        <v>0</v>
      </c>
      <c r="BJ163" s="11" t="s">
        <v>83</v>
      </c>
      <c r="BK163" s="161">
        <f>ROUND(I163*H163,2)</f>
        <v>0</v>
      </c>
      <c r="BL163" s="11" t="s">
        <v>153</v>
      </c>
      <c r="BM163" s="160" t="s">
        <v>849</v>
      </c>
    </row>
    <row r="164" spans="1:65" s="162" customFormat="1">
      <c r="B164" s="163"/>
      <c r="D164" s="164" t="s">
        <v>162</v>
      </c>
      <c r="E164" s="165" t="s">
        <v>1</v>
      </c>
      <c r="F164" s="166" t="s">
        <v>177</v>
      </c>
      <c r="H164" s="167">
        <v>6</v>
      </c>
      <c r="I164" s="5"/>
      <c r="L164" s="163"/>
      <c r="M164" s="168"/>
      <c r="N164" s="169"/>
      <c r="O164" s="169"/>
      <c r="P164" s="169"/>
      <c r="Q164" s="169"/>
      <c r="R164" s="169"/>
      <c r="S164" s="169"/>
      <c r="T164" s="170"/>
      <c r="AT164" s="165" t="s">
        <v>162</v>
      </c>
      <c r="AU164" s="165" t="s">
        <v>85</v>
      </c>
      <c r="AV164" s="162" t="s">
        <v>85</v>
      </c>
      <c r="AW164" s="162" t="s">
        <v>30</v>
      </c>
      <c r="AX164" s="162" t="s">
        <v>83</v>
      </c>
      <c r="AY164" s="165" t="s">
        <v>146</v>
      </c>
    </row>
    <row r="165" spans="1:65" s="27" customFormat="1" ht="24.2" customHeight="1">
      <c r="A165" s="23"/>
      <c r="B165" s="24"/>
      <c r="C165" s="150" t="s">
        <v>267</v>
      </c>
      <c r="D165" s="150" t="s">
        <v>148</v>
      </c>
      <c r="E165" s="151" t="s">
        <v>850</v>
      </c>
      <c r="F165" s="152" t="s">
        <v>851</v>
      </c>
      <c r="G165" s="153" t="s">
        <v>852</v>
      </c>
      <c r="H165" s="154">
        <v>1.7999999999999999E-2</v>
      </c>
      <c r="I165" s="4"/>
      <c r="J165" s="155">
        <f>ROUND(I165*H165,2)</f>
        <v>0</v>
      </c>
      <c r="K165" s="152" t="s">
        <v>853</v>
      </c>
      <c r="L165" s="24"/>
      <c r="M165" s="156" t="s">
        <v>1</v>
      </c>
      <c r="N165" s="157" t="s">
        <v>41</v>
      </c>
      <c r="O165" s="51"/>
      <c r="P165" s="158">
        <f>O165*H165</f>
        <v>0</v>
      </c>
      <c r="Q165" s="158">
        <v>0</v>
      </c>
      <c r="R165" s="158">
        <f>Q165*H165</f>
        <v>0</v>
      </c>
      <c r="S165" s="158">
        <v>0</v>
      </c>
      <c r="T165" s="159">
        <f>S165*H165</f>
        <v>0</v>
      </c>
      <c r="U165" s="23"/>
      <c r="V165" s="23"/>
      <c r="W165" s="23"/>
      <c r="X165" s="23"/>
      <c r="Y165" s="23"/>
      <c r="Z165" s="23"/>
      <c r="AA165" s="23"/>
      <c r="AB165" s="23"/>
      <c r="AC165" s="23"/>
      <c r="AD165" s="23"/>
      <c r="AE165" s="23"/>
      <c r="AR165" s="160" t="s">
        <v>153</v>
      </c>
      <c r="AT165" s="160" t="s">
        <v>148</v>
      </c>
      <c r="AU165" s="160" t="s">
        <v>85</v>
      </c>
      <c r="AY165" s="11" t="s">
        <v>146</v>
      </c>
      <c r="BE165" s="161">
        <f>IF(N165="základní",J165,0)</f>
        <v>0</v>
      </c>
      <c r="BF165" s="161">
        <f>IF(N165="snížená",J165,0)</f>
        <v>0</v>
      </c>
      <c r="BG165" s="161">
        <f>IF(N165="zákl. přenesená",J165,0)</f>
        <v>0</v>
      </c>
      <c r="BH165" s="161">
        <f>IF(N165="sníž. přenesená",J165,0)</f>
        <v>0</v>
      </c>
      <c r="BI165" s="161">
        <f>IF(N165="nulová",J165,0)</f>
        <v>0</v>
      </c>
      <c r="BJ165" s="11" t="s">
        <v>83</v>
      </c>
      <c r="BK165" s="161">
        <f>ROUND(I165*H165,2)</f>
        <v>0</v>
      </c>
      <c r="BL165" s="11" t="s">
        <v>153</v>
      </c>
      <c r="BM165" s="160" t="s">
        <v>854</v>
      </c>
    </row>
    <row r="166" spans="1:65" s="27" customFormat="1" ht="19.5">
      <c r="A166" s="23"/>
      <c r="B166" s="24"/>
      <c r="C166" s="23"/>
      <c r="D166" s="164" t="s">
        <v>312</v>
      </c>
      <c r="E166" s="23"/>
      <c r="F166" s="188" t="s">
        <v>855</v>
      </c>
      <c r="G166" s="23"/>
      <c r="H166" s="23"/>
      <c r="I166" s="8"/>
      <c r="J166" s="23"/>
      <c r="K166" s="23"/>
      <c r="L166" s="24"/>
      <c r="M166" s="189"/>
      <c r="N166" s="190"/>
      <c r="O166" s="51"/>
      <c r="P166" s="51"/>
      <c r="Q166" s="51"/>
      <c r="R166" s="51"/>
      <c r="S166" s="51"/>
      <c r="T166" s="52"/>
      <c r="U166" s="23"/>
      <c r="V166" s="23"/>
      <c r="W166" s="23"/>
      <c r="X166" s="23"/>
      <c r="Y166" s="23"/>
      <c r="Z166" s="23"/>
      <c r="AA166" s="23"/>
      <c r="AB166" s="23"/>
      <c r="AC166" s="23"/>
      <c r="AD166" s="23"/>
      <c r="AE166" s="23"/>
      <c r="AT166" s="11" t="s">
        <v>312</v>
      </c>
      <c r="AU166" s="11" t="s">
        <v>85</v>
      </c>
    </row>
    <row r="167" spans="1:65" s="162" customFormat="1">
      <c r="B167" s="163"/>
      <c r="D167" s="164" t="s">
        <v>162</v>
      </c>
      <c r="E167" s="165" t="s">
        <v>1</v>
      </c>
      <c r="F167" s="166" t="s">
        <v>856</v>
      </c>
      <c r="H167" s="167">
        <v>1.7999999999999999E-2</v>
      </c>
      <c r="I167" s="5"/>
      <c r="L167" s="163"/>
      <c r="M167" s="168"/>
      <c r="N167" s="169"/>
      <c r="O167" s="169"/>
      <c r="P167" s="169"/>
      <c r="Q167" s="169"/>
      <c r="R167" s="169"/>
      <c r="S167" s="169"/>
      <c r="T167" s="170"/>
      <c r="AT167" s="165" t="s">
        <v>162</v>
      </c>
      <c r="AU167" s="165" t="s">
        <v>85</v>
      </c>
      <c r="AV167" s="162" t="s">
        <v>85</v>
      </c>
      <c r="AW167" s="162" t="s">
        <v>30</v>
      </c>
      <c r="AX167" s="162" t="s">
        <v>83</v>
      </c>
      <c r="AY167" s="165" t="s">
        <v>146</v>
      </c>
    </row>
    <row r="168" spans="1:65" s="27" customFormat="1" ht="14.45" customHeight="1">
      <c r="A168" s="23"/>
      <c r="B168" s="24"/>
      <c r="C168" s="150" t="s">
        <v>272</v>
      </c>
      <c r="D168" s="150" t="s">
        <v>148</v>
      </c>
      <c r="E168" s="151" t="s">
        <v>857</v>
      </c>
      <c r="F168" s="152" t="s">
        <v>858</v>
      </c>
      <c r="G168" s="153" t="s">
        <v>168</v>
      </c>
      <c r="H168" s="154">
        <v>15.295</v>
      </c>
      <c r="I168" s="4"/>
      <c r="J168" s="155">
        <f>ROUND(I168*H168,2)</f>
        <v>0</v>
      </c>
      <c r="K168" s="152" t="s">
        <v>853</v>
      </c>
      <c r="L168" s="24"/>
      <c r="M168" s="156" t="s">
        <v>1</v>
      </c>
      <c r="N168" s="157" t="s">
        <v>41</v>
      </c>
      <c r="O168" s="51"/>
      <c r="P168" s="158">
        <f>O168*H168</f>
        <v>0</v>
      </c>
      <c r="Q168" s="158">
        <v>0</v>
      </c>
      <c r="R168" s="158">
        <f>Q168*H168</f>
        <v>0</v>
      </c>
      <c r="S168" s="158">
        <v>0</v>
      </c>
      <c r="T168" s="159">
        <f>S168*H168</f>
        <v>0</v>
      </c>
      <c r="U168" s="23"/>
      <c r="V168" s="23"/>
      <c r="W168" s="23"/>
      <c r="X168" s="23"/>
      <c r="Y168" s="23"/>
      <c r="Z168" s="23"/>
      <c r="AA168" s="23"/>
      <c r="AB168" s="23"/>
      <c r="AC168" s="23"/>
      <c r="AD168" s="23"/>
      <c r="AE168" s="23"/>
      <c r="AR168" s="160" t="s">
        <v>153</v>
      </c>
      <c r="AT168" s="160" t="s">
        <v>148</v>
      </c>
      <c r="AU168" s="160" t="s">
        <v>85</v>
      </c>
      <c r="AY168" s="11" t="s">
        <v>146</v>
      </c>
      <c r="BE168" s="161">
        <f>IF(N168="základní",J168,0)</f>
        <v>0</v>
      </c>
      <c r="BF168" s="161">
        <f>IF(N168="snížená",J168,0)</f>
        <v>0</v>
      </c>
      <c r="BG168" s="161">
        <f>IF(N168="zákl. přenesená",J168,0)</f>
        <v>0</v>
      </c>
      <c r="BH168" s="161">
        <f>IF(N168="sníž. přenesená",J168,0)</f>
        <v>0</v>
      </c>
      <c r="BI168" s="161">
        <f>IF(N168="nulová",J168,0)</f>
        <v>0</v>
      </c>
      <c r="BJ168" s="11" t="s">
        <v>83</v>
      </c>
      <c r="BK168" s="161">
        <f>ROUND(I168*H168,2)</f>
        <v>0</v>
      </c>
      <c r="BL168" s="11" t="s">
        <v>153</v>
      </c>
      <c r="BM168" s="160" t="s">
        <v>859</v>
      </c>
    </row>
    <row r="169" spans="1:65" s="27" customFormat="1" ht="19.5">
      <c r="A169" s="23"/>
      <c r="B169" s="24"/>
      <c r="C169" s="23"/>
      <c r="D169" s="164" t="s">
        <v>312</v>
      </c>
      <c r="E169" s="23"/>
      <c r="F169" s="188" t="s">
        <v>860</v>
      </c>
      <c r="G169" s="23"/>
      <c r="H169" s="23"/>
      <c r="I169" s="8"/>
      <c r="J169" s="23"/>
      <c r="K169" s="23"/>
      <c r="L169" s="24"/>
      <c r="M169" s="189"/>
      <c r="N169" s="190"/>
      <c r="O169" s="51"/>
      <c r="P169" s="51"/>
      <c r="Q169" s="51"/>
      <c r="R169" s="51"/>
      <c r="S169" s="51"/>
      <c r="T169" s="52"/>
      <c r="U169" s="23"/>
      <c r="V169" s="23"/>
      <c r="W169" s="23"/>
      <c r="X169" s="23"/>
      <c r="Y169" s="23"/>
      <c r="Z169" s="23"/>
      <c r="AA169" s="23"/>
      <c r="AB169" s="23"/>
      <c r="AC169" s="23"/>
      <c r="AD169" s="23"/>
      <c r="AE169" s="23"/>
      <c r="AT169" s="11" t="s">
        <v>312</v>
      </c>
      <c r="AU169" s="11" t="s">
        <v>85</v>
      </c>
    </row>
    <row r="170" spans="1:65" s="162" customFormat="1">
      <c r="B170" s="163"/>
      <c r="D170" s="164" t="s">
        <v>162</v>
      </c>
      <c r="E170" s="165" t="s">
        <v>1</v>
      </c>
      <c r="F170" s="166" t="s">
        <v>861</v>
      </c>
      <c r="H170" s="167">
        <v>15.295</v>
      </c>
      <c r="I170" s="5"/>
      <c r="L170" s="163"/>
      <c r="M170" s="168"/>
      <c r="N170" s="169"/>
      <c r="O170" s="169"/>
      <c r="P170" s="169"/>
      <c r="Q170" s="169"/>
      <c r="R170" s="169"/>
      <c r="S170" s="169"/>
      <c r="T170" s="170"/>
      <c r="AT170" s="165" t="s">
        <v>162</v>
      </c>
      <c r="AU170" s="165" t="s">
        <v>85</v>
      </c>
      <c r="AV170" s="162" t="s">
        <v>85</v>
      </c>
      <c r="AW170" s="162" t="s">
        <v>30</v>
      </c>
      <c r="AX170" s="162" t="s">
        <v>83</v>
      </c>
      <c r="AY170" s="165" t="s">
        <v>146</v>
      </c>
    </row>
    <row r="171" spans="1:65" s="27" customFormat="1" ht="14.45" customHeight="1">
      <c r="A171" s="23"/>
      <c r="B171" s="24"/>
      <c r="C171" s="179" t="s">
        <v>277</v>
      </c>
      <c r="D171" s="179" t="s">
        <v>230</v>
      </c>
      <c r="E171" s="180" t="s">
        <v>862</v>
      </c>
      <c r="F171" s="181" t="s">
        <v>863</v>
      </c>
      <c r="G171" s="182" t="s">
        <v>233</v>
      </c>
      <c r="H171" s="183">
        <v>32.109000000000002</v>
      </c>
      <c r="I171" s="7"/>
      <c r="J171" s="184">
        <f>ROUND(I171*H171,2)</f>
        <v>0</v>
      </c>
      <c r="K171" s="181" t="s">
        <v>853</v>
      </c>
      <c r="L171" s="185"/>
      <c r="M171" s="186" t="s">
        <v>1</v>
      </c>
      <c r="N171" s="187" t="s">
        <v>41</v>
      </c>
      <c r="O171" s="51"/>
      <c r="P171" s="158">
        <f>O171*H171</f>
        <v>0</v>
      </c>
      <c r="Q171" s="158">
        <v>1</v>
      </c>
      <c r="R171" s="158">
        <f>Q171*H171</f>
        <v>32.109000000000002</v>
      </c>
      <c r="S171" s="158">
        <v>0</v>
      </c>
      <c r="T171" s="159">
        <f>S171*H171</f>
        <v>0</v>
      </c>
      <c r="U171" s="23"/>
      <c r="V171" s="23"/>
      <c r="W171" s="23"/>
      <c r="X171" s="23"/>
      <c r="Y171" s="23"/>
      <c r="Z171" s="23"/>
      <c r="AA171" s="23"/>
      <c r="AB171" s="23"/>
      <c r="AC171" s="23"/>
      <c r="AD171" s="23"/>
      <c r="AE171" s="23"/>
      <c r="AR171" s="160" t="s">
        <v>186</v>
      </c>
      <c r="AT171" s="160" t="s">
        <v>230</v>
      </c>
      <c r="AU171" s="160" t="s">
        <v>85</v>
      </c>
      <c r="AY171" s="11" t="s">
        <v>146</v>
      </c>
      <c r="BE171" s="161">
        <f>IF(N171="základní",J171,0)</f>
        <v>0</v>
      </c>
      <c r="BF171" s="161">
        <f>IF(N171="snížená",J171,0)</f>
        <v>0</v>
      </c>
      <c r="BG171" s="161">
        <f>IF(N171="zákl. přenesená",J171,0)</f>
        <v>0</v>
      </c>
      <c r="BH171" s="161">
        <f>IF(N171="sníž. přenesená",J171,0)</f>
        <v>0</v>
      </c>
      <c r="BI171" s="161">
        <f>IF(N171="nulová",J171,0)</f>
        <v>0</v>
      </c>
      <c r="BJ171" s="11" t="s">
        <v>83</v>
      </c>
      <c r="BK171" s="161">
        <f>ROUND(I171*H171,2)</f>
        <v>0</v>
      </c>
      <c r="BL171" s="11" t="s">
        <v>153</v>
      </c>
      <c r="BM171" s="160" t="s">
        <v>864</v>
      </c>
    </row>
    <row r="172" spans="1:65" s="162" customFormat="1">
      <c r="B172" s="163"/>
      <c r="D172" s="164" t="s">
        <v>162</v>
      </c>
      <c r="E172" s="165" t="s">
        <v>1</v>
      </c>
      <c r="F172" s="166" t="s">
        <v>865</v>
      </c>
      <c r="H172" s="167">
        <v>32.109000000000002</v>
      </c>
      <c r="I172" s="5"/>
      <c r="L172" s="163"/>
      <c r="M172" s="168"/>
      <c r="N172" s="169"/>
      <c r="O172" s="169"/>
      <c r="P172" s="169"/>
      <c r="Q172" s="169"/>
      <c r="R172" s="169"/>
      <c r="S172" s="169"/>
      <c r="T172" s="170"/>
      <c r="AT172" s="165" t="s">
        <v>162</v>
      </c>
      <c r="AU172" s="165" t="s">
        <v>85</v>
      </c>
      <c r="AV172" s="162" t="s">
        <v>85</v>
      </c>
      <c r="AW172" s="162" t="s">
        <v>30</v>
      </c>
      <c r="AX172" s="162" t="s">
        <v>83</v>
      </c>
      <c r="AY172" s="165" t="s">
        <v>146</v>
      </c>
    </row>
    <row r="173" spans="1:65" s="27" customFormat="1" ht="24.2" customHeight="1">
      <c r="A173" s="23"/>
      <c r="B173" s="24"/>
      <c r="C173" s="150" t="s">
        <v>282</v>
      </c>
      <c r="D173" s="150" t="s">
        <v>148</v>
      </c>
      <c r="E173" s="151" t="s">
        <v>866</v>
      </c>
      <c r="F173" s="152" t="s">
        <v>867</v>
      </c>
      <c r="G173" s="153" t="s">
        <v>852</v>
      </c>
      <c r="H173" s="154">
        <v>1.7999999999999999E-2</v>
      </c>
      <c r="I173" s="4"/>
      <c r="J173" s="155">
        <f>ROUND(I173*H173,2)</f>
        <v>0</v>
      </c>
      <c r="K173" s="152" t="s">
        <v>853</v>
      </c>
      <c r="L173" s="24"/>
      <c r="M173" s="156" t="s">
        <v>1</v>
      </c>
      <c r="N173" s="157" t="s">
        <v>41</v>
      </c>
      <c r="O173" s="51"/>
      <c r="P173" s="158">
        <f>O173*H173</f>
        <v>0</v>
      </c>
      <c r="Q173" s="158">
        <v>0</v>
      </c>
      <c r="R173" s="158">
        <f>Q173*H173</f>
        <v>0</v>
      </c>
      <c r="S173" s="158">
        <v>0</v>
      </c>
      <c r="T173" s="159">
        <f>S173*H173</f>
        <v>0</v>
      </c>
      <c r="U173" s="23"/>
      <c r="V173" s="23"/>
      <c r="W173" s="23"/>
      <c r="X173" s="23"/>
      <c r="Y173" s="23"/>
      <c r="Z173" s="23"/>
      <c r="AA173" s="23"/>
      <c r="AB173" s="23"/>
      <c r="AC173" s="23"/>
      <c r="AD173" s="23"/>
      <c r="AE173" s="23"/>
      <c r="AR173" s="160" t="s">
        <v>153</v>
      </c>
      <c r="AT173" s="160" t="s">
        <v>148</v>
      </c>
      <c r="AU173" s="160" t="s">
        <v>85</v>
      </c>
      <c r="AY173" s="11" t="s">
        <v>146</v>
      </c>
      <c r="BE173" s="161">
        <f>IF(N173="základní",J173,0)</f>
        <v>0</v>
      </c>
      <c r="BF173" s="161">
        <f>IF(N173="snížená",J173,0)</f>
        <v>0</v>
      </c>
      <c r="BG173" s="161">
        <f>IF(N173="zákl. přenesená",J173,0)</f>
        <v>0</v>
      </c>
      <c r="BH173" s="161">
        <f>IF(N173="sníž. přenesená",J173,0)</f>
        <v>0</v>
      </c>
      <c r="BI173" s="161">
        <f>IF(N173="nulová",J173,0)</f>
        <v>0</v>
      </c>
      <c r="BJ173" s="11" t="s">
        <v>83</v>
      </c>
      <c r="BK173" s="161">
        <f>ROUND(I173*H173,2)</f>
        <v>0</v>
      </c>
      <c r="BL173" s="11" t="s">
        <v>153</v>
      </c>
      <c r="BM173" s="160" t="s">
        <v>868</v>
      </c>
    </row>
    <row r="174" spans="1:65" s="162" customFormat="1">
      <c r="B174" s="163"/>
      <c r="D174" s="164" t="s">
        <v>162</v>
      </c>
      <c r="E174" s="165" t="s">
        <v>1</v>
      </c>
      <c r="F174" s="166" t="s">
        <v>856</v>
      </c>
      <c r="H174" s="167">
        <v>1.7999999999999999E-2</v>
      </c>
      <c r="L174" s="163"/>
      <c r="M174" s="168"/>
      <c r="N174" s="169"/>
      <c r="O174" s="169"/>
      <c r="P174" s="169"/>
      <c r="Q174" s="169"/>
      <c r="R174" s="169"/>
      <c r="S174" s="169"/>
      <c r="T174" s="170"/>
      <c r="AT174" s="165" t="s">
        <v>162</v>
      </c>
      <c r="AU174" s="165" t="s">
        <v>85</v>
      </c>
      <c r="AV174" s="162" t="s">
        <v>85</v>
      </c>
      <c r="AW174" s="162" t="s">
        <v>30</v>
      </c>
      <c r="AX174" s="162" t="s">
        <v>83</v>
      </c>
      <c r="AY174" s="165" t="s">
        <v>146</v>
      </c>
    </row>
    <row r="175" spans="1:65" s="27" customFormat="1" ht="14.45" customHeight="1">
      <c r="A175" s="23"/>
      <c r="B175" s="24"/>
      <c r="C175" s="196" t="s">
        <v>287</v>
      </c>
      <c r="D175" s="196" t="s">
        <v>230</v>
      </c>
      <c r="E175" s="197" t="s">
        <v>869</v>
      </c>
      <c r="F175" s="198" t="s">
        <v>870</v>
      </c>
      <c r="G175" s="199" t="s">
        <v>174</v>
      </c>
      <c r="H175" s="200">
        <v>68</v>
      </c>
      <c r="I175" s="201">
        <v>0</v>
      </c>
      <c r="J175" s="202">
        <f>ROUND(I175*H175,2)</f>
        <v>0</v>
      </c>
      <c r="K175" s="198" t="s">
        <v>853</v>
      </c>
      <c r="L175" s="185"/>
      <c r="M175" s="186" t="s">
        <v>1</v>
      </c>
      <c r="N175" s="187" t="s">
        <v>41</v>
      </c>
      <c r="O175" s="51"/>
      <c r="P175" s="158">
        <f>O175*H175</f>
        <v>0</v>
      </c>
      <c r="Q175" s="158">
        <v>4.9390000000000003E-2</v>
      </c>
      <c r="R175" s="158">
        <f>Q175*H175</f>
        <v>3.3585200000000004</v>
      </c>
      <c r="S175" s="158">
        <v>0</v>
      </c>
      <c r="T175" s="159">
        <f>S175*H175</f>
        <v>0</v>
      </c>
      <c r="U175" s="23"/>
      <c r="V175" s="23"/>
      <c r="W175" s="23"/>
      <c r="X175" s="23"/>
      <c r="Y175" s="23"/>
      <c r="Z175" s="23"/>
      <c r="AA175" s="23"/>
      <c r="AB175" s="23"/>
      <c r="AC175" s="23"/>
      <c r="AD175" s="23"/>
      <c r="AE175" s="23"/>
      <c r="AR175" s="160" t="s">
        <v>186</v>
      </c>
      <c r="AT175" s="160" t="s">
        <v>230</v>
      </c>
      <c r="AU175" s="160" t="s">
        <v>85</v>
      </c>
      <c r="AY175" s="11" t="s">
        <v>146</v>
      </c>
      <c r="BE175" s="161">
        <f>IF(N175="základní",J175,0)</f>
        <v>0</v>
      </c>
      <c r="BF175" s="161">
        <f>IF(N175="snížená",J175,0)</f>
        <v>0</v>
      </c>
      <c r="BG175" s="161">
        <f>IF(N175="zákl. přenesená",J175,0)</f>
        <v>0</v>
      </c>
      <c r="BH175" s="161">
        <f>IF(N175="sníž. přenesená",J175,0)</f>
        <v>0</v>
      </c>
      <c r="BI175" s="161">
        <f>IF(N175="nulová",J175,0)</f>
        <v>0</v>
      </c>
      <c r="BJ175" s="11" t="s">
        <v>83</v>
      </c>
      <c r="BK175" s="161">
        <f>ROUND(I175*H175,2)</f>
        <v>0</v>
      </c>
      <c r="BL175" s="11" t="s">
        <v>153</v>
      </c>
      <c r="BM175" s="160" t="s">
        <v>871</v>
      </c>
    </row>
    <row r="176" spans="1:65" s="27" customFormat="1" ht="19.5">
      <c r="A176" s="23"/>
      <c r="B176" s="24"/>
      <c r="C176" s="23"/>
      <c r="D176" s="164" t="s">
        <v>312</v>
      </c>
      <c r="E176" s="23"/>
      <c r="F176" s="188" t="s">
        <v>872</v>
      </c>
      <c r="G176" s="23"/>
      <c r="H176" s="23"/>
      <c r="I176" s="23"/>
      <c r="J176" s="23"/>
      <c r="K176" s="23"/>
      <c r="L176" s="24"/>
      <c r="M176" s="189"/>
      <c r="N176" s="190"/>
      <c r="O176" s="51"/>
      <c r="P176" s="51"/>
      <c r="Q176" s="51"/>
      <c r="R176" s="51"/>
      <c r="S176" s="51"/>
      <c r="T176" s="52"/>
      <c r="U176" s="23"/>
      <c r="V176" s="23"/>
      <c r="W176" s="23"/>
      <c r="X176" s="23"/>
      <c r="Y176" s="23"/>
      <c r="Z176" s="23"/>
      <c r="AA176" s="23"/>
      <c r="AB176" s="23"/>
      <c r="AC176" s="23"/>
      <c r="AD176" s="23"/>
      <c r="AE176" s="23"/>
      <c r="AT176" s="11" t="s">
        <v>312</v>
      </c>
      <c r="AU176" s="11" t="s">
        <v>85</v>
      </c>
    </row>
    <row r="177" spans="1:65" s="162" customFormat="1">
      <c r="B177" s="163"/>
      <c r="D177" s="164" t="s">
        <v>162</v>
      </c>
      <c r="E177" s="165" t="s">
        <v>1</v>
      </c>
      <c r="F177" s="166" t="s">
        <v>873</v>
      </c>
      <c r="H177" s="167">
        <v>68</v>
      </c>
      <c r="L177" s="163"/>
      <c r="M177" s="168"/>
      <c r="N177" s="169"/>
      <c r="O177" s="169"/>
      <c r="P177" s="169"/>
      <c r="Q177" s="169"/>
      <c r="R177" s="169"/>
      <c r="S177" s="169"/>
      <c r="T177" s="170"/>
      <c r="AT177" s="165" t="s">
        <v>162</v>
      </c>
      <c r="AU177" s="165" t="s">
        <v>85</v>
      </c>
      <c r="AV177" s="162" t="s">
        <v>85</v>
      </c>
      <c r="AW177" s="162" t="s">
        <v>30</v>
      </c>
      <c r="AX177" s="162" t="s">
        <v>83</v>
      </c>
      <c r="AY177" s="165" t="s">
        <v>146</v>
      </c>
    </row>
    <row r="178" spans="1:65" s="27" customFormat="1" ht="24.2" customHeight="1">
      <c r="A178" s="23"/>
      <c r="B178" s="24"/>
      <c r="C178" s="150" t="s">
        <v>292</v>
      </c>
      <c r="D178" s="150" t="s">
        <v>148</v>
      </c>
      <c r="E178" s="151" t="s">
        <v>874</v>
      </c>
      <c r="F178" s="152" t="s">
        <v>875</v>
      </c>
      <c r="G178" s="153" t="s">
        <v>852</v>
      </c>
      <c r="H178" s="154">
        <v>1.7999999999999999E-2</v>
      </c>
      <c r="I178" s="4"/>
      <c r="J178" s="155">
        <f>ROUND(I178*H178,2)</f>
        <v>0</v>
      </c>
      <c r="K178" s="152" t="s">
        <v>853</v>
      </c>
      <c r="L178" s="24"/>
      <c r="M178" s="156" t="s">
        <v>1</v>
      </c>
      <c r="N178" s="157" t="s">
        <v>41</v>
      </c>
      <c r="O178" s="51"/>
      <c r="P178" s="158">
        <f>O178*H178</f>
        <v>0</v>
      </c>
      <c r="Q178" s="158">
        <v>0</v>
      </c>
      <c r="R178" s="158">
        <f>Q178*H178</f>
        <v>0</v>
      </c>
      <c r="S178" s="158">
        <v>0</v>
      </c>
      <c r="T178" s="159">
        <f>S178*H178</f>
        <v>0</v>
      </c>
      <c r="U178" s="23"/>
      <c r="V178" s="23"/>
      <c r="W178" s="23"/>
      <c r="X178" s="23"/>
      <c r="Y178" s="23"/>
      <c r="Z178" s="23"/>
      <c r="AA178" s="23"/>
      <c r="AB178" s="23"/>
      <c r="AC178" s="23"/>
      <c r="AD178" s="23"/>
      <c r="AE178" s="23"/>
      <c r="AR178" s="160" t="s">
        <v>153</v>
      </c>
      <c r="AT178" s="160" t="s">
        <v>148</v>
      </c>
      <c r="AU178" s="160" t="s">
        <v>85</v>
      </c>
      <c r="AY178" s="11" t="s">
        <v>146</v>
      </c>
      <c r="BE178" s="161">
        <f>IF(N178="základní",J178,0)</f>
        <v>0</v>
      </c>
      <c r="BF178" s="161">
        <f>IF(N178="snížená",J178,0)</f>
        <v>0</v>
      </c>
      <c r="BG178" s="161">
        <f>IF(N178="zákl. přenesená",J178,0)</f>
        <v>0</v>
      </c>
      <c r="BH178" s="161">
        <f>IF(N178="sníž. přenesená",J178,0)</f>
        <v>0</v>
      </c>
      <c r="BI178" s="161">
        <f>IF(N178="nulová",J178,0)</f>
        <v>0</v>
      </c>
      <c r="BJ178" s="11" t="s">
        <v>83</v>
      </c>
      <c r="BK178" s="161">
        <f>ROUND(I178*H178,2)</f>
        <v>0</v>
      </c>
      <c r="BL178" s="11" t="s">
        <v>153</v>
      </c>
      <c r="BM178" s="160" t="s">
        <v>876</v>
      </c>
    </row>
    <row r="179" spans="1:65" s="162" customFormat="1">
      <c r="B179" s="163"/>
      <c r="D179" s="164" t="s">
        <v>162</v>
      </c>
      <c r="E179" s="165" t="s">
        <v>1</v>
      </c>
      <c r="F179" s="166" t="s">
        <v>856</v>
      </c>
      <c r="H179" s="167">
        <v>1.7999999999999999E-2</v>
      </c>
      <c r="I179" s="5"/>
      <c r="L179" s="163"/>
      <c r="M179" s="168"/>
      <c r="N179" s="169"/>
      <c r="O179" s="169"/>
      <c r="P179" s="169"/>
      <c r="Q179" s="169"/>
      <c r="R179" s="169"/>
      <c r="S179" s="169"/>
      <c r="T179" s="170"/>
      <c r="AT179" s="165" t="s">
        <v>162</v>
      </c>
      <c r="AU179" s="165" t="s">
        <v>85</v>
      </c>
      <c r="AV179" s="162" t="s">
        <v>85</v>
      </c>
      <c r="AW179" s="162" t="s">
        <v>30</v>
      </c>
      <c r="AX179" s="162" t="s">
        <v>83</v>
      </c>
      <c r="AY179" s="165" t="s">
        <v>146</v>
      </c>
    </row>
    <row r="180" spans="1:65" s="27" customFormat="1" ht="24.2" customHeight="1">
      <c r="A180" s="23"/>
      <c r="B180" s="24"/>
      <c r="C180" s="150" t="s">
        <v>298</v>
      </c>
      <c r="D180" s="150" t="s">
        <v>148</v>
      </c>
      <c r="E180" s="151" t="s">
        <v>877</v>
      </c>
      <c r="F180" s="152" t="s">
        <v>878</v>
      </c>
      <c r="G180" s="153" t="s">
        <v>852</v>
      </c>
      <c r="H180" s="154">
        <v>0.8</v>
      </c>
      <c r="I180" s="4"/>
      <c r="J180" s="155">
        <f>ROUND(I180*H180,2)</f>
        <v>0</v>
      </c>
      <c r="K180" s="152" t="s">
        <v>853</v>
      </c>
      <c r="L180" s="24"/>
      <c r="M180" s="156" t="s">
        <v>1</v>
      </c>
      <c r="N180" s="157" t="s">
        <v>41</v>
      </c>
      <c r="O180" s="51"/>
      <c r="P180" s="158">
        <f>O180*H180</f>
        <v>0</v>
      </c>
      <c r="Q180" s="158">
        <v>0</v>
      </c>
      <c r="R180" s="158">
        <f>Q180*H180</f>
        <v>0</v>
      </c>
      <c r="S180" s="158">
        <v>0</v>
      </c>
      <c r="T180" s="159">
        <f>S180*H180</f>
        <v>0</v>
      </c>
      <c r="U180" s="23"/>
      <c r="V180" s="23"/>
      <c r="W180" s="23"/>
      <c r="X180" s="23"/>
      <c r="Y180" s="23"/>
      <c r="Z180" s="23"/>
      <c r="AA180" s="23"/>
      <c r="AB180" s="23"/>
      <c r="AC180" s="23"/>
      <c r="AD180" s="23"/>
      <c r="AE180" s="23"/>
      <c r="AR180" s="160" t="s">
        <v>153</v>
      </c>
      <c r="AT180" s="160" t="s">
        <v>148</v>
      </c>
      <c r="AU180" s="160" t="s">
        <v>85</v>
      </c>
      <c r="AY180" s="11" t="s">
        <v>146</v>
      </c>
      <c r="BE180" s="161">
        <f>IF(N180="základní",J180,0)</f>
        <v>0</v>
      </c>
      <c r="BF180" s="161">
        <f>IF(N180="snížená",J180,0)</f>
        <v>0</v>
      </c>
      <c r="BG180" s="161">
        <f>IF(N180="zákl. přenesená",J180,0)</f>
        <v>0</v>
      </c>
      <c r="BH180" s="161">
        <f>IF(N180="sníž. přenesená",J180,0)</f>
        <v>0</v>
      </c>
      <c r="BI180" s="161">
        <f>IF(N180="nulová",J180,0)</f>
        <v>0</v>
      </c>
      <c r="BJ180" s="11" t="s">
        <v>83</v>
      </c>
      <c r="BK180" s="161">
        <f>ROUND(I180*H180,2)</f>
        <v>0</v>
      </c>
      <c r="BL180" s="11" t="s">
        <v>153</v>
      </c>
      <c r="BM180" s="160" t="s">
        <v>879</v>
      </c>
    </row>
    <row r="181" spans="1:65" s="27" customFormat="1" ht="19.5">
      <c r="A181" s="23"/>
      <c r="B181" s="24"/>
      <c r="C181" s="23"/>
      <c r="D181" s="164" t="s">
        <v>312</v>
      </c>
      <c r="E181" s="23"/>
      <c r="F181" s="188" t="s">
        <v>855</v>
      </c>
      <c r="G181" s="23"/>
      <c r="H181" s="23"/>
      <c r="I181" s="8"/>
      <c r="J181" s="23"/>
      <c r="K181" s="23"/>
      <c r="L181" s="24"/>
      <c r="M181" s="189"/>
      <c r="N181" s="190"/>
      <c r="O181" s="51"/>
      <c r="P181" s="51"/>
      <c r="Q181" s="51"/>
      <c r="R181" s="51"/>
      <c r="S181" s="51"/>
      <c r="T181" s="52"/>
      <c r="U181" s="23"/>
      <c r="V181" s="23"/>
      <c r="W181" s="23"/>
      <c r="X181" s="23"/>
      <c r="Y181" s="23"/>
      <c r="Z181" s="23"/>
      <c r="AA181" s="23"/>
      <c r="AB181" s="23"/>
      <c r="AC181" s="23"/>
      <c r="AD181" s="23"/>
      <c r="AE181" s="23"/>
      <c r="AT181" s="11" t="s">
        <v>312</v>
      </c>
      <c r="AU181" s="11" t="s">
        <v>85</v>
      </c>
    </row>
    <row r="182" spans="1:65" s="162" customFormat="1">
      <c r="B182" s="163"/>
      <c r="D182" s="164" t="s">
        <v>162</v>
      </c>
      <c r="E182" s="165" t="s">
        <v>1</v>
      </c>
      <c r="F182" s="166" t="s">
        <v>880</v>
      </c>
      <c r="H182" s="167">
        <v>0.8</v>
      </c>
      <c r="I182" s="5"/>
      <c r="L182" s="163"/>
      <c r="M182" s="168"/>
      <c r="N182" s="169"/>
      <c r="O182" s="169"/>
      <c r="P182" s="169"/>
      <c r="Q182" s="169"/>
      <c r="R182" s="169"/>
      <c r="S182" s="169"/>
      <c r="T182" s="170"/>
      <c r="AT182" s="165" t="s">
        <v>162</v>
      </c>
      <c r="AU182" s="165" t="s">
        <v>85</v>
      </c>
      <c r="AV182" s="162" t="s">
        <v>85</v>
      </c>
      <c r="AW182" s="162" t="s">
        <v>30</v>
      </c>
      <c r="AX182" s="162" t="s">
        <v>83</v>
      </c>
      <c r="AY182" s="165" t="s">
        <v>146</v>
      </c>
    </row>
    <row r="183" spans="1:65" s="27" customFormat="1" ht="37.9" customHeight="1">
      <c r="A183" s="23"/>
      <c r="B183" s="24"/>
      <c r="C183" s="150" t="s">
        <v>303</v>
      </c>
      <c r="D183" s="150" t="s">
        <v>148</v>
      </c>
      <c r="E183" s="151" t="s">
        <v>881</v>
      </c>
      <c r="F183" s="152" t="s">
        <v>882</v>
      </c>
      <c r="G183" s="153" t="s">
        <v>174</v>
      </c>
      <c r="H183" s="154">
        <v>220</v>
      </c>
      <c r="I183" s="4"/>
      <c r="J183" s="155">
        <f>ROUND(I183*H183,2)</f>
        <v>0</v>
      </c>
      <c r="K183" s="152" t="s">
        <v>853</v>
      </c>
      <c r="L183" s="24"/>
      <c r="M183" s="156" t="s">
        <v>1</v>
      </c>
      <c r="N183" s="157" t="s">
        <v>41</v>
      </c>
      <c r="O183" s="51"/>
      <c r="P183" s="158">
        <f>O183*H183</f>
        <v>0</v>
      </c>
      <c r="Q183" s="158">
        <v>0</v>
      </c>
      <c r="R183" s="158">
        <f>Q183*H183</f>
        <v>0</v>
      </c>
      <c r="S183" s="158">
        <v>0</v>
      </c>
      <c r="T183" s="159">
        <f>S183*H183</f>
        <v>0</v>
      </c>
      <c r="U183" s="23"/>
      <c r="V183" s="23"/>
      <c r="W183" s="23"/>
      <c r="X183" s="23"/>
      <c r="Y183" s="23"/>
      <c r="Z183" s="23"/>
      <c r="AA183" s="23"/>
      <c r="AB183" s="23"/>
      <c r="AC183" s="23"/>
      <c r="AD183" s="23"/>
      <c r="AE183" s="23"/>
      <c r="AR183" s="160" t="s">
        <v>153</v>
      </c>
      <c r="AT183" s="160" t="s">
        <v>148</v>
      </c>
      <c r="AU183" s="160" t="s">
        <v>85</v>
      </c>
      <c r="AY183" s="11" t="s">
        <v>146</v>
      </c>
      <c r="BE183" s="161">
        <f>IF(N183="základní",J183,0)</f>
        <v>0</v>
      </c>
      <c r="BF183" s="161">
        <f>IF(N183="snížená",J183,0)</f>
        <v>0</v>
      </c>
      <c r="BG183" s="161">
        <f>IF(N183="zákl. přenesená",J183,0)</f>
        <v>0</v>
      </c>
      <c r="BH183" s="161">
        <f>IF(N183="sníž. přenesená",J183,0)</f>
        <v>0</v>
      </c>
      <c r="BI183" s="161">
        <f>IF(N183="nulová",J183,0)</f>
        <v>0</v>
      </c>
      <c r="BJ183" s="11" t="s">
        <v>83</v>
      </c>
      <c r="BK183" s="161">
        <f>ROUND(I183*H183,2)</f>
        <v>0</v>
      </c>
      <c r="BL183" s="11" t="s">
        <v>153</v>
      </c>
      <c r="BM183" s="160" t="s">
        <v>883</v>
      </c>
    </row>
    <row r="184" spans="1:65" s="27" customFormat="1" ht="19.5">
      <c r="A184" s="23"/>
      <c r="B184" s="24"/>
      <c r="C184" s="23"/>
      <c r="D184" s="164" t="s">
        <v>312</v>
      </c>
      <c r="E184" s="23"/>
      <c r="F184" s="188" t="s">
        <v>884</v>
      </c>
      <c r="G184" s="23"/>
      <c r="H184" s="23"/>
      <c r="I184" s="8"/>
      <c r="J184" s="23"/>
      <c r="K184" s="23"/>
      <c r="L184" s="24"/>
      <c r="M184" s="189"/>
      <c r="N184" s="190"/>
      <c r="O184" s="51"/>
      <c r="P184" s="51"/>
      <c r="Q184" s="51"/>
      <c r="R184" s="51"/>
      <c r="S184" s="51"/>
      <c r="T184" s="52"/>
      <c r="U184" s="23"/>
      <c r="V184" s="23"/>
      <c r="W184" s="23"/>
      <c r="X184" s="23"/>
      <c r="Y184" s="23"/>
      <c r="Z184" s="23"/>
      <c r="AA184" s="23"/>
      <c r="AB184" s="23"/>
      <c r="AC184" s="23"/>
      <c r="AD184" s="23"/>
      <c r="AE184" s="23"/>
      <c r="AT184" s="11" t="s">
        <v>312</v>
      </c>
      <c r="AU184" s="11" t="s">
        <v>85</v>
      </c>
    </row>
    <row r="185" spans="1:65" s="162" customFormat="1">
      <c r="B185" s="163"/>
      <c r="D185" s="164" t="s">
        <v>162</v>
      </c>
      <c r="E185" s="165" t="s">
        <v>1</v>
      </c>
      <c r="F185" s="166" t="s">
        <v>885</v>
      </c>
      <c r="H185" s="167">
        <v>220</v>
      </c>
      <c r="I185" s="5"/>
      <c r="L185" s="163"/>
      <c r="M185" s="168"/>
      <c r="N185" s="169"/>
      <c r="O185" s="169"/>
      <c r="P185" s="169"/>
      <c r="Q185" s="169"/>
      <c r="R185" s="169"/>
      <c r="S185" s="169"/>
      <c r="T185" s="170"/>
      <c r="AT185" s="165" t="s">
        <v>162</v>
      </c>
      <c r="AU185" s="165" t="s">
        <v>85</v>
      </c>
      <c r="AV185" s="162" t="s">
        <v>85</v>
      </c>
      <c r="AW185" s="162" t="s">
        <v>30</v>
      </c>
      <c r="AX185" s="162" t="s">
        <v>83</v>
      </c>
      <c r="AY185" s="165" t="s">
        <v>146</v>
      </c>
    </row>
    <row r="186" spans="1:65" s="27" customFormat="1" ht="37.9" customHeight="1">
      <c r="A186" s="23"/>
      <c r="B186" s="24"/>
      <c r="C186" s="150" t="s">
        <v>308</v>
      </c>
      <c r="D186" s="150" t="s">
        <v>148</v>
      </c>
      <c r="E186" s="151" t="s">
        <v>886</v>
      </c>
      <c r="F186" s="152" t="s">
        <v>887</v>
      </c>
      <c r="G186" s="153" t="s">
        <v>174</v>
      </c>
      <c r="H186" s="154">
        <v>220</v>
      </c>
      <c r="I186" s="4"/>
      <c r="J186" s="155">
        <f>ROUND(I186*H186,2)</f>
        <v>0</v>
      </c>
      <c r="K186" s="152" t="s">
        <v>853</v>
      </c>
      <c r="L186" s="24"/>
      <c r="M186" s="156" t="s">
        <v>1</v>
      </c>
      <c r="N186" s="157" t="s">
        <v>41</v>
      </c>
      <c r="O186" s="51"/>
      <c r="P186" s="158">
        <f>O186*H186</f>
        <v>0</v>
      </c>
      <c r="Q186" s="158">
        <v>0</v>
      </c>
      <c r="R186" s="158">
        <f>Q186*H186</f>
        <v>0</v>
      </c>
      <c r="S186" s="158">
        <v>0</v>
      </c>
      <c r="T186" s="159">
        <f>S186*H186</f>
        <v>0</v>
      </c>
      <c r="U186" s="23"/>
      <c r="V186" s="23"/>
      <c r="W186" s="23"/>
      <c r="X186" s="23"/>
      <c r="Y186" s="23"/>
      <c r="Z186" s="23"/>
      <c r="AA186" s="23"/>
      <c r="AB186" s="23"/>
      <c r="AC186" s="23"/>
      <c r="AD186" s="23"/>
      <c r="AE186" s="23"/>
      <c r="AR186" s="160" t="s">
        <v>153</v>
      </c>
      <c r="AT186" s="160" t="s">
        <v>148</v>
      </c>
      <c r="AU186" s="160" t="s">
        <v>85</v>
      </c>
      <c r="AY186" s="11" t="s">
        <v>146</v>
      </c>
      <c r="BE186" s="161">
        <f>IF(N186="základní",J186,0)</f>
        <v>0</v>
      </c>
      <c r="BF186" s="161">
        <f>IF(N186="snížená",J186,0)</f>
        <v>0</v>
      </c>
      <c r="BG186" s="161">
        <f>IF(N186="zákl. přenesená",J186,0)</f>
        <v>0</v>
      </c>
      <c r="BH186" s="161">
        <f>IF(N186="sníž. přenesená",J186,0)</f>
        <v>0</v>
      </c>
      <c r="BI186" s="161">
        <f>IF(N186="nulová",J186,0)</f>
        <v>0</v>
      </c>
      <c r="BJ186" s="11" t="s">
        <v>83</v>
      </c>
      <c r="BK186" s="161">
        <f>ROUND(I186*H186,2)</f>
        <v>0</v>
      </c>
      <c r="BL186" s="11" t="s">
        <v>153</v>
      </c>
      <c r="BM186" s="160" t="s">
        <v>888</v>
      </c>
    </row>
    <row r="187" spans="1:65" s="27" customFormat="1" ht="19.5">
      <c r="A187" s="23"/>
      <c r="B187" s="24"/>
      <c r="C187" s="23"/>
      <c r="D187" s="164" t="s">
        <v>312</v>
      </c>
      <c r="E187" s="23"/>
      <c r="F187" s="188" t="s">
        <v>884</v>
      </c>
      <c r="G187" s="23"/>
      <c r="H187" s="23"/>
      <c r="I187" s="8"/>
      <c r="J187" s="23"/>
      <c r="K187" s="23"/>
      <c r="L187" s="24"/>
      <c r="M187" s="189"/>
      <c r="N187" s="190"/>
      <c r="O187" s="51"/>
      <c r="P187" s="51"/>
      <c r="Q187" s="51"/>
      <c r="R187" s="51"/>
      <c r="S187" s="51"/>
      <c r="T187" s="52"/>
      <c r="U187" s="23"/>
      <c r="V187" s="23"/>
      <c r="W187" s="23"/>
      <c r="X187" s="23"/>
      <c r="Y187" s="23"/>
      <c r="Z187" s="23"/>
      <c r="AA187" s="23"/>
      <c r="AB187" s="23"/>
      <c r="AC187" s="23"/>
      <c r="AD187" s="23"/>
      <c r="AE187" s="23"/>
      <c r="AT187" s="11" t="s">
        <v>312</v>
      </c>
      <c r="AU187" s="11" t="s">
        <v>85</v>
      </c>
    </row>
    <row r="188" spans="1:65" s="162" customFormat="1">
      <c r="B188" s="163"/>
      <c r="D188" s="164" t="s">
        <v>162</v>
      </c>
      <c r="E188" s="165" t="s">
        <v>1</v>
      </c>
      <c r="F188" s="166" t="s">
        <v>885</v>
      </c>
      <c r="H188" s="167">
        <v>220</v>
      </c>
      <c r="I188" s="5"/>
      <c r="L188" s="163"/>
      <c r="M188" s="168"/>
      <c r="N188" s="169"/>
      <c r="O188" s="169"/>
      <c r="P188" s="169"/>
      <c r="Q188" s="169"/>
      <c r="R188" s="169"/>
      <c r="S188" s="169"/>
      <c r="T188" s="170"/>
      <c r="AT188" s="165" t="s">
        <v>162</v>
      </c>
      <c r="AU188" s="165" t="s">
        <v>85</v>
      </c>
      <c r="AV188" s="162" t="s">
        <v>85</v>
      </c>
      <c r="AW188" s="162" t="s">
        <v>30</v>
      </c>
      <c r="AX188" s="162" t="s">
        <v>83</v>
      </c>
      <c r="AY188" s="165" t="s">
        <v>146</v>
      </c>
    </row>
    <row r="189" spans="1:65" s="137" customFormat="1" ht="22.9" customHeight="1">
      <c r="B189" s="138"/>
      <c r="D189" s="139" t="s">
        <v>75</v>
      </c>
      <c r="E189" s="148" t="s">
        <v>598</v>
      </c>
      <c r="F189" s="148" t="s">
        <v>599</v>
      </c>
      <c r="I189" s="3"/>
      <c r="J189" s="149">
        <f>BK189</f>
        <v>0</v>
      </c>
      <c r="L189" s="138"/>
      <c r="M189" s="142"/>
      <c r="N189" s="143"/>
      <c r="O189" s="143"/>
      <c r="P189" s="144">
        <f>SUM(P190:P196)</f>
        <v>0</v>
      </c>
      <c r="Q189" s="143"/>
      <c r="R189" s="144">
        <f>SUM(R190:R196)</f>
        <v>0</v>
      </c>
      <c r="S189" s="143"/>
      <c r="T189" s="145">
        <f>SUM(T190:T196)</f>
        <v>0</v>
      </c>
      <c r="AR189" s="139" t="s">
        <v>83</v>
      </c>
      <c r="AT189" s="146" t="s">
        <v>75</v>
      </c>
      <c r="AU189" s="146" t="s">
        <v>83</v>
      </c>
      <c r="AY189" s="139" t="s">
        <v>146</v>
      </c>
      <c r="BK189" s="147">
        <f>SUM(BK190:BK196)</f>
        <v>0</v>
      </c>
    </row>
    <row r="190" spans="1:65" s="27" customFormat="1" ht="24.2" customHeight="1">
      <c r="A190" s="23"/>
      <c r="B190" s="24"/>
      <c r="C190" s="150" t="s">
        <v>315</v>
      </c>
      <c r="D190" s="150" t="s">
        <v>148</v>
      </c>
      <c r="E190" s="151" t="s">
        <v>889</v>
      </c>
      <c r="F190" s="152" t="s">
        <v>890</v>
      </c>
      <c r="G190" s="153" t="s">
        <v>233</v>
      </c>
      <c r="H190" s="154">
        <v>72.772000000000006</v>
      </c>
      <c r="I190" s="4"/>
      <c r="J190" s="155">
        <f>ROUND(I190*H190,2)</f>
        <v>0</v>
      </c>
      <c r="K190" s="152" t="s">
        <v>152</v>
      </c>
      <c r="L190" s="24"/>
      <c r="M190" s="156" t="s">
        <v>1</v>
      </c>
      <c r="N190" s="157" t="s">
        <v>41</v>
      </c>
      <c r="O190" s="51"/>
      <c r="P190" s="158">
        <f>O190*H190</f>
        <v>0</v>
      </c>
      <c r="Q190" s="158">
        <v>0</v>
      </c>
      <c r="R190" s="158">
        <f>Q190*H190</f>
        <v>0</v>
      </c>
      <c r="S190" s="158">
        <v>0</v>
      </c>
      <c r="T190" s="159">
        <f>S190*H190</f>
        <v>0</v>
      </c>
      <c r="U190" s="23"/>
      <c r="V190" s="23"/>
      <c r="W190" s="23"/>
      <c r="X190" s="23"/>
      <c r="Y190" s="23"/>
      <c r="Z190" s="23"/>
      <c r="AA190" s="23"/>
      <c r="AB190" s="23"/>
      <c r="AC190" s="23"/>
      <c r="AD190" s="23"/>
      <c r="AE190" s="23"/>
      <c r="AR190" s="160" t="s">
        <v>153</v>
      </c>
      <c r="AT190" s="160" t="s">
        <v>148</v>
      </c>
      <c r="AU190" s="160" t="s">
        <v>85</v>
      </c>
      <c r="AY190" s="11" t="s">
        <v>146</v>
      </c>
      <c r="BE190" s="161">
        <f>IF(N190="základní",J190,0)</f>
        <v>0</v>
      </c>
      <c r="BF190" s="161">
        <f>IF(N190="snížená",J190,0)</f>
        <v>0</v>
      </c>
      <c r="BG190" s="161">
        <f>IF(N190="zákl. přenesená",J190,0)</f>
        <v>0</v>
      </c>
      <c r="BH190" s="161">
        <f>IF(N190="sníž. přenesená",J190,0)</f>
        <v>0</v>
      </c>
      <c r="BI190" s="161">
        <f>IF(N190="nulová",J190,0)</f>
        <v>0</v>
      </c>
      <c r="BJ190" s="11" t="s">
        <v>83</v>
      </c>
      <c r="BK190" s="161">
        <f>ROUND(I190*H190,2)</f>
        <v>0</v>
      </c>
      <c r="BL190" s="11" t="s">
        <v>153</v>
      </c>
      <c r="BM190" s="160" t="s">
        <v>891</v>
      </c>
    </row>
    <row r="191" spans="1:65" s="27" customFormat="1" ht="24.2" customHeight="1">
      <c r="A191" s="23"/>
      <c r="B191" s="24"/>
      <c r="C191" s="150" t="s">
        <v>320</v>
      </c>
      <c r="D191" s="150" t="s">
        <v>148</v>
      </c>
      <c r="E191" s="151" t="s">
        <v>892</v>
      </c>
      <c r="F191" s="152" t="s">
        <v>893</v>
      </c>
      <c r="G191" s="153" t="s">
        <v>233</v>
      </c>
      <c r="H191" s="154">
        <v>654.94799999999998</v>
      </c>
      <c r="I191" s="4"/>
      <c r="J191" s="155">
        <f>ROUND(I191*H191,2)</f>
        <v>0</v>
      </c>
      <c r="K191" s="152" t="s">
        <v>152</v>
      </c>
      <c r="L191" s="24"/>
      <c r="M191" s="156" t="s">
        <v>1</v>
      </c>
      <c r="N191" s="157" t="s">
        <v>41</v>
      </c>
      <c r="O191" s="51"/>
      <c r="P191" s="158">
        <f>O191*H191</f>
        <v>0</v>
      </c>
      <c r="Q191" s="158">
        <v>0</v>
      </c>
      <c r="R191" s="158">
        <f>Q191*H191</f>
        <v>0</v>
      </c>
      <c r="S191" s="158">
        <v>0</v>
      </c>
      <c r="T191" s="159">
        <f>S191*H191</f>
        <v>0</v>
      </c>
      <c r="U191" s="23"/>
      <c r="V191" s="23"/>
      <c r="W191" s="23"/>
      <c r="X191" s="23"/>
      <c r="Y191" s="23"/>
      <c r="Z191" s="23"/>
      <c r="AA191" s="23"/>
      <c r="AB191" s="23"/>
      <c r="AC191" s="23"/>
      <c r="AD191" s="23"/>
      <c r="AE191" s="23"/>
      <c r="AR191" s="160" t="s">
        <v>153</v>
      </c>
      <c r="AT191" s="160" t="s">
        <v>148</v>
      </c>
      <c r="AU191" s="160" t="s">
        <v>85</v>
      </c>
      <c r="AY191" s="11" t="s">
        <v>146</v>
      </c>
      <c r="BE191" s="161">
        <f>IF(N191="základní",J191,0)</f>
        <v>0</v>
      </c>
      <c r="BF191" s="161">
        <f>IF(N191="snížená",J191,0)</f>
        <v>0</v>
      </c>
      <c r="BG191" s="161">
        <f>IF(N191="zákl. přenesená",J191,0)</f>
        <v>0</v>
      </c>
      <c r="BH191" s="161">
        <f>IF(N191="sníž. přenesená",J191,0)</f>
        <v>0</v>
      </c>
      <c r="BI191" s="161">
        <f>IF(N191="nulová",J191,0)</f>
        <v>0</v>
      </c>
      <c r="BJ191" s="11" t="s">
        <v>83</v>
      </c>
      <c r="BK191" s="161">
        <f>ROUND(I191*H191,2)</f>
        <v>0</v>
      </c>
      <c r="BL191" s="11" t="s">
        <v>153</v>
      </c>
      <c r="BM191" s="160" t="s">
        <v>894</v>
      </c>
    </row>
    <row r="192" spans="1:65" s="162" customFormat="1">
      <c r="B192" s="163"/>
      <c r="D192" s="164" t="s">
        <v>162</v>
      </c>
      <c r="E192" s="165" t="s">
        <v>1</v>
      </c>
      <c r="F192" s="166" t="s">
        <v>895</v>
      </c>
      <c r="H192" s="167">
        <v>654.94799999999998</v>
      </c>
      <c r="I192" s="5"/>
      <c r="L192" s="163"/>
      <c r="M192" s="168"/>
      <c r="N192" s="169"/>
      <c r="O192" s="169"/>
      <c r="P192" s="169"/>
      <c r="Q192" s="169"/>
      <c r="R192" s="169"/>
      <c r="S192" s="169"/>
      <c r="T192" s="170"/>
      <c r="AT192" s="165" t="s">
        <v>162</v>
      </c>
      <c r="AU192" s="165" t="s">
        <v>85</v>
      </c>
      <c r="AV192" s="162" t="s">
        <v>85</v>
      </c>
      <c r="AW192" s="162" t="s">
        <v>30</v>
      </c>
      <c r="AX192" s="162" t="s">
        <v>83</v>
      </c>
      <c r="AY192" s="165" t="s">
        <v>146</v>
      </c>
    </row>
    <row r="193" spans="1:65" s="27" customFormat="1" ht="14.45" customHeight="1">
      <c r="A193" s="23"/>
      <c r="B193" s="24"/>
      <c r="C193" s="150" t="s">
        <v>327</v>
      </c>
      <c r="D193" s="150" t="s">
        <v>148</v>
      </c>
      <c r="E193" s="151" t="s">
        <v>896</v>
      </c>
      <c r="F193" s="152" t="s">
        <v>897</v>
      </c>
      <c r="G193" s="153" t="s">
        <v>323</v>
      </c>
      <c r="H193" s="154">
        <v>30</v>
      </c>
      <c r="I193" s="4"/>
      <c r="J193" s="155">
        <f>ROUND(I193*H193,2)</f>
        <v>0</v>
      </c>
      <c r="K193" s="152" t="s">
        <v>152</v>
      </c>
      <c r="L193" s="24"/>
      <c r="M193" s="156" t="s">
        <v>1</v>
      </c>
      <c r="N193" s="157" t="s">
        <v>41</v>
      </c>
      <c r="O193" s="51"/>
      <c r="P193" s="158">
        <f>O193*H193</f>
        <v>0</v>
      </c>
      <c r="Q193" s="158">
        <v>0</v>
      </c>
      <c r="R193" s="158">
        <f>Q193*H193</f>
        <v>0</v>
      </c>
      <c r="S193" s="158">
        <v>0</v>
      </c>
      <c r="T193" s="159">
        <f>S193*H193</f>
        <v>0</v>
      </c>
      <c r="U193" s="23"/>
      <c r="V193" s="23"/>
      <c r="W193" s="23"/>
      <c r="X193" s="23"/>
      <c r="Y193" s="23"/>
      <c r="Z193" s="23"/>
      <c r="AA193" s="23"/>
      <c r="AB193" s="23"/>
      <c r="AC193" s="23"/>
      <c r="AD193" s="23"/>
      <c r="AE193" s="23"/>
      <c r="AR193" s="160" t="s">
        <v>153</v>
      </c>
      <c r="AT193" s="160" t="s">
        <v>148</v>
      </c>
      <c r="AU193" s="160" t="s">
        <v>85</v>
      </c>
      <c r="AY193" s="11" t="s">
        <v>146</v>
      </c>
      <c r="BE193" s="161">
        <f>IF(N193="základní",J193,0)</f>
        <v>0</v>
      </c>
      <c r="BF193" s="161">
        <f>IF(N193="snížená",J193,0)</f>
        <v>0</v>
      </c>
      <c r="BG193" s="161">
        <f>IF(N193="zákl. přenesená",J193,0)</f>
        <v>0</v>
      </c>
      <c r="BH193" s="161">
        <f>IF(N193="sníž. přenesená",J193,0)</f>
        <v>0</v>
      </c>
      <c r="BI193" s="161">
        <f>IF(N193="nulová",J193,0)</f>
        <v>0</v>
      </c>
      <c r="BJ193" s="11" t="s">
        <v>83</v>
      </c>
      <c r="BK193" s="161">
        <f>ROUND(I193*H193,2)</f>
        <v>0</v>
      </c>
      <c r="BL193" s="11" t="s">
        <v>153</v>
      </c>
      <c r="BM193" s="160" t="s">
        <v>898</v>
      </c>
    </row>
    <row r="194" spans="1:65" s="162" customFormat="1">
      <c r="B194" s="163"/>
      <c r="D194" s="164" t="s">
        <v>162</v>
      </c>
      <c r="E194" s="165" t="s">
        <v>1</v>
      </c>
      <c r="F194" s="166" t="s">
        <v>899</v>
      </c>
      <c r="H194" s="167">
        <v>30</v>
      </c>
      <c r="I194" s="5"/>
      <c r="L194" s="163"/>
      <c r="M194" s="168"/>
      <c r="N194" s="169"/>
      <c r="O194" s="169"/>
      <c r="P194" s="169"/>
      <c r="Q194" s="169"/>
      <c r="R194" s="169"/>
      <c r="S194" s="169"/>
      <c r="T194" s="170"/>
      <c r="AT194" s="165" t="s">
        <v>162</v>
      </c>
      <c r="AU194" s="165" t="s">
        <v>85</v>
      </c>
      <c r="AV194" s="162" t="s">
        <v>85</v>
      </c>
      <c r="AW194" s="162" t="s">
        <v>30</v>
      </c>
      <c r="AX194" s="162" t="s">
        <v>83</v>
      </c>
      <c r="AY194" s="165" t="s">
        <v>146</v>
      </c>
    </row>
    <row r="195" spans="1:65" s="27" customFormat="1" ht="24.2" customHeight="1">
      <c r="A195" s="23"/>
      <c r="B195" s="24"/>
      <c r="C195" s="150" t="s">
        <v>339</v>
      </c>
      <c r="D195" s="150" t="s">
        <v>148</v>
      </c>
      <c r="E195" s="151" t="s">
        <v>900</v>
      </c>
      <c r="F195" s="152" t="s">
        <v>238</v>
      </c>
      <c r="G195" s="153" t="s">
        <v>233</v>
      </c>
      <c r="H195" s="154">
        <v>72.772000000000006</v>
      </c>
      <c r="I195" s="4"/>
      <c r="J195" s="155">
        <f>ROUND(I195*H195,2)</f>
        <v>0</v>
      </c>
      <c r="K195" s="152" t="s">
        <v>152</v>
      </c>
      <c r="L195" s="24"/>
      <c r="M195" s="156" t="s">
        <v>1</v>
      </c>
      <c r="N195" s="157" t="s">
        <v>41</v>
      </c>
      <c r="O195" s="51"/>
      <c r="P195" s="158">
        <f>O195*H195</f>
        <v>0</v>
      </c>
      <c r="Q195" s="158">
        <v>0</v>
      </c>
      <c r="R195" s="158">
        <f>Q195*H195</f>
        <v>0</v>
      </c>
      <c r="S195" s="158">
        <v>0</v>
      </c>
      <c r="T195" s="159">
        <f>S195*H195</f>
        <v>0</v>
      </c>
      <c r="U195" s="23"/>
      <c r="V195" s="23"/>
      <c r="W195" s="23"/>
      <c r="X195" s="23"/>
      <c r="Y195" s="23"/>
      <c r="Z195" s="23"/>
      <c r="AA195" s="23"/>
      <c r="AB195" s="23"/>
      <c r="AC195" s="23"/>
      <c r="AD195" s="23"/>
      <c r="AE195" s="23"/>
      <c r="AR195" s="160" t="s">
        <v>153</v>
      </c>
      <c r="AT195" s="160" t="s">
        <v>148</v>
      </c>
      <c r="AU195" s="160" t="s">
        <v>85</v>
      </c>
      <c r="AY195" s="11" t="s">
        <v>146</v>
      </c>
      <c r="BE195" s="161">
        <f>IF(N195="základní",J195,0)</f>
        <v>0</v>
      </c>
      <c r="BF195" s="161">
        <f>IF(N195="snížená",J195,0)</f>
        <v>0</v>
      </c>
      <c r="BG195" s="161">
        <f>IF(N195="zákl. přenesená",J195,0)</f>
        <v>0</v>
      </c>
      <c r="BH195" s="161">
        <f>IF(N195="sníž. přenesená",J195,0)</f>
        <v>0</v>
      </c>
      <c r="BI195" s="161">
        <f>IF(N195="nulová",J195,0)</f>
        <v>0</v>
      </c>
      <c r="BJ195" s="11" t="s">
        <v>83</v>
      </c>
      <c r="BK195" s="161">
        <f>ROUND(I195*H195,2)</f>
        <v>0</v>
      </c>
      <c r="BL195" s="11" t="s">
        <v>153</v>
      </c>
      <c r="BM195" s="160" t="s">
        <v>901</v>
      </c>
    </row>
    <row r="196" spans="1:65" s="27" customFormat="1" ht="14.45" customHeight="1">
      <c r="A196" s="23"/>
      <c r="B196" s="24"/>
      <c r="C196" s="150" t="s">
        <v>344</v>
      </c>
      <c r="D196" s="150" t="s">
        <v>148</v>
      </c>
      <c r="E196" s="151" t="s">
        <v>902</v>
      </c>
      <c r="F196" s="152" t="s">
        <v>903</v>
      </c>
      <c r="G196" s="153" t="s">
        <v>233</v>
      </c>
      <c r="H196" s="154">
        <v>72.772000000000006</v>
      </c>
      <c r="I196" s="4"/>
      <c r="J196" s="155">
        <f>ROUND(I196*H196,2)</f>
        <v>0</v>
      </c>
      <c r="K196" s="152" t="s">
        <v>152</v>
      </c>
      <c r="L196" s="24"/>
      <c r="M196" s="156" t="s">
        <v>1</v>
      </c>
      <c r="N196" s="157" t="s">
        <v>41</v>
      </c>
      <c r="O196" s="51"/>
      <c r="P196" s="158">
        <f>O196*H196</f>
        <v>0</v>
      </c>
      <c r="Q196" s="158">
        <v>0</v>
      </c>
      <c r="R196" s="158">
        <f>Q196*H196</f>
        <v>0</v>
      </c>
      <c r="S196" s="158">
        <v>0</v>
      </c>
      <c r="T196" s="159">
        <f>S196*H196</f>
        <v>0</v>
      </c>
      <c r="U196" s="23"/>
      <c r="V196" s="23"/>
      <c r="W196" s="23"/>
      <c r="X196" s="23"/>
      <c r="Y196" s="23"/>
      <c r="Z196" s="23"/>
      <c r="AA196" s="23"/>
      <c r="AB196" s="23"/>
      <c r="AC196" s="23"/>
      <c r="AD196" s="23"/>
      <c r="AE196" s="23"/>
      <c r="AR196" s="160" t="s">
        <v>153</v>
      </c>
      <c r="AT196" s="160" t="s">
        <v>148</v>
      </c>
      <c r="AU196" s="160" t="s">
        <v>85</v>
      </c>
      <c r="AY196" s="11" t="s">
        <v>146</v>
      </c>
      <c r="BE196" s="161">
        <f>IF(N196="základní",J196,0)</f>
        <v>0</v>
      </c>
      <c r="BF196" s="161">
        <f>IF(N196="snížená",J196,0)</f>
        <v>0</v>
      </c>
      <c r="BG196" s="161">
        <f>IF(N196="zákl. přenesená",J196,0)</f>
        <v>0</v>
      </c>
      <c r="BH196" s="161">
        <f>IF(N196="sníž. přenesená",J196,0)</f>
        <v>0</v>
      </c>
      <c r="BI196" s="161">
        <f>IF(N196="nulová",J196,0)</f>
        <v>0</v>
      </c>
      <c r="BJ196" s="11" t="s">
        <v>83</v>
      </c>
      <c r="BK196" s="161">
        <f>ROUND(I196*H196,2)</f>
        <v>0</v>
      </c>
      <c r="BL196" s="11" t="s">
        <v>153</v>
      </c>
      <c r="BM196" s="160" t="s">
        <v>904</v>
      </c>
    </row>
    <row r="197" spans="1:65" s="137" customFormat="1" ht="22.9" customHeight="1">
      <c r="B197" s="138"/>
      <c r="D197" s="139" t="s">
        <v>75</v>
      </c>
      <c r="E197" s="148" t="s">
        <v>654</v>
      </c>
      <c r="F197" s="148" t="s">
        <v>655</v>
      </c>
      <c r="I197" s="3"/>
      <c r="J197" s="149">
        <f>BK197</f>
        <v>0</v>
      </c>
      <c r="L197" s="138"/>
      <c r="M197" s="142"/>
      <c r="N197" s="143"/>
      <c r="O197" s="143"/>
      <c r="P197" s="144">
        <f>P198</f>
        <v>0</v>
      </c>
      <c r="Q197" s="143"/>
      <c r="R197" s="144">
        <f>R198</f>
        <v>0</v>
      </c>
      <c r="S197" s="143"/>
      <c r="T197" s="145">
        <f>T198</f>
        <v>0</v>
      </c>
      <c r="AR197" s="139" t="s">
        <v>83</v>
      </c>
      <c r="AT197" s="146" t="s">
        <v>75</v>
      </c>
      <c r="AU197" s="146" t="s">
        <v>83</v>
      </c>
      <c r="AY197" s="139" t="s">
        <v>146</v>
      </c>
      <c r="BK197" s="147">
        <f>BK198</f>
        <v>0</v>
      </c>
    </row>
    <row r="198" spans="1:65" s="27" customFormat="1" ht="24.2" customHeight="1">
      <c r="A198" s="23"/>
      <c r="B198" s="24"/>
      <c r="C198" s="150" t="s">
        <v>351</v>
      </c>
      <c r="D198" s="150" t="s">
        <v>148</v>
      </c>
      <c r="E198" s="151" t="s">
        <v>905</v>
      </c>
      <c r="F198" s="152" t="s">
        <v>906</v>
      </c>
      <c r="G198" s="153" t="s">
        <v>233</v>
      </c>
      <c r="H198" s="154">
        <v>138.27000000000001</v>
      </c>
      <c r="I198" s="4"/>
      <c r="J198" s="155">
        <f>ROUND(I198*H198,2)</f>
        <v>0</v>
      </c>
      <c r="K198" s="152" t="s">
        <v>152</v>
      </c>
      <c r="L198" s="24"/>
      <c r="M198" s="156" t="s">
        <v>1</v>
      </c>
      <c r="N198" s="157" t="s">
        <v>41</v>
      </c>
      <c r="O198" s="51"/>
      <c r="P198" s="158">
        <f>O198*H198</f>
        <v>0</v>
      </c>
      <c r="Q198" s="158">
        <v>0</v>
      </c>
      <c r="R198" s="158">
        <f>Q198*H198</f>
        <v>0</v>
      </c>
      <c r="S198" s="158">
        <v>0</v>
      </c>
      <c r="T198" s="159">
        <f>S198*H198</f>
        <v>0</v>
      </c>
      <c r="U198" s="23"/>
      <c r="V198" s="23"/>
      <c r="W198" s="23"/>
      <c r="X198" s="23"/>
      <c r="Y198" s="23"/>
      <c r="Z198" s="23"/>
      <c r="AA198" s="23"/>
      <c r="AB198" s="23"/>
      <c r="AC198" s="23"/>
      <c r="AD198" s="23"/>
      <c r="AE198" s="23"/>
      <c r="AR198" s="160" t="s">
        <v>153</v>
      </c>
      <c r="AT198" s="160" t="s">
        <v>148</v>
      </c>
      <c r="AU198" s="160" t="s">
        <v>85</v>
      </c>
      <c r="AY198" s="11" t="s">
        <v>146</v>
      </c>
      <c r="BE198" s="161">
        <f>IF(N198="základní",J198,0)</f>
        <v>0</v>
      </c>
      <c r="BF198" s="161">
        <f>IF(N198="snížená",J198,0)</f>
        <v>0</v>
      </c>
      <c r="BG198" s="161">
        <f>IF(N198="zákl. přenesená",J198,0)</f>
        <v>0</v>
      </c>
      <c r="BH198" s="161">
        <f>IF(N198="sníž. přenesená",J198,0)</f>
        <v>0</v>
      </c>
      <c r="BI198" s="161">
        <f>IF(N198="nulová",J198,0)</f>
        <v>0</v>
      </c>
      <c r="BJ198" s="11" t="s">
        <v>83</v>
      </c>
      <c r="BK198" s="161">
        <f>ROUND(I198*H198,2)</f>
        <v>0</v>
      </c>
      <c r="BL198" s="11" t="s">
        <v>153</v>
      </c>
      <c r="BM198" s="160" t="s">
        <v>907</v>
      </c>
    </row>
    <row r="199" spans="1:65" s="137" customFormat="1" ht="25.9" customHeight="1">
      <c r="B199" s="138"/>
      <c r="D199" s="139" t="s">
        <v>75</v>
      </c>
      <c r="E199" s="140" t="s">
        <v>908</v>
      </c>
      <c r="F199" s="140" t="s">
        <v>909</v>
      </c>
      <c r="I199" s="3"/>
      <c r="J199" s="141">
        <f>BK199</f>
        <v>0</v>
      </c>
      <c r="L199" s="138"/>
      <c r="M199" s="142"/>
      <c r="N199" s="143"/>
      <c r="O199" s="143"/>
      <c r="P199" s="144">
        <f>SUM(P200:P207)</f>
        <v>0</v>
      </c>
      <c r="Q199" s="143"/>
      <c r="R199" s="144">
        <f>SUM(R200:R207)</f>
        <v>0</v>
      </c>
      <c r="S199" s="143"/>
      <c r="T199" s="145">
        <f>SUM(T200:T207)</f>
        <v>0</v>
      </c>
      <c r="AR199" s="139" t="s">
        <v>153</v>
      </c>
      <c r="AT199" s="146" t="s">
        <v>75</v>
      </c>
      <c r="AU199" s="146" t="s">
        <v>76</v>
      </c>
      <c r="AY199" s="139" t="s">
        <v>146</v>
      </c>
      <c r="BK199" s="147">
        <f>SUM(BK200:BK207)</f>
        <v>0</v>
      </c>
    </row>
    <row r="200" spans="1:65" s="27" customFormat="1" ht="24.2" customHeight="1">
      <c r="A200" s="23"/>
      <c r="B200" s="24"/>
      <c r="C200" s="150" t="s">
        <v>357</v>
      </c>
      <c r="D200" s="150" t="s">
        <v>148</v>
      </c>
      <c r="E200" s="151" t="s">
        <v>910</v>
      </c>
      <c r="F200" s="152" t="s">
        <v>911</v>
      </c>
      <c r="G200" s="153" t="s">
        <v>233</v>
      </c>
      <c r="H200" s="154">
        <v>133.77199999999999</v>
      </c>
      <c r="I200" s="4"/>
      <c r="J200" s="155">
        <f>ROUND(I200*H200,2)</f>
        <v>0</v>
      </c>
      <c r="K200" s="152" t="s">
        <v>853</v>
      </c>
      <c r="L200" s="24"/>
      <c r="M200" s="156" t="s">
        <v>1</v>
      </c>
      <c r="N200" s="157" t="s">
        <v>41</v>
      </c>
      <c r="O200" s="51"/>
      <c r="P200" s="158">
        <f>O200*H200</f>
        <v>0</v>
      </c>
      <c r="Q200" s="158">
        <v>0</v>
      </c>
      <c r="R200" s="158">
        <f>Q200*H200</f>
        <v>0</v>
      </c>
      <c r="S200" s="158">
        <v>0</v>
      </c>
      <c r="T200" s="159">
        <f>S200*H200</f>
        <v>0</v>
      </c>
      <c r="U200" s="23"/>
      <c r="V200" s="23"/>
      <c r="W200" s="23"/>
      <c r="X200" s="23"/>
      <c r="Y200" s="23"/>
      <c r="Z200" s="23"/>
      <c r="AA200" s="23"/>
      <c r="AB200" s="23"/>
      <c r="AC200" s="23"/>
      <c r="AD200" s="23"/>
      <c r="AE200" s="23"/>
      <c r="AR200" s="160" t="s">
        <v>912</v>
      </c>
      <c r="AT200" s="160" t="s">
        <v>148</v>
      </c>
      <c r="AU200" s="160" t="s">
        <v>83</v>
      </c>
      <c r="AY200" s="11" t="s">
        <v>146</v>
      </c>
      <c r="BE200" s="161">
        <f>IF(N200="základní",J200,0)</f>
        <v>0</v>
      </c>
      <c r="BF200" s="161">
        <f>IF(N200="snížená",J200,0)</f>
        <v>0</v>
      </c>
      <c r="BG200" s="161">
        <f>IF(N200="zákl. přenesená",J200,0)</f>
        <v>0</v>
      </c>
      <c r="BH200" s="161">
        <f>IF(N200="sníž. přenesená",J200,0)</f>
        <v>0</v>
      </c>
      <c r="BI200" s="161">
        <f>IF(N200="nulová",J200,0)</f>
        <v>0</v>
      </c>
      <c r="BJ200" s="11" t="s">
        <v>83</v>
      </c>
      <c r="BK200" s="161">
        <f>ROUND(I200*H200,2)</f>
        <v>0</v>
      </c>
      <c r="BL200" s="11" t="s">
        <v>912</v>
      </c>
      <c r="BM200" s="160" t="s">
        <v>913</v>
      </c>
    </row>
    <row r="201" spans="1:65" s="27" customFormat="1" ht="19.5">
      <c r="A201" s="23"/>
      <c r="B201" s="24"/>
      <c r="C201" s="23"/>
      <c r="D201" s="164" t="s">
        <v>312</v>
      </c>
      <c r="E201" s="23"/>
      <c r="F201" s="188" t="s">
        <v>914</v>
      </c>
      <c r="G201" s="23"/>
      <c r="H201" s="23"/>
      <c r="I201" s="8"/>
      <c r="J201" s="23"/>
      <c r="K201" s="23"/>
      <c r="L201" s="24"/>
      <c r="M201" s="189"/>
      <c r="N201" s="190"/>
      <c r="O201" s="51"/>
      <c r="P201" s="51"/>
      <c r="Q201" s="51"/>
      <c r="R201" s="51"/>
      <c r="S201" s="51"/>
      <c r="T201" s="52"/>
      <c r="U201" s="23"/>
      <c r="V201" s="23"/>
      <c r="W201" s="23"/>
      <c r="X201" s="23"/>
      <c r="Y201" s="23"/>
      <c r="Z201" s="23"/>
      <c r="AA201" s="23"/>
      <c r="AB201" s="23"/>
      <c r="AC201" s="23"/>
      <c r="AD201" s="23"/>
      <c r="AE201" s="23"/>
      <c r="AT201" s="11" t="s">
        <v>312</v>
      </c>
      <c r="AU201" s="11" t="s">
        <v>83</v>
      </c>
    </row>
    <row r="202" spans="1:65" s="27" customFormat="1" ht="37.9" customHeight="1">
      <c r="A202" s="23"/>
      <c r="B202" s="24"/>
      <c r="C202" s="150" t="s">
        <v>369</v>
      </c>
      <c r="D202" s="150" t="s">
        <v>148</v>
      </c>
      <c r="E202" s="151" t="s">
        <v>915</v>
      </c>
      <c r="F202" s="152" t="s">
        <v>916</v>
      </c>
      <c r="G202" s="153" t="s">
        <v>233</v>
      </c>
      <c r="H202" s="154">
        <v>3.359</v>
      </c>
      <c r="I202" s="4"/>
      <c r="J202" s="155">
        <f>ROUND(I202*H202,2)</f>
        <v>0</v>
      </c>
      <c r="K202" s="152" t="s">
        <v>853</v>
      </c>
      <c r="L202" s="24"/>
      <c r="M202" s="156" t="s">
        <v>1</v>
      </c>
      <c r="N202" s="157" t="s">
        <v>41</v>
      </c>
      <c r="O202" s="51"/>
      <c r="P202" s="158">
        <f>O202*H202</f>
        <v>0</v>
      </c>
      <c r="Q202" s="158">
        <v>0</v>
      </c>
      <c r="R202" s="158">
        <f>Q202*H202</f>
        <v>0</v>
      </c>
      <c r="S202" s="158">
        <v>0</v>
      </c>
      <c r="T202" s="159">
        <f>S202*H202</f>
        <v>0</v>
      </c>
      <c r="U202" s="23"/>
      <c r="V202" s="23"/>
      <c r="W202" s="23"/>
      <c r="X202" s="23"/>
      <c r="Y202" s="23"/>
      <c r="Z202" s="23"/>
      <c r="AA202" s="23"/>
      <c r="AB202" s="23"/>
      <c r="AC202" s="23"/>
      <c r="AD202" s="23"/>
      <c r="AE202" s="23"/>
      <c r="AR202" s="160" t="s">
        <v>912</v>
      </c>
      <c r="AT202" s="160" t="s">
        <v>148</v>
      </c>
      <c r="AU202" s="160" t="s">
        <v>83</v>
      </c>
      <c r="AY202" s="11" t="s">
        <v>146</v>
      </c>
      <c r="BE202" s="161">
        <f>IF(N202="základní",J202,0)</f>
        <v>0</v>
      </c>
      <c r="BF202" s="161">
        <f>IF(N202="snížená",J202,0)</f>
        <v>0</v>
      </c>
      <c r="BG202" s="161">
        <f>IF(N202="zákl. přenesená",J202,0)</f>
        <v>0</v>
      </c>
      <c r="BH202" s="161">
        <f>IF(N202="sníž. přenesená",J202,0)</f>
        <v>0</v>
      </c>
      <c r="BI202" s="161">
        <f>IF(N202="nulová",J202,0)</f>
        <v>0</v>
      </c>
      <c r="BJ202" s="11" t="s">
        <v>83</v>
      </c>
      <c r="BK202" s="161">
        <f>ROUND(I202*H202,2)</f>
        <v>0</v>
      </c>
      <c r="BL202" s="11" t="s">
        <v>912</v>
      </c>
      <c r="BM202" s="160" t="s">
        <v>917</v>
      </c>
    </row>
    <row r="203" spans="1:65" s="27" customFormat="1" ht="19.5">
      <c r="A203" s="23"/>
      <c r="B203" s="24"/>
      <c r="C203" s="23"/>
      <c r="D203" s="164" t="s">
        <v>312</v>
      </c>
      <c r="E203" s="23"/>
      <c r="F203" s="188" t="s">
        <v>914</v>
      </c>
      <c r="G203" s="23"/>
      <c r="H203" s="23"/>
      <c r="I203" s="8"/>
      <c r="J203" s="23"/>
      <c r="K203" s="23"/>
      <c r="L203" s="24"/>
      <c r="M203" s="189"/>
      <c r="N203" s="190"/>
      <c r="O203" s="51"/>
      <c r="P203" s="51"/>
      <c r="Q203" s="51"/>
      <c r="R203" s="51"/>
      <c r="S203" s="51"/>
      <c r="T203" s="52"/>
      <c r="U203" s="23"/>
      <c r="V203" s="23"/>
      <c r="W203" s="23"/>
      <c r="X203" s="23"/>
      <c r="Y203" s="23"/>
      <c r="Z203" s="23"/>
      <c r="AA203" s="23"/>
      <c r="AB203" s="23"/>
      <c r="AC203" s="23"/>
      <c r="AD203" s="23"/>
      <c r="AE203" s="23"/>
      <c r="AT203" s="11" t="s">
        <v>312</v>
      </c>
      <c r="AU203" s="11" t="s">
        <v>83</v>
      </c>
    </row>
    <row r="204" spans="1:65" s="27" customFormat="1" ht="14.45" customHeight="1">
      <c r="A204" s="23"/>
      <c r="B204" s="24"/>
      <c r="C204" s="150" t="s">
        <v>375</v>
      </c>
      <c r="D204" s="150" t="s">
        <v>148</v>
      </c>
      <c r="E204" s="151" t="s">
        <v>918</v>
      </c>
      <c r="F204" s="152" t="s">
        <v>919</v>
      </c>
      <c r="G204" s="153" t="s">
        <v>233</v>
      </c>
      <c r="H204" s="154">
        <v>72.772000000000006</v>
      </c>
      <c r="I204" s="4"/>
      <c r="J204" s="155">
        <f>ROUND(I204*H204,2)</f>
        <v>0</v>
      </c>
      <c r="K204" s="152" t="s">
        <v>853</v>
      </c>
      <c r="L204" s="24"/>
      <c r="M204" s="156" t="s">
        <v>1</v>
      </c>
      <c r="N204" s="157" t="s">
        <v>41</v>
      </c>
      <c r="O204" s="51"/>
      <c r="P204" s="158">
        <f>O204*H204</f>
        <v>0</v>
      </c>
      <c r="Q204" s="158">
        <v>0</v>
      </c>
      <c r="R204" s="158">
        <f>Q204*H204</f>
        <v>0</v>
      </c>
      <c r="S204" s="158">
        <v>0</v>
      </c>
      <c r="T204" s="159">
        <f>S204*H204</f>
        <v>0</v>
      </c>
      <c r="U204" s="23"/>
      <c r="V204" s="23"/>
      <c r="W204" s="23"/>
      <c r="X204" s="23"/>
      <c r="Y204" s="23"/>
      <c r="Z204" s="23"/>
      <c r="AA204" s="23"/>
      <c r="AB204" s="23"/>
      <c r="AC204" s="23"/>
      <c r="AD204" s="23"/>
      <c r="AE204" s="23"/>
      <c r="AR204" s="160" t="s">
        <v>912</v>
      </c>
      <c r="AT204" s="160" t="s">
        <v>148</v>
      </c>
      <c r="AU204" s="160" t="s">
        <v>83</v>
      </c>
      <c r="AY204" s="11" t="s">
        <v>146</v>
      </c>
      <c r="BE204" s="161">
        <f>IF(N204="základní",J204,0)</f>
        <v>0</v>
      </c>
      <c r="BF204" s="161">
        <f>IF(N204="snížená",J204,0)</f>
        <v>0</v>
      </c>
      <c r="BG204" s="161">
        <f>IF(N204="zákl. přenesená",J204,0)</f>
        <v>0</v>
      </c>
      <c r="BH204" s="161">
        <f>IF(N204="sníž. přenesená",J204,0)</f>
        <v>0</v>
      </c>
      <c r="BI204" s="161">
        <f>IF(N204="nulová",J204,0)</f>
        <v>0</v>
      </c>
      <c r="BJ204" s="11" t="s">
        <v>83</v>
      </c>
      <c r="BK204" s="161">
        <f>ROUND(I204*H204,2)</f>
        <v>0</v>
      </c>
      <c r="BL204" s="11" t="s">
        <v>912</v>
      </c>
      <c r="BM204" s="160" t="s">
        <v>920</v>
      </c>
    </row>
    <row r="205" spans="1:65" s="27" customFormat="1" ht="24.2" customHeight="1">
      <c r="A205" s="23"/>
      <c r="B205" s="24"/>
      <c r="C205" s="150" t="s">
        <v>379</v>
      </c>
      <c r="D205" s="150" t="s">
        <v>148</v>
      </c>
      <c r="E205" s="151" t="s">
        <v>921</v>
      </c>
      <c r="F205" s="152" t="s">
        <v>922</v>
      </c>
      <c r="G205" s="153" t="s">
        <v>323</v>
      </c>
      <c r="H205" s="154">
        <v>2</v>
      </c>
      <c r="I205" s="4"/>
      <c r="J205" s="155">
        <f>ROUND(I205*H205,2)</f>
        <v>0</v>
      </c>
      <c r="K205" s="152" t="s">
        <v>853</v>
      </c>
      <c r="L205" s="24"/>
      <c r="M205" s="156" t="s">
        <v>1</v>
      </c>
      <c r="N205" s="157" t="s">
        <v>41</v>
      </c>
      <c r="O205" s="51"/>
      <c r="P205" s="158">
        <f>O205*H205</f>
        <v>0</v>
      </c>
      <c r="Q205" s="158">
        <v>0</v>
      </c>
      <c r="R205" s="158">
        <f>Q205*H205</f>
        <v>0</v>
      </c>
      <c r="S205" s="158">
        <v>0</v>
      </c>
      <c r="T205" s="159">
        <f>S205*H205</f>
        <v>0</v>
      </c>
      <c r="U205" s="23"/>
      <c r="V205" s="23"/>
      <c r="W205" s="23"/>
      <c r="X205" s="23"/>
      <c r="Y205" s="23"/>
      <c r="Z205" s="23"/>
      <c r="AA205" s="23"/>
      <c r="AB205" s="23"/>
      <c r="AC205" s="23"/>
      <c r="AD205" s="23"/>
      <c r="AE205" s="23"/>
      <c r="AR205" s="160" t="s">
        <v>912</v>
      </c>
      <c r="AT205" s="160" t="s">
        <v>148</v>
      </c>
      <c r="AU205" s="160" t="s">
        <v>83</v>
      </c>
      <c r="AY205" s="11" t="s">
        <v>146</v>
      </c>
      <c r="BE205" s="161">
        <f>IF(N205="základní",J205,0)</f>
        <v>0</v>
      </c>
      <c r="BF205" s="161">
        <f>IF(N205="snížená",J205,0)</f>
        <v>0</v>
      </c>
      <c r="BG205" s="161">
        <f>IF(N205="zákl. přenesená",J205,0)</f>
        <v>0</v>
      </c>
      <c r="BH205" s="161">
        <f>IF(N205="sníž. přenesená",J205,0)</f>
        <v>0</v>
      </c>
      <c r="BI205" s="161">
        <f>IF(N205="nulová",J205,0)</f>
        <v>0</v>
      </c>
      <c r="BJ205" s="11" t="s">
        <v>83</v>
      </c>
      <c r="BK205" s="161">
        <f>ROUND(I205*H205,2)</f>
        <v>0</v>
      </c>
      <c r="BL205" s="11" t="s">
        <v>912</v>
      </c>
      <c r="BM205" s="160" t="s">
        <v>923</v>
      </c>
    </row>
    <row r="206" spans="1:65" s="27" customFormat="1" ht="24.2" customHeight="1">
      <c r="A206" s="23"/>
      <c r="B206" s="24"/>
      <c r="C206" s="150" t="s">
        <v>384</v>
      </c>
      <c r="D206" s="150" t="s">
        <v>148</v>
      </c>
      <c r="E206" s="151" t="s">
        <v>924</v>
      </c>
      <c r="F206" s="152" t="s">
        <v>925</v>
      </c>
      <c r="G206" s="153" t="s">
        <v>323</v>
      </c>
      <c r="H206" s="154">
        <v>1</v>
      </c>
      <c r="I206" s="4"/>
      <c r="J206" s="155">
        <f>ROUND(I206*H206,2)</f>
        <v>0</v>
      </c>
      <c r="K206" s="152" t="s">
        <v>853</v>
      </c>
      <c r="L206" s="24"/>
      <c r="M206" s="156" t="s">
        <v>1</v>
      </c>
      <c r="N206" s="157" t="s">
        <v>41</v>
      </c>
      <c r="O206" s="51"/>
      <c r="P206" s="158">
        <f>O206*H206</f>
        <v>0</v>
      </c>
      <c r="Q206" s="158">
        <v>0</v>
      </c>
      <c r="R206" s="158">
        <f>Q206*H206</f>
        <v>0</v>
      </c>
      <c r="S206" s="158">
        <v>0</v>
      </c>
      <c r="T206" s="159">
        <f>S206*H206</f>
        <v>0</v>
      </c>
      <c r="U206" s="23"/>
      <c r="V206" s="23"/>
      <c r="W206" s="23"/>
      <c r="X206" s="23"/>
      <c r="Y206" s="23"/>
      <c r="Z206" s="23"/>
      <c r="AA206" s="23"/>
      <c r="AB206" s="23"/>
      <c r="AC206" s="23"/>
      <c r="AD206" s="23"/>
      <c r="AE206" s="23"/>
      <c r="AR206" s="160" t="s">
        <v>912</v>
      </c>
      <c r="AT206" s="160" t="s">
        <v>148</v>
      </c>
      <c r="AU206" s="160" t="s">
        <v>83</v>
      </c>
      <c r="AY206" s="11" t="s">
        <v>146</v>
      </c>
      <c r="BE206" s="161">
        <f>IF(N206="základní",J206,0)</f>
        <v>0</v>
      </c>
      <c r="BF206" s="161">
        <f>IF(N206="snížená",J206,0)</f>
        <v>0</v>
      </c>
      <c r="BG206" s="161">
        <f>IF(N206="zákl. přenesená",J206,0)</f>
        <v>0</v>
      </c>
      <c r="BH206" s="161">
        <f>IF(N206="sníž. přenesená",J206,0)</f>
        <v>0</v>
      </c>
      <c r="BI206" s="161">
        <f>IF(N206="nulová",J206,0)</f>
        <v>0</v>
      </c>
      <c r="BJ206" s="11" t="s">
        <v>83</v>
      </c>
      <c r="BK206" s="161">
        <f>ROUND(I206*H206,2)</f>
        <v>0</v>
      </c>
      <c r="BL206" s="11" t="s">
        <v>912</v>
      </c>
      <c r="BM206" s="160" t="s">
        <v>926</v>
      </c>
    </row>
    <row r="207" spans="1:65" s="27" customFormat="1" ht="24.2" customHeight="1">
      <c r="A207" s="23"/>
      <c r="B207" s="24"/>
      <c r="C207" s="150" t="s">
        <v>388</v>
      </c>
      <c r="D207" s="150" t="s">
        <v>148</v>
      </c>
      <c r="E207" s="151" t="s">
        <v>927</v>
      </c>
      <c r="F207" s="152" t="s">
        <v>928</v>
      </c>
      <c r="G207" s="153" t="s">
        <v>323</v>
      </c>
      <c r="H207" s="154">
        <v>1</v>
      </c>
      <c r="I207" s="4"/>
      <c r="J207" s="155">
        <f>ROUND(I207*H207,2)</f>
        <v>0</v>
      </c>
      <c r="K207" s="152" t="s">
        <v>853</v>
      </c>
      <c r="L207" s="24"/>
      <c r="M207" s="203" t="s">
        <v>1</v>
      </c>
      <c r="N207" s="204" t="s">
        <v>41</v>
      </c>
      <c r="O207" s="193"/>
      <c r="P207" s="194">
        <f>O207*H207</f>
        <v>0</v>
      </c>
      <c r="Q207" s="194">
        <v>0</v>
      </c>
      <c r="R207" s="194">
        <f>Q207*H207</f>
        <v>0</v>
      </c>
      <c r="S207" s="194">
        <v>0</v>
      </c>
      <c r="T207" s="195">
        <f>S207*H207</f>
        <v>0</v>
      </c>
      <c r="U207" s="23"/>
      <c r="V207" s="23"/>
      <c r="W207" s="23"/>
      <c r="X207" s="23"/>
      <c r="Y207" s="23"/>
      <c r="Z207" s="23"/>
      <c r="AA207" s="23"/>
      <c r="AB207" s="23"/>
      <c r="AC207" s="23"/>
      <c r="AD207" s="23"/>
      <c r="AE207" s="23"/>
      <c r="AR207" s="160" t="s">
        <v>912</v>
      </c>
      <c r="AT207" s="160" t="s">
        <v>148</v>
      </c>
      <c r="AU207" s="160" t="s">
        <v>83</v>
      </c>
      <c r="AY207" s="11" t="s">
        <v>146</v>
      </c>
      <c r="BE207" s="161">
        <f>IF(N207="základní",J207,0)</f>
        <v>0</v>
      </c>
      <c r="BF207" s="161">
        <f>IF(N207="snížená",J207,0)</f>
        <v>0</v>
      </c>
      <c r="BG207" s="161">
        <f>IF(N207="zákl. přenesená",J207,0)</f>
        <v>0</v>
      </c>
      <c r="BH207" s="161">
        <f>IF(N207="sníž. přenesená",J207,0)</f>
        <v>0</v>
      </c>
      <c r="BI207" s="161">
        <f>IF(N207="nulová",J207,0)</f>
        <v>0</v>
      </c>
      <c r="BJ207" s="11" t="s">
        <v>83</v>
      </c>
      <c r="BK207" s="161">
        <f>ROUND(I207*H207,2)</f>
        <v>0</v>
      </c>
      <c r="BL207" s="11" t="s">
        <v>912</v>
      </c>
      <c r="BM207" s="160" t="s">
        <v>929</v>
      </c>
    </row>
    <row r="208" spans="1:65" s="27" customFormat="1" ht="6.95" customHeight="1">
      <c r="A208" s="23"/>
      <c r="B208" s="39"/>
      <c r="C208" s="40"/>
      <c r="D208" s="40"/>
      <c r="E208" s="40"/>
      <c r="F208" s="40"/>
      <c r="G208" s="40"/>
      <c r="H208" s="40"/>
      <c r="I208" s="40"/>
      <c r="J208" s="40"/>
      <c r="K208" s="40"/>
      <c r="L208" s="24"/>
      <c r="M208" s="23"/>
      <c r="O208" s="23"/>
      <c r="P208" s="23"/>
      <c r="Q208" s="23"/>
      <c r="R208" s="23"/>
      <c r="S208" s="23"/>
      <c r="T208" s="23"/>
      <c r="U208" s="23"/>
      <c r="V208" s="23"/>
      <c r="W208" s="23"/>
      <c r="X208" s="23"/>
      <c r="Y208" s="23"/>
      <c r="Z208" s="23"/>
      <c r="AA208" s="23"/>
      <c r="AB208" s="23"/>
      <c r="AC208" s="23"/>
      <c r="AD208" s="23"/>
      <c r="AE208" s="23"/>
    </row>
  </sheetData>
  <sheetProtection password="9F15" sheet="1" objects="1" scenarios="1"/>
  <autoFilter ref="C126:K207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7"/>
  <sheetViews>
    <sheetView showGridLines="0" topLeftCell="A139" workbookViewId="0">
      <selection activeCell="I156" sqref="I156"/>
    </sheetView>
  </sheetViews>
  <sheetFormatPr defaultRowHeight="11.25"/>
  <cols>
    <col min="1" max="1" width="8.33203125" style="10" customWidth="1"/>
    <col min="2" max="2" width="1.1640625" style="10" customWidth="1"/>
    <col min="3" max="3" width="4.1640625" style="10" customWidth="1"/>
    <col min="4" max="4" width="4.33203125" style="10" customWidth="1"/>
    <col min="5" max="5" width="17.1640625" style="10" customWidth="1"/>
    <col min="6" max="6" width="50.83203125" style="10" customWidth="1"/>
    <col min="7" max="7" width="7.5" style="10" customWidth="1"/>
    <col min="8" max="8" width="11.5" style="10" customWidth="1"/>
    <col min="9" max="11" width="20.1640625" style="10" customWidth="1"/>
    <col min="12" max="12" width="9.33203125" style="10" customWidth="1"/>
    <col min="13" max="13" width="10.83203125" style="10" hidden="1" customWidth="1"/>
    <col min="14" max="14" width="9.33203125" style="10" hidden="1"/>
    <col min="15" max="20" width="14.1640625" style="10" hidden="1" customWidth="1"/>
    <col min="21" max="21" width="16.33203125" style="10" hidden="1" customWidth="1"/>
    <col min="22" max="22" width="12.33203125" style="10" customWidth="1"/>
    <col min="23" max="23" width="16.33203125" style="10" customWidth="1"/>
    <col min="24" max="24" width="12.33203125" style="10" customWidth="1"/>
    <col min="25" max="25" width="15" style="10" customWidth="1"/>
    <col min="26" max="26" width="11" style="10" customWidth="1"/>
    <col min="27" max="27" width="15" style="10" customWidth="1"/>
    <col min="28" max="28" width="16.33203125" style="10" customWidth="1"/>
    <col min="29" max="29" width="11" style="10" customWidth="1"/>
    <col min="30" max="30" width="15" style="10" customWidth="1"/>
    <col min="31" max="31" width="16.33203125" style="10" customWidth="1"/>
    <col min="32" max="43" width="9.33203125" style="10"/>
    <col min="44" max="65" width="9.33203125" style="10" hidden="1"/>
    <col min="66" max="16384" width="9.33203125" style="10"/>
  </cols>
  <sheetData>
    <row r="2" spans="1:46" ht="36.950000000000003" customHeight="1">
      <c r="L2" s="205" t="s">
        <v>5</v>
      </c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1" t="s">
        <v>96</v>
      </c>
    </row>
    <row r="3" spans="1:46" ht="6.95" customHeight="1">
      <c r="B3" s="12"/>
      <c r="C3" s="13"/>
      <c r="D3" s="13"/>
      <c r="E3" s="13"/>
      <c r="F3" s="13"/>
      <c r="G3" s="13"/>
      <c r="H3" s="13"/>
      <c r="I3" s="13"/>
      <c r="J3" s="13"/>
      <c r="K3" s="13"/>
      <c r="L3" s="14"/>
      <c r="AT3" s="11" t="s">
        <v>85</v>
      </c>
    </row>
    <row r="4" spans="1:46" ht="24.95" customHeight="1">
      <c r="B4" s="14"/>
      <c r="D4" s="15" t="s">
        <v>106</v>
      </c>
      <c r="L4" s="14"/>
      <c r="M4" s="93" t="s">
        <v>10</v>
      </c>
      <c r="AT4" s="11" t="s">
        <v>3</v>
      </c>
    </row>
    <row r="5" spans="1:46" ht="6.95" customHeight="1">
      <c r="B5" s="14"/>
      <c r="L5" s="14"/>
    </row>
    <row r="6" spans="1:46" ht="12" customHeight="1">
      <c r="B6" s="14"/>
      <c r="D6" s="20" t="s">
        <v>16</v>
      </c>
      <c r="L6" s="14"/>
    </row>
    <row r="7" spans="1:46" ht="16.5" customHeight="1">
      <c r="B7" s="14"/>
      <c r="E7" s="249" t="str">
        <f>'Rekapitulace zakázky'!K6</f>
        <v>Oprava mostů v úseku Náchod - Teplice nad Metují</v>
      </c>
      <c r="F7" s="250"/>
      <c r="G7" s="250"/>
      <c r="H7" s="250"/>
      <c r="L7" s="14"/>
    </row>
    <row r="8" spans="1:46" ht="12" customHeight="1">
      <c r="B8" s="14"/>
      <c r="D8" s="20" t="s">
        <v>107</v>
      </c>
      <c r="L8" s="14"/>
    </row>
    <row r="9" spans="1:46" s="27" customFormat="1" ht="16.5" customHeight="1">
      <c r="A9" s="23"/>
      <c r="B9" s="24"/>
      <c r="C9" s="23"/>
      <c r="D9" s="23"/>
      <c r="E9" s="249" t="s">
        <v>108</v>
      </c>
      <c r="F9" s="248"/>
      <c r="G9" s="248"/>
      <c r="H9" s="248"/>
      <c r="I9" s="23"/>
      <c r="J9" s="23"/>
      <c r="K9" s="23"/>
      <c r="L9" s="34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</row>
    <row r="10" spans="1:46" s="27" customFormat="1" ht="12" customHeight="1">
      <c r="A10" s="23"/>
      <c r="B10" s="24"/>
      <c r="C10" s="23"/>
      <c r="D10" s="20" t="s">
        <v>109</v>
      </c>
      <c r="E10" s="23"/>
      <c r="F10" s="23"/>
      <c r="G10" s="23"/>
      <c r="H10" s="23"/>
      <c r="I10" s="23"/>
      <c r="J10" s="23"/>
      <c r="K10" s="23"/>
      <c r="L10" s="34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</row>
    <row r="11" spans="1:46" s="27" customFormat="1" ht="16.5" customHeight="1">
      <c r="A11" s="23"/>
      <c r="B11" s="24"/>
      <c r="C11" s="23"/>
      <c r="D11" s="23"/>
      <c r="E11" s="239" t="s">
        <v>930</v>
      </c>
      <c r="F11" s="248"/>
      <c r="G11" s="248"/>
      <c r="H11" s="248"/>
      <c r="I11" s="23"/>
      <c r="J11" s="23"/>
      <c r="K11" s="23"/>
      <c r="L11" s="34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</row>
    <row r="12" spans="1:46" s="27" customFormat="1">
      <c r="A12" s="23"/>
      <c r="B12" s="24"/>
      <c r="C12" s="23"/>
      <c r="D12" s="23"/>
      <c r="E12" s="23"/>
      <c r="F12" s="23"/>
      <c r="G12" s="23"/>
      <c r="H12" s="23"/>
      <c r="I12" s="23"/>
      <c r="J12" s="23"/>
      <c r="K12" s="23"/>
      <c r="L12" s="34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</row>
    <row r="13" spans="1:46" s="27" customFormat="1" ht="12" customHeight="1">
      <c r="A13" s="23"/>
      <c r="B13" s="24"/>
      <c r="C13" s="23"/>
      <c r="D13" s="20" t="s">
        <v>18</v>
      </c>
      <c r="E13" s="23"/>
      <c r="F13" s="21" t="s">
        <v>1</v>
      </c>
      <c r="G13" s="23"/>
      <c r="H13" s="23"/>
      <c r="I13" s="20" t="s">
        <v>19</v>
      </c>
      <c r="J13" s="21" t="s">
        <v>1</v>
      </c>
      <c r="K13" s="23"/>
      <c r="L13" s="34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</row>
    <row r="14" spans="1:46" s="27" customFormat="1" ht="12" customHeight="1">
      <c r="A14" s="23"/>
      <c r="B14" s="24"/>
      <c r="C14" s="23"/>
      <c r="D14" s="20" t="s">
        <v>20</v>
      </c>
      <c r="E14" s="23"/>
      <c r="F14" s="21" t="s">
        <v>111</v>
      </c>
      <c r="G14" s="23"/>
      <c r="H14" s="23"/>
      <c r="I14" s="20" t="s">
        <v>22</v>
      </c>
      <c r="J14" s="94" t="str">
        <f>'Rekapitulace zakázky'!AN8</f>
        <v>18. 3. 2020</v>
      </c>
      <c r="K14" s="23"/>
      <c r="L14" s="34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</row>
    <row r="15" spans="1:46" s="27" customFormat="1" ht="10.9" customHeight="1">
      <c r="A15" s="23"/>
      <c r="B15" s="24"/>
      <c r="C15" s="23"/>
      <c r="D15" s="23"/>
      <c r="E15" s="23"/>
      <c r="F15" s="23"/>
      <c r="G15" s="23"/>
      <c r="H15" s="23"/>
      <c r="I15" s="23"/>
      <c r="J15" s="23"/>
      <c r="K15" s="23"/>
      <c r="L15" s="34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</row>
    <row r="16" spans="1:46" s="27" customFormat="1" ht="12" customHeight="1">
      <c r="A16" s="23"/>
      <c r="B16" s="24"/>
      <c r="C16" s="23"/>
      <c r="D16" s="20" t="s">
        <v>24</v>
      </c>
      <c r="E16" s="23"/>
      <c r="F16" s="23"/>
      <c r="G16" s="23"/>
      <c r="H16" s="23"/>
      <c r="I16" s="20" t="s">
        <v>25</v>
      </c>
      <c r="J16" s="21" t="str">
        <f>IF('Rekapitulace zakázky'!AN10="","",'Rekapitulace zakázky'!AN10)</f>
        <v/>
      </c>
      <c r="K16" s="23"/>
      <c r="L16" s="34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</row>
    <row r="17" spans="1:31" s="27" customFormat="1" ht="18" customHeight="1">
      <c r="A17" s="23"/>
      <c r="B17" s="24"/>
      <c r="C17" s="23"/>
      <c r="D17" s="23"/>
      <c r="E17" s="21" t="str">
        <f>IF('Rekapitulace zakázky'!E11="","",'Rekapitulace zakázky'!E11)</f>
        <v xml:space="preserve"> </v>
      </c>
      <c r="F17" s="23"/>
      <c r="G17" s="23"/>
      <c r="H17" s="23"/>
      <c r="I17" s="20" t="s">
        <v>26</v>
      </c>
      <c r="J17" s="21" t="str">
        <f>IF('Rekapitulace zakázky'!AN11="","",'Rekapitulace zakázky'!AN11)</f>
        <v/>
      </c>
      <c r="K17" s="23"/>
      <c r="L17" s="34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</row>
    <row r="18" spans="1:31" s="27" customFormat="1" ht="6.95" customHeight="1">
      <c r="A18" s="23"/>
      <c r="B18" s="24"/>
      <c r="C18" s="23"/>
      <c r="D18" s="23"/>
      <c r="E18" s="23"/>
      <c r="F18" s="23"/>
      <c r="G18" s="23"/>
      <c r="H18" s="23"/>
      <c r="I18" s="23"/>
      <c r="J18" s="23"/>
      <c r="K18" s="23"/>
      <c r="L18" s="34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</row>
    <row r="19" spans="1:31" s="27" customFormat="1" ht="12" customHeight="1">
      <c r="A19" s="23"/>
      <c r="B19" s="24"/>
      <c r="C19" s="23"/>
      <c r="D19" s="20" t="s">
        <v>27</v>
      </c>
      <c r="E19" s="23"/>
      <c r="F19" s="23"/>
      <c r="G19" s="23"/>
      <c r="H19" s="23"/>
      <c r="I19" s="20" t="s">
        <v>25</v>
      </c>
      <c r="J19" s="1" t="str">
        <f>'Rekapitulace zakázky'!AN13</f>
        <v>Vyplň údaj</v>
      </c>
      <c r="K19" s="23"/>
      <c r="L19" s="34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</row>
    <row r="20" spans="1:31" s="27" customFormat="1" ht="18" customHeight="1">
      <c r="A20" s="23"/>
      <c r="B20" s="24"/>
      <c r="C20" s="23"/>
      <c r="D20" s="23"/>
      <c r="E20" s="251" t="str">
        <f>'Rekapitulace zakázky'!E14</f>
        <v>Vyplň údaj</v>
      </c>
      <c r="F20" s="252"/>
      <c r="G20" s="252"/>
      <c r="H20" s="252"/>
      <c r="I20" s="20" t="s">
        <v>26</v>
      </c>
      <c r="J20" s="1" t="str">
        <f>'Rekapitulace zakázky'!AN14</f>
        <v>Vyplň údaj</v>
      </c>
      <c r="K20" s="23"/>
      <c r="L20" s="34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</row>
    <row r="21" spans="1:31" s="27" customFormat="1" ht="6.95" customHeight="1">
      <c r="A21" s="23"/>
      <c r="B21" s="24"/>
      <c r="C21" s="23"/>
      <c r="D21" s="23"/>
      <c r="E21" s="23"/>
      <c r="F21" s="23"/>
      <c r="G21" s="23"/>
      <c r="H21" s="23"/>
      <c r="I21" s="23"/>
      <c r="J21" s="23"/>
      <c r="K21" s="23"/>
      <c r="L21" s="34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</row>
    <row r="22" spans="1:31" s="27" customFormat="1" ht="12" customHeight="1">
      <c r="A22" s="23"/>
      <c r="B22" s="24"/>
      <c r="C22" s="23"/>
      <c r="D22" s="20" t="s">
        <v>29</v>
      </c>
      <c r="E22" s="23"/>
      <c r="F22" s="23"/>
      <c r="G22" s="23"/>
      <c r="H22" s="23"/>
      <c r="I22" s="20" t="s">
        <v>25</v>
      </c>
      <c r="J22" s="21" t="str">
        <f>IF('Rekapitulace zakázky'!AN16="","",'Rekapitulace zakázky'!AN16)</f>
        <v/>
      </c>
      <c r="K22" s="23"/>
      <c r="L22" s="34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</row>
    <row r="23" spans="1:31" s="27" customFormat="1" ht="18" customHeight="1">
      <c r="A23" s="23"/>
      <c r="B23" s="24"/>
      <c r="C23" s="23"/>
      <c r="D23" s="23"/>
      <c r="E23" s="21" t="str">
        <f>IF('Rekapitulace zakázky'!E17="","",'Rekapitulace zakázky'!E17)</f>
        <v xml:space="preserve"> </v>
      </c>
      <c r="F23" s="23"/>
      <c r="G23" s="23"/>
      <c r="H23" s="23"/>
      <c r="I23" s="20" t="s">
        <v>26</v>
      </c>
      <c r="J23" s="21" t="str">
        <f>IF('Rekapitulace zakázky'!AN17="","",'Rekapitulace zakázky'!AN17)</f>
        <v/>
      </c>
      <c r="K23" s="23"/>
      <c r="L23" s="34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</row>
    <row r="24" spans="1:31" s="27" customFormat="1" ht="6.95" customHeight="1">
      <c r="A24" s="23"/>
      <c r="B24" s="24"/>
      <c r="C24" s="23"/>
      <c r="D24" s="23"/>
      <c r="E24" s="23"/>
      <c r="F24" s="23"/>
      <c r="G24" s="23"/>
      <c r="H24" s="23"/>
      <c r="I24" s="23"/>
      <c r="J24" s="23"/>
      <c r="K24" s="23"/>
      <c r="L24" s="34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</row>
    <row r="25" spans="1:31" s="27" customFormat="1" ht="12" customHeight="1">
      <c r="A25" s="23"/>
      <c r="B25" s="24"/>
      <c r="C25" s="23"/>
      <c r="D25" s="20" t="s">
        <v>31</v>
      </c>
      <c r="E25" s="23"/>
      <c r="F25" s="23"/>
      <c r="G25" s="23"/>
      <c r="H25" s="23"/>
      <c r="I25" s="20" t="s">
        <v>25</v>
      </c>
      <c r="J25" s="21" t="str">
        <f>IF('Rekapitulace zakázky'!AN19="","",'Rekapitulace zakázky'!AN19)</f>
        <v>70994234</v>
      </c>
      <c r="K25" s="23"/>
      <c r="L25" s="34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</row>
    <row r="26" spans="1:31" s="27" customFormat="1" ht="18" customHeight="1">
      <c r="A26" s="23"/>
      <c r="B26" s="24"/>
      <c r="C26" s="23"/>
      <c r="D26" s="23"/>
      <c r="E26" s="21" t="str">
        <f>IF('Rekapitulace zakázky'!E20="","",'Rekapitulace zakázky'!E20)</f>
        <v>Správa železnic, státní organizace OŘ HK</v>
      </c>
      <c r="F26" s="23"/>
      <c r="G26" s="23"/>
      <c r="H26" s="23"/>
      <c r="I26" s="20" t="s">
        <v>26</v>
      </c>
      <c r="J26" s="21" t="str">
        <f>IF('Rekapitulace zakázky'!AN20="","",'Rekapitulace zakázky'!AN20)</f>
        <v>CZ70994234</v>
      </c>
      <c r="K26" s="23"/>
      <c r="L26" s="34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</row>
    <row r="27" spans="1:31" s="27" customFormat="1" ht="6.95" customHeight="1">
      <c r="A27" s="23"/>
      <c r="B27" s="24"/>
      <c r="C27" s="23"/>
      <c r="D27" s="23"/>
      <c r="E27" s="23"/>
      <c r="F27" s="23"/>
      <c r="G27" s="23"/>
      <c r="H27" s="23"/>
      <c r="I27" s="23"/>
      <c r="J27" s="23"/>
      <c r="K27" s="23"/>
      <c r="L27" s="34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</row>
    <row r="28" spans="1:31" s="27" customFormat="1" ht="12" customHeight="1">
      <c r="A28" s="23"/>
      <c r="B28" s="24"/>
      <c r="C28" s="23"/>
      <c r="D28" s="20" t="s">
        <v>35</v>
      </c>
      <c r="E28" s="23"/>
      <c r="F28" s="23"/>
      <c r="G28" s="23"/>
      <c r="H28" s="23"/>
      <c r="I28" s="23"/>
      <c r="J28" s="23"/>
      <c r="K28" s="23"/>
      <c r="L28" s="34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</row>
    <row r="29" spans="1:31" s="98" customFormat="1" ht="16.5" customHeight="1">
      <c r="A29" s="95"/>
      <c r="B29" s="96"/>
      <c r="C29" s="95"/>
      <c r="D29" s="95"/>
      <c r="E29" s="221" t="s">
        <v>1</v>
      </c>
      <c r="F29" s="221"/>
      <c r="G29" s="221"/>
      <c r="H29" s="221"/>
      <c r="I29" s="95"/>
      <c r="J29" s="95"/>
      <c r="K29" s="95"/>
      <c r="L29" s="97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</row>
    <row r="30" spans="1:31" s="27" customFormat="1" ht="6.95" customHeight="1">
      <c r="A30" s="23"/>
      <c r="B30" s="24"/>
      <c r="C30" s="23"/>
      <c r="D30" s="23"/>
      <c r="E30" s="23"/>
      <c r="F30" s="23"/>
      <c r="G30" s="23"/>
      <c r="H30" s="23"/>
      <c r="I30" s="23"/>
      <c r="J30" s="23"/>
      <c r="K30" s="23"/>
      <c r="L30" s="34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</row>
    <row r="31" spans="1:31" s="27" customFormat="1" ht="6.95" customHeight="1">
      <c r="A31" s="23"/>
      <c r="B31" s="24"/>
      <c r="C31" s="23"/>
      <c r="D31" s="59"/>
      <c r="E31" s="59"/>
      <c r="F31" s="59"/>
      <c r="G31" s="59"/>
      <c r="H31" s="59"/>
      <c r="I31" s="59"/>
      <c r="J31" s="59"/>
      <c r="K31" s="59"/>
      <c r="L31" s="34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</row>
    <row r="32" spans="1:31" s="27" customFormat="1" ht="25.35" customHeight="1">
      <c r="A32" s="23"/>
      <c r="B32" s="24"/>
      <c r="C32" s="23"/>
      <c r="D32" s="99" t="s">
        <v>36</v>
      </c>
      <c r="E32" s="23"/>
      <c r="F32" s="23"/>
      <c r="G32" s="23"/>
      <c r="H32" s="23"/>
      <c r="I32" s="23"/>
      <c r="J32" s="100">
        <f>ROUND(J127, 2)</f>
        <v>0</v>
      </c>
      <c r="K32" s="23"/>
      <c r="L32" s="34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</row>
    <row r="33" spans="1:31" s="27" customFormat="1" ht="6.95" customHeight="1">
      <c r="A33" s="23"/>
      <c r="B33" s="24"/>
      <c r="C33" s="23"/>
      <c r="D33" s="59"/>
      <c r="E33" s="59"/>
      <c r="F33" s="59"/>
      <c r="G33" s="59"/>
      <c r="H33" s="59"/>
      <c r="I33" s="59"/>
      <c r="J33" s="59"/>
      <c r="K33" s="59"/>
      <c r="L33" s="34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</row>
    <row r="34" spans="1:31" s="27" customFormat="1" ht="14.45" customHeight="1">
      <c r="A34" s="23"/>
      <c r="B34" s="24"/>
      <c r="C34" s="23"/>
      <c r="D34" s="23"/>
      <c r="E34" s="23"/>
      <c r="F34" s="101" t="s">
        <v>38</v>
      </c>
      <c r="G34" s="23"/>
      <c r="H34" s="23"/>
      <c r="I34" s="101" t="s">
        <v>37</v>
      </c>
      <c r="J34" s="101" t="s">
        <v>39</v>
      </c>
      <c r="K34" s="23"/>
      <c r="L34" s="34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</row>
    <row r="35" spans="1:31" s="27" customFormat="1" ht="14.45" customHeight="1">
      <c r="A35" s="23"/>
      <c r="B35" s="24"/>
      <c r="C35" s="23"/>
      <c r="D35" s="102" t="s">
        <v>40</v>
      </c>
      <c r="E35" s="20" t="s">
        <v>41</v>
      </c>
      <c r="F35" s="103">
        <f>ROUND((SUM(BE127:BE156)),  2)</f>
        <v>0</v>
      </c>
      <c r="G35" s="23"/>
      <c r="H35" s="23"/>
      <c r="I35" s="104">
        <v>0.21</v>
      </c>
      <c r="J35" s="103">
        <f>ROUND(((SUM(BE127:BE156))*I35),  2)</f>
        <v>0</v>
      </c>
      <c r="K35" s="23"/>
      <c r="L35" s="34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</row>
    <row r="36" spans="1:31" s="27" customFormat="1" ht="14.45" customHeight="1">
      <c r="A36" s="23"/>
      <c r="B36" s="24"/>
      <c r="C36" s="23"/>
      <c r="D36" s="23"/>
      <c r="E36" s="20" t="s">
        <v>42</v>
      </c>
      <c r="F36" s="103">
        <f>ROUND((SUM(BF127:BF156)),  2)</f>
        <v>0</v>
      </c>
      <c r="G36" s="23"/>
      <c r="H36" s="23"/>
      <c r="I36" s="104">
        <v>0.15</v>
      </c>
      <c r="J36" s="103">
        <f>ROUND(((SUM(BF127:BF156))*I36),  2)</f>
        <v>0</v>
      </c>
      <c r="K36" s="23"/>
      <c r="L36" s="34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</row>
    <row r="37" spans="1:31" s="27" customFormat="1" ht="14.45" hidden="1" customHeight="1">
      <c r="A37" s="23"/>
      <c r="B37" s="24"/>
      <c r="C37" s="23"/>
      <c r="D37" s="23"/>
      <c r="E37" s="20" t="s">
        <v>43</v>
      </c>
      <c r="F37" s="103">
        <f>ROUND((SUM(BG127:BG156)),  2)</f>
        <v>0</v>
      </c>
      <c r="G37" s="23"/>
      <c r="H37" s="23"/>
      <c r="I37" s="104">
        <v>0.21</v>
      </c>
      <c r="J37" s="103">
        <f>0</f>
        <v>0</v>
      </c>
      <c r="K37" s="23"/>
      <c r="L37" s="34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</row>
    <row r="38" spans="1:31" s="27" customFormat="1" ht="14.45" hidden="1" customHeight="1">
      <c r="A38" s="23"/>
      <c r="B38" s="24"/>
      <c r="C38" s="23"/>
      <c r="D38" s="23"/>
      <c r="E38" s="20" t="s">
        <v>44</v>
      </c>
      <c r="F38" s="103">
        <f>ROUND((SUM(BH127:BH156)),  2)</f>
        <v>0</v>
      </c>
      <c r="G38" s="23"/>
      <c r="H38" s="23"/>
      <c r="I38" s="104">
        <v>0.15</v>
      </c>
      <c r="J38" s="103">
        <f>0</f>
        <v>0</v>
      </c>
      <c r="K38" s="23"/>
      <c r="L38" s="34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</row>
    <row r="39" spans="1:31" s="27" customFormat="1" ht="14.45" hidden="1" customHeight="1">
      <c r="A39" s="23"/>
      <c r="B39" s="24"/>
      <c r="C39" s="23"/>
      <c r="D39" s="23"/>
      <c r="E39" s="20" t="s">
        <v>45</v>
      </c>
      <c r="F39" s="103">
        <f>ROUND((SUM(BI127:BI156)),  2)</f>
        <v>0</v>
      </c>
      <c r="G39" s="23"/>
      <c r="H39" s="23"/>
      <c r="I39" s="104">
        <v>0</v>
      </c>
      <c r="J39" s="103">
        <f>0</f>
        <v>0</v>
      </c>
      <c r="K39" s="23"/>
      <c r="L39" s="34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</row>
    <row r="40" spans="1:31" s="27" customFormat="1" ht="6.95" customHeight="1">
      <c r="A40" s="23"/>
      <c r="B40" s="24"/>
      <c r="C40" s="23"/>
      <c r="D40" s="23"/>
      <c r="E40" s="23"/>
      <c r="F40" s="23"/>
      <c r="G40" s="23"/>
      <c r="H40" s="23"/>
      <c r="I40" s="23"/>
      <c r="J40" s="23"/>
      <c r="K40" s="23"/>
      <c r="L40" s="34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</row>
    <row r="41" spans="1:31" s="27" customFormat="1" ht="25.35" customHeight="1">
      <c r="A41" s="23"/>
      <c r="B41" s="24"/>
      <c r="C41" s="105"/>
      <c r="D41" s="106" t="s">
        <v>46</v>
      </c>
      <c r="E41" s="53"/>
      <c r="F41" s="53"/>
      <c r="G41" s="107" t="s">
        <v>47</v>
      </c>
      <c r="H41" s="108" t="s">
        <v>48</v>
      </c>
      <c r="I41" s="53"/>
      <c r="J41" s="109">
        <f>SUM(J32:J39)</f>
        <v>0</v>
      </c>
      <c r="K41" s="110"/>
      <c r="L41" s="34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</row>
    <row r="42" spans="1:31" s="27" customFormat="1" ht="14.45" customHeight="1">
      <c r="A42" s="23"/>
      <c r="B42" s="24"/>
      <c r="C42" s="23"/>
      <c r="D42" s="23"/>
      <c r="E42" s="23"/>
      <c r="F42" s="23"/>
      <c r="G42" s="23"/>
      <c r="H42" s="23"/>
      <c r="I42" s="23"/>
      <c r="J42" s="23"/>
      <c r="K42" s="23"/>
      <c r="L42" s="34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</row>
    <row r="43" spans="1:31" ht="14.45" customHeight="1">
      <c r="B43" s="14"/>
      <c r="L43" s="14"/>
    </row>
    <row r="44" spans="1:31" ht="14.45" customHeight="1">
      <c r="B44" s="14"/>
      <c r="L44" s="14"/>
    </row>
    <row r="45" spans="1:31" ht="14.45" customHeight="1">
      <c r="B45" s="14"/>
      <c r="L45" s="14"/>
    </row>
    <row r="46" spans="1:31" ht="14.45" customHeight="1">
      <c r="B46" s="14"/>
      <c r="L46" s="14"/>
    </row>
    <row r="47" spans="1:31" ht="14.45" customHeight="1">
      <c r="B47" s="14"/>
      <c r="L47" s="14"/>
    </row>
    <row r="48" spans="1:31" ht="14.45" customHeight="1">
      <c r="B48" s="14"/>
      <c r="L48" s="14"/>
    </row>
    <row r="49" spans="1:31" ht="14.45" customHeight="1">
      <c r="B49" s="14"/>
      <c r="L49" s="14"/>
    </row>
    <row r="50" spans="1:31" s="27" customFormat="1" ht="14.45" customHeight="1">
      <c r="B50" s="34"/>
      <c r="D50" s="35" t="s">
        <v>49</v>
      </c>
      <c r="E50" s="36"/>
      <c r="F50" s="36"/>
      <c r="G50" s="35" t="s">
        <v>50</v>
      </c>
      <c r="H50" s="36"/>
      <c r="I50" s="36"/>
      <c r="J50" s="36"/>
      <c r="K50" s="36"/>
      <c r="L50" s="34"/>
    </row>
    <row r="51" spans="1:31">
      <c r="B51" s="14"/>
      <c r="L51" s="14"/>
    </row>
    <row r="52" spans="1:31">
      <c r="B52" s="14"/>
      <c r="L52" s="14"/>
    </row>
    <row r="53" spans="1:31">
      <c r="B53" s="14"/>
      <c r="L53" s="14"/>
    </row>
    <row r="54" spans="1:31">
      <c r="B54" s="14"/>
      <c r="L54" s="14"/>
    </row>
    <row r="55" spans="1:31">
      <c r="B55" s="14"/>
      <c r="L55" s="14"/>
    </row>
    <row r="56" spans="1:31">
      <c r="B56" s="14"/>
      <c r="L56" s="14"/>
    </row>
    <row r="57" spans="1:31">
      <c r="B57" s="14"/>
      <c r="L57" s="14"/>
    </row>
    <row r="58" spans="1:31">
      <c r="B58" s="14"/>
      <c r="L58" s="14"/>
    </row>
    <row r="59" spans="1:31">
      <c r="B59" s="14"/>
      <c r="L59" s="14"/>
    </row>
    <row r="60" spans="1:31">
      <c r="B60" s="14"/>
      <c r="L60" s="14"/>
    </row>
    <row r="61" spans="1:31" s="27" customFormat="1" ht="12.75">
      <c r="A61" s="23"/>
      <c r="B61" s="24"/>
      <c r="C61" s="23"/>
      <c r="D61" s="37" t="s">
        <v>51</v>
      </c>
      <c r="E61" s="26"/>
      <c r="F61" s="111" t="s">
        <v>52</v>
      </c>
      <c r="G61" s="37" t="s">
        <v>51</v>
      </c>
      <c r="H61" s="26"/>
      <c r="I61" s="26"/>
      <c r="J61" s="112" t="s">
        <v>52</v>
      </c>
      <c r="K61" s="26"/>
      <c r="L61" s="34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</row>
    <row r="62" spans="1:31">
      <c r="B62" s="14"/>
      <c r="L62" s="14"/>
    </row>
    <row r="63" spans="1:31">
      <c r="B63" s="14"/>
      <c r="L63" s="14"/>
    </row>
    <row r="64" spans="1:31">
      <c r="B64" s="14"/>
      <c r="L64" s="14"/>
    </row>
    <row r="65" spans="1:31" s="27" customFormat="1" ht="12.75">
      <c r="A65" s="23"/>
      <c r="B65" s="24"/>
      <c r="C65" s="23"/>
      <c r="D65" s="35" t="s">
        <v>53</v>
      </c>
      <c r="E65" s="38"/>
      <c r="F65" s="38"/>
      <c r="G65" s="35" t="s">
        <v>54</v>
      </c>
      <c r="H65" s="38"/>
      <c r="I65" s="38"/>
      <c r="J65" s="38"/>
      <c r="K65" s="38"/>
      <c r="L65" s="34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</row>
    <row r="66" spans="1:31">
      <c r="B66" s="14"/>
      <c r="L66" s="14"/>
    </row>
    <row r="67" spans="1:31">
      <c r="B67" s="14"/>
      <c r="L67" s="14"/>
    </row>
    <row r="68" spans="1:31">
      <c r="B68" s="14"/>
      <c r="L68" s="14"/>
    </row>
    <row r="69" spans="1:31">
      <c r="B69" s="14"/>
      <c r="L69" s="14"/>
    </row>
    <row r="70" spans="1:31">
      <c r="B70" s="14"/>
      <c r="L70" s="14"/>
    </row>
    <row r="71" spans="1:31">
      <c r="B71" s="14"/>
      <c r="L71" s="14"/>
    </row>
    <row r="72" spans="1:31">
      <c r="B72" s="14"/>
      <c r="L72" s="14"/>
    </row>
    <row r="73" spans="1:31">
      <c r="B73" s="14"/>
      <c r="L73" s="14"/>
    </row>
    <row r="74" spans="1:31">
      <c r="B74" s="14"/>
      <c r="L74" s="14"/>
    </row>
    <row r="75" spans="1:31">
      <c r="B75" s="14"/>
      <c r="L75" s="14"/>
    </row>
    <row r="76" spans="1:31" s="27" customFormat="1" ht="12.75">
      <c r="A76" s="23"/>
      <c r="B76" s="24"/>
      <c r="C76" s="23"/>
      <c r="D76" s="37" t="s">
        <v>51</v>
      </c>
      <c r="E76" s="26"/>
      <c r="F76" s="111" t="s">
        <v>52</v>
      </c>
      <c r="G76" s="37" t="s">
        <v>51</v>
      </c>
      <c r="H76" s="26"/>
      <c r="I76" s="26"/>
      <c r="J76" s="112" t="s">
        <v>52</v>
      </c>
      <c r="K76" s="26"/>
      <c r="L76" s="34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</row>
    <row r="77" spans="1:31" s="27" customFormat="1" ht="14.45" customHeight="1">
      <c r="A77" s="23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34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</row>
    <row r="81" spans="1:31" s="27" customFormat="1" ht="6.95" customHeight="1">
      <c r="A81" s="23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34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</row>
    <row r="82" spans="1:31" s="27" customFormat="1" ht="24.95" customHeight="1">
      <c r="A82" s="23"/>
      <c r="B82" s="24"/>
      <c r="C82" s="15" t="s">
        <v>112</v>
      </c>
      <c r="D82" s="23"/>
      <c r="E82" s="23"/>
      <c r="F82" s="23"/>
      <c r="G82" s="23"/>
      <c r="H82" s="23"/>
      <c r="I82" s="23"/>
      <c r="J82" s="23"/>
      <c r="K82" s="23"/>
      <c r="L82" s="34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</row>
    <row r="83" spans="1:31" s="27" customFormat="1" ht="6.95" customHeight="1">
      <c r="A83" s="23"/>
      <c r="B83" s="24"/>
      <c r="C83" s="23"/>
      <c r="D83" s="23"/>
      <c r="E83" s="23"/>
      <c r="F83" s="23"/>
      <c r="G83" s="23"/>
      <c r="H83" s="23"/>
      <c r="I83" s="23"/>
      <c r="J83" s="23"/>
      <c r="K83" s="23"/>
      <c r="L83" s="34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</row>
    <row r="84" spans="1:31" s="27" customFormat="1" ht="12" customHeight="1">
      <c r="A84" s="23"/>
      <c r="B84" s="24"/>
      <c r="C84" s="20" t="s">
        <v>16</v>
      </c>
      <c r="D84" s="23"/>
      <c r="E84" s="23"/>
      <c r="F84" s="23"/>
      <c r="G84" s="23"/>
      <c r="H84" s="23"/>
      <c r="I84" s="23"/>
      <c r="J84" s="23"/>
      <c r="K84" s="23"/>
      <c r="L84" s="34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</row>
    <row r="85" spans="1:31" s="27" customFormat="1" ht="16.5" customHeight="1">
      <c r="A85" s="23"/>
      <c r="B85" s="24"/>
      <c r="C85" s="23"/>
      <c r="D85" s="23"/>
      <c r="E85" s="249" t="str">
        <f>E7</f>
        <v>Oprava mostů v úseku Náchod - Teplice nad Metují</v>
      </c>
      <c r="F85" s="250"/>
      <c r="G85" s="250"/>
      <c r="H85" s="250"/>
      <c r="I85" s="23"/>
      <c r="J85" s="23"/>
      <c r="K85" s="23"/>
      <c r="L85" s="34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</row>
    <row r="86" spans="1:31" ht="12" customHeight="1">
      <c r="B86" s="14"/>
      <c r="C86" s="20" t="s">
        <v>107</v>
      </c>
      <c r="L86" s="14"/>
    </row>
    <row r="87" spans="1:31" s="27" customFormat="1" ht="16.5" customHeight="1">
      <c r="A87" s="23"/>
      <c r="B87" s="24"/>
      <c r="C87" s="23"/>
      <c r="D87" s="23"/>
      <c r="E87" s="249" t="s">
        <v>108</v>
      </c>
      <c r="F87" s="248"/>
      <c r="G87" s="248"/>
      <c r="H87" s="248"/>
      <c r="I87" s="23"/>
      <c r="J87" s="23"/>
      <c r="K87" s="23"/>
      <c r="L87" s="34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</row>
    <row r="88" spans="1:31" s="27" customFormat="1" ht="12" customHeight="1">
      <c r="A88" s="23"/>
      <c r="B88" s="24"/>
      <c r="C88" s="20" t="s">
        <v>109</v>
      </c>
      <c r="D88" s="23"/>
      <c r="E88" s="23"/>
      <c r="F88" s="23"/>
      <c r="G88" s="23"/>
      <c r="H88" s="23"/>
      <c r="I88" s="23"/>
      <c r="J88" s="23"/>
      <c r="K88" s="23"/>
      <c r="L88" s="34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</row>
    <row r="89" spans="1:31" s="27" customFormat="1" ht="16.5" customHeight="1">
      <c r="A89" s="23"/>
      <c r="B89" s="24"/>
      <c r="C89" s="23"/>
      <c r="D89" s="23"/>
      <c r="E89" s="239" t="str">
        <f>E11</f>
        <v>SO 01.V - Vedlejší rozpočtové náklady</v>
      </c>
      <c r="F89" s="248"/>
      <c r="G89" s="248"/>
      <c r="H89" s="248"/>
      <c r="I89" s="23"/>
      <c r="J89" s="23"/>
      <c r="K89" s="23"/>
      <c r="L89" s="34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</row>
    <row r="90" spans="1:31" s="27" customFormat="1" ht="6.95" customHeight="1">
      <c r="A90" s="23"/>
      <c r="B90" s="24"/>
      <c r="C90" s="23"/>
      <c r="D90" s="23"/>
      <c r="E90" s="23"/>
      <c r="F90" s="23"/>
      <c r="G90" s="23"/>
      <c r="H90" s="23"/>
      <c r="I90" s="23"/>
      <c r="J90" s="23"/>
      <c r="K90" s="23"/>
      <c r="L90" s="34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</row>
    <row r="91" spans="1:31" s="27" customFormat="1" ht="12" customHeight="1">
      <c r="A91" s="23"/>
      <c r="B91" s="24"/>
      <c r="C91" s="20" t="s">
        <v>20</v>
      </c>
      <c r="D91" s="23"/>
      <c r="E91" s="23"/>
      <c r="F91" s="21" t="str">
        <f>F14</f>
        <v>Most v km 73,330</v>
      </c>
      <c r="G91" s="23"/>
      <c r="H91" s="23"/>
      <c r="I91" s="20" t="s">
        <v>22</v>
      </c>
      <c r="J91" s="94" t="str">
        <f>IF(J14="","",J14)</f>
        <v>18. 3. 2020</v>
      </c>
      <c r="K91" s="23"/>
      <c r="L91" s="34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</row>
    <row r="92" spans="1:31" s="27" customFormat="1" ht="6.95" customHeight="1">
      <c r="A92" s="23"/>
      <c r="B92" s="24"/>
      <c r="C92" s="23"/>
      <c r="D92" s="23"/>
      <c r="E92" s="23"/>
      <c r="F92" s="23"/>
      <c r="G92" s="23"/>
      <c r="H92" s="23"/>
      <c r="I92" s="23"/>
      <c r="J92" s="23"/>
      <c r="K92" s="23"/>
      <c r="L92" s="34"/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</row>
    <row r="93" spans="1:31" s="27" customFormat="1" ht="15.2" customHeight="1">
      <c r="A93" s="23"/>
      <c r="B93" s="24"/>
      <c r="C93" s="20" t="s">
        <v>24</v>
      </c>
      <c r="D93" s="23"/>
      <c r="E93" s="23"/>
      <c r="F93" s="21" t="str">
        <f>E17</f>
        <v xml:space="preserve"> </v>
      </c>
      <c r="G93" s="23"/>
      <c r="H93" s="23"/>
      <c r="I93" s="20" t="s">
        <v>29</v>
      </c>
      <c r="J93" s="113" t="str">
        <f>E23</f>
        <v xml:space="preserve"> </v>
      </c>
      <c r="K93" s="23"/>
      <c r="L93" s="34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</row>
    <row r="94" spans="1:31" s="27" customFormat="1" ht="40.15" customHeight="1">
      <c r="A94" s="23"/>
      <c r="B94" s="24"/>
      <c r="C94" s="20" t="s">
        <v>27</v>
      </c>
      <c r="D94" s="23"/>
      <c r="E94" s="23"/>
      <c r="F94" s="21" t="str">
        <f>IF(E20="","",E20)</f>
        <v>Vyplň údaj</v>
      </c>
      <c r="G94" s="23"/>
      <c r="H94" s="23"/>
      <c r="I94" s="20" t="s">
        <v>31</v>
      </c>
      <c r="J94" s="113" t="str">
        <f>E26</f>
        <v>Správa železnic, státní organizace OŘ HK</v>
      </c>
      <c r="K94" s="23"/>
      <c r="L94" s="34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</row>
    <row r="95" spans="1:31" s="27" customFormat="1" ht="10.35" customHeight="1">
      <c r="A95" s="23"/>
      <c r="B95" s="24"/>
      <c r="C95" s="23"/>
      <c r="D95" s="23"/>
      <c r="E95" s="23"/>
      <c r="F95" s="23"/>
      <c r="G95" s="23"/>
      <c r="H95" s="23"/>
      <c r="I95" s="23"/>
      <c r="J95" s="23"/>
      <c r="K95" s="23"/>
      <c r="L95" s="34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</row>
    <row r="96" spans="1:31" s="27" customFormat="1" ht="29.25" customHeight="1">
      <c r="A96" s="23"/>
      <c r="B96" s="24"/>
      <c r="C96" s="114" t="s">
        <v>113</v>
      </c>
      <c r="D96" s="105"/>
      <c r="E96" s="105"/>
      <c r="F96" s="105"/>
      <c r="G96" s="105"/>
      <c r="H96" s="105"/>
      <c r="I96" s="105"/>
      <c r="J96" s="115" t="s">
        <v>114</v>
      </c>
      <c r="K96" s="105"/>
      <c r="L96" s="34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</row>
    <row r="97" spans="1:47" s="27" customFormat="1" ht="10.35" customHeight="1">
      <c r="A97" s="23"/>
      <c r="B97" s="24"/>
      <c r="C97" s="23"/>
      <c r="D97" s="23"/>
      <c r="E97" s="23"/>
      <c r="F97" s="23"/>
      <c r="G97" s="23"/>
      <c r="H97" s="23"/>
      <c r="I97" s="23"/>
      <c r="J97" s="23"/>
      <c r="K97" s="23"/>
      <c r="L97" s="34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</row>
    <row r="98" spans="1:47" s="27" customFormat="1" ht="22.9" customHeight="1">
      <c r="A98" s="23"/>
      <c r="B98" s="24"/>
      <c r="C98" s="116" t="s">
        <v>115</v>
      </c>
      <c r="D98" s="23"/>
      <c r="E98" s="23"/>
      <c r="F98" s="23"/>
      <c r="G98" s="23"/>
      <c r="H98" s="23"/>
      <c r="I98" s="23"/>
      <c r="J98" s="100">
        <f>J127</f>
        <v>0</v>
      </c>
      <c r="K98" s="23"/>
      <c r="L98" s="34"/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U98" s="11" t="s">
        <v>116</v>
      </c>
    </row>
    <row r="99" spans="1:47" s="117" customFormat="1" ht="24.95" customHeight="1">
      <c r="B99" s="118"/>
      <c r="D99" s="119" t="s">
        <v>931</v>
      </c>
      <c r="E99" s="120"/>
      <c r="F99" s="120"/>
      <c r="G99" s="120"/>
      <c r="H99" s="120"/>
      <c r="I99" s="120"/>
      <c r="J99" s="121">
        <f>J128</f>
        <v>0</v>
      </c>
      <c r="L99" s="118"/>
    </row>
    <row r="100" spans="1:47" s="83" customFormat="1" ht="19.899999999999999" customHeight="1">
      <c r="B100" s="122"/>
      <c r="D100" s="123" t="s">
        <v>932</v>
      </c>
      <c r="E100" s="124"/>
      <c r="F100" s="124"/>
      <c r="G100" s="124"/>
      <c r="H100" s="124"/>
      <c r="I100" s="124"/>
      <c r="J100" s="125">
        <f>J129</f>
        <v>0</v>
      </c>
      <c r="L100" s="122"/>
    </row>
    <row r="101" spans="1:47" s="83" customFormat="1" ht="19.899999999999999" customHeight="1">
      <c r="B101" s="122"/>
      <c r="D101" s="123" t="s">
        <v>933</v>
      </c>
      <c r="E101" s="124"/>
      <c r="F101" s="124"/>
      <c r="G101" s="124"/>
      <c r="H101" s="124"/>
      <c r="I101" s="124"/>
      <c r="J101" s="125">
        <f>J136</f>
        <v>0</v>
      </c>
      <c r="L101" s="122"/>
    </row>
    <row r="102" spans="1:47" s="83" customFormat="1" ht="19.899999999999999" customHeight="1">
      <c r="B102" s="122"/>
      <c r="D102" s="123" t="s">
        <v>934</v>
      </c>
      <c r="E102" s="124"/>
      <c r="F102" s="124"/>
      <c r="G102" s="124"/>
      <c r="H102" s="124"/>
      <c r="I102" s="124"/>
      <c r="J102" s="125">
        <f>J143</f>
        <v>0</v>
      </c>
      <c r="L102" s="122"/>
    </row>
    <row r="103" spans="1:47" s="83" customFormat="1" ht="19.899999999999999" customHeight="1">
      <c r="B103" s="122"/>
      <c r="D103" s="123" t="s">
        <v>935</v>
      </c>
      <c r="E103" s="124"/>
      <c r="F103" s="124"/>
      <c r="G103" s="124"/>
      <c r="H103" s="124"/>
      <c r="I103" s="124"/>
      <c r="J103" s="125">
        <f>J149</f>
        <v>0</v>
      </c>
      <c r="L103" s="122"/>
    </row>
    <row r="104" spans="1:47" s="83" customFormat="1" ht="19.899999999999999" customHeight="1">
      <c r="B104" s="122"/>
      <c r="D104" s="123" t="s">
        <v>936</v>
      </c>
      <c r="E104" s="124"/>
      <c r="F104" s="124"/>
      <c r="G104" s="124"/>
      <c r="H104" s="124"/>
      <c r="I104" s="124"/>
      <c r="J104" s="125">
        <f>J153</f>
        <v>0</v>
      </c>
      <c r="L104" s="122"/>
    </row>
    <row r="105" spans="1:47" s="83" customFormat="1" ht="19.899999999999999" customHeight="1">
      <c r="B105" s="122"/>
      <c r="D105" s="123" t="s">
        <v>937</v>
      </c>
      <c r="E105" s="124"/>
      <c r="F105" s="124"/>
      <c r="G105" s="124"/>
      <c r="H105" s="124"/>
      <c r="I105" s="124"/>
      <c r="J105" s="125">
        <f>J155</f>
        <v>0</v>
      </c>
      <c r="L105" s="122"/>
    </row>
    <row r="106" spans="1:47" s="27" customFormat="1" ht="21.75" customHeight="1">
      <c r="A106" s="23"/>
      <c r="B106" s="24"/>
      <c r="C106" s="23"/>
      <c r="D106" s="23"/>
      <c r="E106" s="23"/>
      <c r="F106" s="23"/>
      <c r="G106" s="23"/>
      <c r="H106" s="23"/>
      <c r="I106" s="23"/>
      <c r="J106" s="23"/>
      <c r="K106" s="23"/>
      <c r="L106" s="34"/>
      <c r="S106" s="23"/>
      <c r="T106" s="23"/>
      <c r="U106" s="23"/>
      <c r="V106" s="23"/>
      <c r="W106" s="23"/>
      <c r="X106" s="23"/>
      <c r="Y106" s="23"/>
      <c r="Z106" s="23"/>
      <c r="AA106" s="23"/>
      <c r="AB106" s="23"/>
      <c r="AC106" s="23"/>
      <c r="AD106" s="23"/>
      <c r="AE106" s="23"/>
    </row>
    <row r="107" spans="1:47" s="27" customFormat="1" ht="6.95" customHeight="1">
      <c r="A107" s="23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34"/>
      <c r="S107" s="23"/>
      <c r="T107" s="23"/>
      <c r="U107" s="23"/>
      <c r="V107" s="23"/>
      <c r="W107" s="23"/>
      <c r="X107" s="23"/>
      <c r="Y107" s="23"/>
      <c r="Z107" s="23"/>
      <c r="AA107" s="23"/>
      <c r="AB107" s="23"/>
      <c r="AC107" s="23"/>
      <c r="AD107" s="23"/>
      <c r="AE107" s="23"/>
    </row>
    <row r="111" spans="1:47" s="27" customFormat="1" ht="6.95" customHeight="1">
      <c r="A111" s="23"/>
      <c r="B111" s="41"/>
      <c r="C111" s="42"/>
      <c r="D111" s="42"/>
      <c r="E111" s="42"/>
      <c r="F111" s="42"/>
      <c r="G111" s="42"/>
      <c r="H111" s="42"/>
      <c r="I111" s="42"/>
      <c r="J111" s="42"/>
      <c r="K111" s="42"/>
      <c r="L111" s="34"/>
      <c r="S111" s="23"/>
      <c r="T111" s="23"/>
      <c r="U111" s="23"/>
      <c r="V111" s="23"/>
      <c r="W111" s="23"/>
      <c r="X111" s="23"/>
      <c r="Y111" s="23"/>
      <c r="Z111" s="23"/>
      <c r="AA111" s="23"/>
      <c r="AB111" s="23"/>
      <c r="AC111" s="23"/>
      <c r="AD111" s="23"/>
      <c r="AE111" s="23"/>
    </row>
    <row r="112" spans="1:47" s="27" customFormat="1" ht="24.95" customHeight="1">
      <c r="A112" s="23"/>
      <c r="B112" s="24"/>
      <c r="C112" s="15" t="s">
        <v>131</v>
      </c>
      <c r="D112" s="23"/>
      <c r="E112" s="23"/>
      <c r="F112" s="23"/>
      <c r="G112" s="23"/>
      <c r="H112" s="23"/>
      <c r="I112" s="23"/>
      <c r="J112" s="23"/>
      <c r="K112" s="23"/>
      <c r="L112" s="34"/>
      <c r="S112" s="23"/>
      <c r="T112" s="23"/>
      <c r="U112" s="23"/>
      <c r="V112" s="23"/>
      <c r="W112" s="23"/>
      <c r="X112" s="23"/>
      <c r="Y112" s="23"/>
      <c r="Z112" s="23"/>
      <c r="AA112" s="23"/>
      <c r="AB112" s="23"/>
      <c r="AC112" s="23"/>
      <c r="AD112" s="23"/>
      <c r="AE112" s="23"/>
    </row>
    <row r="113" spans="1:63" s="27" customFormat="1" ht="6.95" customHeight="1">
      <c r="A113" s="23"/>
      <c r="B113" s="24"/>
      <c r="C113" s="23"/>
      <c r="D113" s="23"/>
      <c r="E113" s="23"/>
      <c r="F113" s="23"/>
      <c r="G113" s="23"/>
      <c r="H113" s="23"/>
      <c r="I113" s="23"/>
      <c r="J113" s="23"/>
      <c r="K113" s="23"/>
      <c r="L113" s="34"/>
      <c r="S113" s="23"/>
      <c r="T113" s="23"/>
      <c r="U113" s="23"/>
      <c r="V113" s="23"/>
      <c r="W113" s="23"/>
      <c r="X113" s="23"/>
      <c r="Y113" s="23"/>
      <c r="Z113" s="23"/>
      <c r="AA113" s="23"/>
      <c r="AB113" s="23"/>
      <c r="AC113" s="23"/>
      <c r="AD113" s="23"/>
      <c r="AE113" s="23"/>
    </row>
    <row r="114" spans="1:63" s="27" customFormat="1" ht="12" customHeight="1">
      <c r="A114" s="23"/>
      <c r="B114" s="24"/>
      <c r="C114" s="20" t="s">
        <v>16</v>
      </c>
      <c r="D114" s="23"/>
      <c r="E114" s="23"/>
      <c r="F114" s="23"/>
      <c r="G114" s="23"/>
      <c r="H114" s="23"/>
      <c r="I114" s="23"/>
      <c r="J114" s="23"/>
      <c r="K114" s="23"/>
      <c r="L114" s="34"/>
      <c r="S114" s="23"/>
      <c r="T114" s="23"/>
      <c r="U114" s="23"/>
      <c r="V114" s="23"/>
      <c r="W114" s="23"/>
      <c r="X114" s="23"/>
      <c r="Y114" s="23"/>
      <c r="Z114" s="23"/>
      <c r="AA114" s="23"/>
      <c r="AB114" s="23"/>
      <c r="AC114" s="23"/>
      <c r="AD114" s="23"/>
      <c r="AE114" s="23"/>
    </row>
    <row r="115" spans="1:63" s="27" customFormat="1" ht="16.5" customHeight="1">
      <c r="A115" s="23"/>
      <c r="B115" s="24"/>
      <c r="C115" s="23"/>
      <c r="D115" s="23"/>
      <c r="E115" s="249" t="str">
        <f>E7</f>
        <v>Oprava mostů v úseku Náchod - Teplice nad Metují</v>
      </c>
      <c r="F115" s="250"/>
      <c r="G115" s="250"/>
      <c r="H115" s="250"/>
      <c r="I115" s="23"/>
      <c r="J115" s="23"/>
      <c r="K115" s="23"/>
      <c r="L115" s="34"/>
      <c r="S115" s="23"/>
      <c r="T115" s="2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</row>
    <row r="116" spans="1:63" ht="12" customHeight="1">
      <c r="B116" s="14"/>
      <c r="C116" s="20" t="s">
        <v>107</v>
      </c>
      <c r="L116" s="14"/>
    </row>
    <row r="117" spans="1:63" s="27" customFormat="1" ht="16.5" customHeight="1">
      <c r="A117" s="23"/>
      <c r="B117" s="24"/>
      <c r="C117" s="23"/>
      <c r="D117" s="23"/>
      <c r="E117" s="249" t="s">
        <v>108</v>
      </c>
      <c r="F117" s="248"/>
      <c r="G117" s="248"/>
      <c r="H117" s="248"/>
      <c r="I117" s="23"/>
      <c r="J117" s="23"/>
      <c r="K117" s="23"/>
      <c r="L117" s="34"/>
      <c r="S117" s="23"/>
      <c r="T117" s="23"/>
      <c r="U117" s="23"/>
      <c r="V117" s="23"/>
      <c r="W117" s="23"/>
      <c r="X117" s="23"/>
      <c r="Y117" s="23"/>
      <c r="Z117" s="23"/>
      <c r="AA117" s="23"/>
      <c r="AB117" s="23"/>
      <c r="AC117" s="23"/>
      <c r="AD117" s="23"/>
      <c r="AE117" s="23"/>
    </row>
    <row r="118" spans="1:63" s="27" customFormat="1" ht="12" customHeight="1">
      <c r="A118" s="23"/>
      <c r="B118" s="24"/>
      <c r="C118" s="20" t="s">
        <v>109</v>
      </c>
      <c r="D118" s="23"/>
      <c r="E118" s="23"/>
      <c r="F118" s="23"/>
      <c r="G118" s="23"/>
      <c r="H118" s="23"/>
      <c r="I118" s="23"/>
      <c r="J118" s="23"/>
      <c r="K118" s="23"/>
      <c r="L118" s="34"/>
      <c r="S118" s="23"/>
      <c r="T118" s="23"/>
      <c r="U118" s="23"/>
      <c r="V118" s="23"/>
      <c r="W118" s="23"/>
      <c r="X118" s="23"/>
      <c r="Y118" s="23"/>
      <c r="Z118" s="23"/>
      <c r="AA118" s="23"/>
      <c r="AB118" s="23"/>
      <c r="AC118" s="23"/>
      <c r="AD118" s="23"/>
      <c r="AE118" s="23"/>
    </row>
    <row r="119" spans="1:63" s="27" customFormat="1" ht="16.5" customHeight="1">
      <c r="A119" s="23"/>
      <c r="B119" s="24"/>
      <c r="C119" s="23"/>
      <c r="D119" s="23"/>
      <c r="E119" s="239" t="str">
        <f>E11</f>
        <v>SO 01.V - Vedlejší rozpočtové náklady</v>
      </c>
      <c r="F119" s="248"/>
      <c r="G119" s="248"/>
      <c r="H119" s="248"/>
      <c r="I119" s="23"/>
      <c r="J119" s="23"/>
      <c r="K119" s="23"/>
      <c r="L119" s="34"/>
      <c r="S119" s="23"/>
      <c r="T119" s="23"/>
      <c r="U119" s="23"/>
      <c r="V119" s="23"/>
      <c r="W119" s="23"/>
      <c r="X119" s="23"/>
      <c r="Y119" s="23"/>
      <c r="Z119" s="23"/>
      <c r="AA119" s="23"/>
      <c r="AB119" s="23"/>
      <c r="AC119" s="23"/>
      <c r="AD119" s="23"/>
      <c r="AE119" s="23"/>
    </row>
    <row r="120" spans="1:63" s="27" customFormat="1" ht="6.95" customHeight="1">
      <c r="A120" s="23"/>
      <c r="B120" s="24"/>
      <c r="C120" s="23"/>
      <c r="D120" s="23"/>
      <c r="E120" s="23"/>
      <c r="F120" s="23"/>
      <c r="G120" s="23"/>
      <c r="H120" s="23"/>
      <c r="I120" s="23"/>
      <c r="J120" s="23"/>
      <c r="K120" s="23"/>
      <c r="L120" s="34"/>
      <c r="S120" s="23"/>
      <c r="T120" s="23"/>
      <c r="U120" s="23"/>
      <c r="V120" s="23"/>
      <c r="W120" s="23"/>
      <c r="X120" s="23"/>
      <c r="Y120" s="23"/>
      <c r="Z120" s="23"/>
      <c r="AA120" s="23"/>
      <c r="AB120" s="23"/>
      <c r="AC120" s="23"/>
      <c r="AD120" s="23"/>
      <c r="AE120" s="23"/>
    </row>
    <row r="121" spans="1:63" s="27" customFormat="1" ht="12" customHeight="1">
      <c r="A121" s="23"/>
      <c r="B121" s="24"/>
      <c r="C121" s="20" t="s">
        <v>20</v>
      </c>
      <c r="D121" s="23"/>
      <c r="E121" s="23"/>
      <c r="F121" s="21" t="str">
        <f>F14</f>
        <v>Most v km 73,330</v>
      </c>
      <c r="G121" s="23"/>
      <c r="H121" s="23"/>
      <c r="I121" s="20" t="s">
        <v>22</v>
      </c>
      <c r="J121" s="94" t="str">
        <f>IF(J14="","",J14)</f>
        <v>18. 3. 2020</v>
      </c>
      <c r="K121" s="23"/>
      <c r="L121" s="34"/>
      <c r="S121" s="23"/>
      <c r="T121" s="23"/>
      <c r="U121" s="23"/>
      <c r="V121" s="23"/>
      <c r="W121" s="23"/>
      <c r="X121" s="23"/>
      <c r="Y121" s="23"/>
      <c r="Z121" s="23"/>
      <c r="AA121" s="23"/>
      <c r="AB121" s="23"/>
      <c r="AC121" s="23"/>
      <c r="AD121" s="23"/>
      <c r="AE121" s="23"/>
    </row>
    <row r="122" spans="1:63" s="27" customFormat="1" ht="6.95" customHeight="1">
      <c r="A122" s="23"/>
      <c r="B122" s="24"/>
      <c r="C122" s="23"/>
      <c r="D122" s="23"/>
      <c r="E122" s="23"/>
      <c r="F122" s="23"/>
      <c r="G122" s="23"/>
      <c r="H122" s="23"/>
      <c r="I122" s="23"/>
      <c r="J122" s="23"/>
      <c r="K122" s="23"/>
      <c r="L122" s="34"/>
      <c r="S122" s="23"/>
      <c r="T122" s="23"/>
      <c r="U122" s="23"/>
      <c r="V122" s="23"/>
      <c r="W122" s="23"/>
      <c r="X122" s="23"/>
      <c r="Y122" s="23"/>
      <c r="Z122" s="23"/>
      <c r="AA122" s="23"/>
      <c r="AB122" s="23"/>
      <c r="AC122" s="23"/>
      <c r="AD122" s="23"/>
      <c r="AE122" s="23"/>
    </row>
    <row r="123" spans="1:63" s="27" customFormat="1" ht="15.2" customHeight="1">
      <c r="A123" s="23"/>
      <c r="B123" s="24"/>
      <c r="C123" s="20" t="s">
        <v>24</v>
      </c>
      <c r="D123" s="23"/>
      <c r="E123" s="23"/>
      <c r="F123" s="21" t="str">
        <f>E17</f>
        <v xml:space="preserve"> </v>
      </c>
      <c r="G123" s="23"/>
      <c r="H123" s="23"/>
      <c r="I123" s="20" t="s">
        <v>29</v>
      </c>
      <c r="J123" s="113" t="str">
        <f>E23</f>
        <v xml:space="preserve"> </v>
      </c>
      <c r="K123" s="23"/>
      <c r="L123" s="34"/>
      <c r="S123" s="23"/>
      <c r="T123" s="23"/>
      <c r="U123" s="23"/>
      <c r="V123" s="23"/>
      <c r="W123" s="23"/>
      <c r="X123" s="23"/>
      <c r="Y123" s="23"/>
      <c r="Z123" s="23"/>
      <c r="AA123" s="23"/>
      <c r="AB123" s="23"/>
      <c r="AC123" s="23"/>
      <c r="AD123" s="23"/>
      <c r="AE123" s="23"/>
    </row>
    <row r="124" spans="1:63" s="27" customFormat="1" ht="40.15" customHeight="1">
      <c r="A124" s="23"/>
      <c r="B124" s="24"/>
      <c r="C124" s="20" t="s">
        <v>27</v>
      </c>
      <c r="D124" s="23"/>
      <c r="E124" s="23"/>
      <c r="F124" s="21" t="str">
        <f>IF(E20="","",E20)</f>
        <v>Vyplň údaj</v>
      </c>
      <c r="G124" s="23"/>
      <c r="H124" s="23"/>
      <c r="I124" s="20" t="s">
        <v>31</v>
      </c>
      <c r="J124" s="113" t="str">
        <f>E26</f>
        <v>Správa železnic, státní organizace OŘ HK</v>
      </c>
      <c r="K124" s="23"/>
      <c r="L124" s="34"/>
      <c r="S124" s="23"/>
      <c r="T124" s="23"/>
      <c r="U124" s="23"/>
      <c r="V124" s="23"/>
      <c r="W124" s="23"/>
      <c r="X124" s="23"/>
      <c r="Y124" s="23"/>
      <c r="Z124" s="23"/>
      <c r="AA124" s="23"/>
      <c r="AB124" s="23"/>
      <c r="AC124" s="23"/>
      <c r="AD124" s="23"/>
      <c r="AE124" s="23"/>
    </row>
    <row r="125" spans="1:63" s="27" customFormat="1" ht="10.35" customHeight="1">
      <c r="A125" s="23"/>
      <c r="B125" s="24"/>
      <c r="C125" s="23"/>
      <c r="D125" s="23"/>
      <c r="E125" s="23"/>
      <c r="F125" s="23"/>
      <c r="G125" s="23"/>
      <c r="H125" s="23"/>
      <c r="I125" s="23"/>
      <c r="J125" s="23"/>
      <c r="K125" s="23"/>
      <c r="L125" s="34"/>
      <c r="S125" s="23"/>
      <c r="T125" s="23"/>
      <c r="U125" s="23"/>
      <c r="V125" s="23"/>
      <c r="W125" s="23"/>
      <c r="X125" s="23"/>
      <c r="Y125" s="23"/>
      <c r="Z125" s="23"/>
      <c r="AA125" s="23"/>
      <c r="AB125" s="23"/>
      <c r="AC125" s="23"/>
      <c r="AD125" s="23"/>
      <c r="AE125" s="23"/>
    </row>
    <row r="126" spans="1:63" s="132" customFormat="1" ht="29.25" customHeight="1">
      <c r="A126" s="126"/>
      <c r="B126" s="127"/>
      <c r="C126" s="128" t="s">
        <v>132</v>
      </c>
      <c r="D126" s="129" t="s">
        <v>61</v>
      </c>
      <c r="E126" s="129" t="s">
        <v>57</v>
      </c>
      <c r="F126" s="129" t="s">
        <v>58</v>
      </c>
      <c r="G126" s="129" t="s">
        <v>133</v>
      </c>
      <c r="H126" s="129" t="s">
        <v>134</v>
      </c>
      <c r="I126" s="129" t="s">
        <v>135</v>
      </c>
      <c r="J126" s="129" t="s">
        <v>114</v>
      </c>
      <c r="K126" s="130" t="s">
        <v>136</v>
      </c>
      <c r="L126" s="131"/>
      <c r="M126" s="55" t="s">
        <v>1</v>
      </c>
      <c r="N126" s="56" t="s">
        <v>40</v>
      </c>
      <c r="O126" s="56" t="s">
        <v>137</v>
      </c>
      <c r="P126" s="56" t="s">
        <v>138</v>
      </c>
      <c r="Q126" s="56" t="s">
        <v>139</v>
      </c>
      <c r="R126" s="56" t="s">
        <v>140</v>
      </c>
      <c r="S126" s="56" t="s">
        <v>141</v>
      </c>
      <c r="T126" s="57" t="s">
        <v>142</v>
      </c>
      <c r="U126" s="126"/>
      <c r="V126" s="126"/>
      <c r="W126" s="126"/>
      <c r="X126" s="126"/>
      <c r="Y126" s="126"/>
      <c r="Z126" s="126"/>
      <c r="AA126" s="126"/>
      <c r="AB126" s="126"/>
      <c r="AC126" s="126"/>
      <c r="AD126" s="126"/>
      <c r="AE126" s="126"/>
    </row>
    <row r="127" spans="1:63" s="27" customFormat="1" ht="22.9" customHeight="1">
      <c r="A127" s="23"/>
      <c r="B127" s="24"/>
      <c r="C127" s="63" t="s">
        <v>143</v>
      </c>
      <c r="D127" s="23"/>
      <c r="E127" s="23"/>
      <c r="F127" s="23"/>
      <c r="G127" s="23"/>
      <c r="H127" s="23"/>
      <c r="I127" s="23"/>
      <c r="J127" s="133">
        <f>BK127</f>
        <v>0</v>
      </c>
      <c r="K127" s="23"/>
      <c r="L127" s="24"/>
      <c r="M127" s="58"/>
      <c r="N127" s="49"/>
      <c r="O127" s="59"/>
      <c r="P127" s="134">
        <f>P128</f>
        <v>0</v>
      </c>
      <c r="Q127" s="59"/>
      <c r="R127" s="134">
        <f>R128</f>
        <v>0</v>
      </c>
      <c r="S127" s="59"/>
      <c r="T127" s="135">
        <f>T128</f>
        <v>0</v>
      </c>
      <c r="U127" s="23"/>
      <c r="V127" s="23"/>
      <c r="W127" s="23"/>
      <c r="X127" s="23"/>
      <c r="Y127" s="23"/>
      <c r="Z127" s="23"/>
      <c r="AA127" s="23"/>
      <c r="AB127" s="23"/>
      <c r="AC127" s="23"/>
      <c r="AD127" s="23"/>
      <c r="AE127" s="23"/>
      <c r="AT127" s="11" t="s">
        <v>75</v>
      </c>
      <c r="AU127" s="11" t="s">
        <v>116</v>
      </c>
      <c r="BK127" s="136">
        <f>BK128</f>
        <v>0</v>
      </c>
    </row>
    <row r="128" spans="1:63" s="137" customFormat="1" ht="25.9" customHeight="1">
      <c r="B128" s="138"/>
      <c r="D128" s="139" t="s">
        <v>75</v>
      </c>
      <c r="E128" s="140" t="s">
        <v>938</v>
      </c>
      <c r="F128" s="140" t="s">
        <v>939</v>
      </c>
      <c r="J128" s="141">
        <f>BK128</f>
        <v>0</v>
      </c>
      <c r="L128" s="138"/>
      <c r="M128" s="142"/>
      <c r="N128" s="143"/>
      <c r="O128" s="143"/>
      <c r="P128" s="144">
        <f>P129+P136+P143+P149+P153+P155</f>
        <v>0</v>
      </c>
      <c r="Q128" s="143"/>
      <c r="R128" s="144">
        <f>R129+R136+R143+R149+R153+R155</f>
        <v>0</v>
      </c>
      <c r="S128" s="143"/>
      <c r="T128" s="145">
        <f>T129+T136+T143+T149+T153+T155</f>
        <v>0</v>
      </c>
      <c r="AR128" s="139" t="s">
        <v>171</v>
      </c>
      <c r="AT128" s="146" t="s">
        <v>75</v>
      </c>
      <c r="AU128" s="146" t="s">
        <v>76</v>
      </c>
      <c r="AY128" s="139" t="s">
        <v>146</v>
      </c>
      <c r="BK128" s="147">
        <f>BK129+BK136+BK143+BK149+BK153+BK155</f>
        <v>0</v>
      </c>
    </row>
    <row r="129" spans="1:65" s="137" customFormat="1" ht="22.9" customHeight="1">
      <c r="B129" s="138"/>
      <c r="D129" s="139" t="s">
        <v>75</v>
      </c>
      <c r="E129" s="148" t="s">
        <v>940</v>
      </c>
      <c r="F129" s="148" t="s">
        <v>941</v>
      </c>
      <c r="J129" s="149">
        <f>BK129</f>
        <v>0</v>
      </c>
      <c r="L129" s="138"/>
      <c r="M129" s="142"/>
      <c r="N129" s="143"/>
      <c r="O129" s="143"/>
      <c r="P129" s="144">
        <f>SUM(P130:P135)</f>
        <v>0</v>
      </c>
      <c r="Q129" s="143"/>
      <c r="R129" s="144">
        <f>SUM(R130:R135)</f>
        <v>0</v>
      </c>
      <c r="S129" s="143"/>
      <c r="T129" s="145">
        <f>SUM(T130:T135)</f>
        <v>0</v>
      </c>
      <c r="AR129" s="139" t="s">
        <v>171</v>
      </c>
      <c r="AT129" s="146" t="s">
        <v>75</v>
      </c>
      <c r="AU129" s="146" t="s">
        <v>83</v>
      </c>
      <c r="AY129" s="139" t="s">
        <v>146</v>
      </c>
      <c r="BK129" s="147">
        <f>SUM(BK130:BK135)</f>
        <v>0</v>
      </c>
    </row>
    <row r="130" spans="1:65" s="27" customFormat="1" ht="14.45" customHeight="1">
      <c r="A130" s="23"/>
      <c r="B130" s="24"/>
      <c r="C130" s="150" t="s">
        <v>83</v>
      </c>
      <c r="D130" s="150" t="s">
        <v>148</v>
      </c>
      <c r="E130" s="151" t="s">
        <v>942</v>
      </c>
      <c r="F130" s="152" t="s">
        <v>943</v>
      </c>
      <c r="G130" s="153" t="s">
        <v>944</v>
      </c>
      <c r="H130" s="154">
        <v>1</v>
      </c>
      <c r="I130" s="4"/>
      <c r="J130" s="155">
        <f>ROUND(I130*H130,2)</f>
        <v>0</v>
      </c>
      <c r="K130" s="152" t="s">
        <v>152</v>
      </c>
      <c r="L130" s="24"/>
      <c r="M130" s="156" t="s">
        <v>1</v>
      </c>
      <c r="N130" s="157" t="s">
        <v>41</v>
      </c>
      <c r="O130" s="51"/>
      <c r="P130" s="158">
        <f>O130*H130</f>
        <v>0</v>
      </c>
      <c r="Q130" s="158">
        <v>0</v>
      </c>
      <c r="R130" s="158">
        <f>Q130*H130</f>
        <v>0</v>
      </c>
      <c r="S130" s="158">
        <v>0</v>
      </c>
      <c r="T130" s="159">
        <f>S130*H130</f>
        <v>0</v>
      </c>
      <c r="U130" s="23"/>
      <c r="V130" s="23"/>
      <c r="W130" s="23"/>
      <c r="X130" s="23"/>
      <c r="Y130" s="23"/>
      <c r="Z130" s="23"/>
      <c r="AA130" s="23"/>
      <c r="AB130" s="23"/>
      <c r="AC130" s="23"/>
      <c r="AD130" s="23"/>
      <c r="AE130" s="23"/>
      <c r="AR130" s="160" t="s">
        <v>153</v>
      </c>
      <c r="AT130" s="160" t="s">
        <v>148</v>
      </c>
      <c r="AU130" s="160" t="s">
        <v>85</v>
      </c>
      <c r="AY130" s="11" t="s">
        <v>146</v>
      </c>
      <c r="BE130" s="161">
        <f>IF(N130="základní",J130,0)</f>
        <v>0</v>
      </c>
      <c r="BF130" s="161">
        <f>IF(N130="snížená",J130,0)</f>
        <v>0</v>
      </c>
      <c r="BG130" s="161">
        <f>IF(N130="zákl. přenesená",J130,0)</f>
        <v>0</v>
      </c>
      <c r="BH130" s="161">
        <f>IF(N130="sníž. přenesená",J130,0)</f>
        <v>0</v>
      </c>
      <c r="BI130" s="161">
        <f>IF(N130="nulová",J130,0)</f>
        <v>0</v>
      </c>
      <c r="BJ130" s="11" t="s">
        <v>83</v>
      </c>
      <c r="BK130" s="161">
        <f>ROUND(I130*H130,2)</f>
        <v>0</v>
      </c>
      <c r="BL130" s="11" t="s">
        <v>153</v>
      </c>
      <c r="BM130" s="160" t="s">
        <v>945</v>
      </c>
    </row>
    <row r="131" spans="1:65" s="27" customFormat="1" ht="14.45" customHeight="1">
      <c r="A131" s="23"/>
      <c r="B131" s="24"/>
      <c r="C131" s="150" t="s">
        <v>85</v>
      </c>
      <c r="D131" s="150" t="s">
        <v>148</v>
      </c>
      <c r="E131" s="151" t="s">
        <v>946</v>
      </c>
      <c r="F131" s="152" t="s">
        <v>947</v>
      </c>
      <c r="G131" s="153" t="s">
        <v>944</v>
      </c>
      <c r="H131" s="154">
        <v>1</v>
      </c>
      <c r="I131" s="4"/>
      <c r="J131" s="155">
        <f>ROUND(I131*H131,2)</f>
        <v>0</v>
      </c>
      <c r="K131" s="152" t="s">
        <v>152</v>
      </c>
      <c r="L131" s="24"/>
      <c r="M131" s="156" t="s">
        <v>1</v>
      </c>
      <c r="N131" s="157" t="s">
        <v>41</v>
      </c>
      <c r="O131" s="51"/>
      <c r="P131" s="158">
        <f>O131*H131</f>
        <v>0</v>
      </c>
      <c r="Q131" s="158">
        <v>0</v>
      </c>
      <c r="R131" s="158">
        <f>Q131*H131</f>
        <v>0</v>
      </c>
      <c r="S131" s="158">
        <v>0</v>
      </c>
      <c r="T131" s="159">
        <f>S131*H131</f>
        <v>0</v>
      </c>
      <c r="U131" s="23"/>
      <c r="V131" s="23"/>
      <c r="W131" s="23"/>
      <c r="X131" s="23"/>
      <c r="Y131" s="23"/>
      <c r="Z131" s="23"/>
      <c r="AA131" s="23"/>
      <c r="AB131" s="23"/>
      <c r="AC131" s="23"/>
      <c r="AD131" s="23"/>
      <c r="AE131" s="23"/>
      <c r="AR131" s="160" t="s">
        <v>153</v>
      </c>
      <c r="AT131" s="160" t="s">
        <v>148</v>
      </c>
      <c r="AU131" s="160" t="s">
        <v>85</v>
      </c>
      <c r="AY131" s="11" t="s">
        <v>146</v>
      </c>
      <c r="BE131" s="161">
        <f>IF(N131="základní",J131,0)</f>
        <v>0</v>
      </c>
      <c r="BF131" s="161">
        <f>IF(N131="snížená",J131,0)</f>
        <v>0</v>
      </c>
      <c r="BG131" s="161">
        <f>IF(N131="zákl. přenesená",J131,0)</f>
        <v>0</v>
      </c>
      <c r="BH131" s="161">
        <f>IF(N131="sníž. přenesená",J131,0)</f>
        <v>0</v>
      </c>
      <c r="BI131" s="161">
        <f>IF(N131="nulová",J131,0)</f>
        <v>0</v>
      </c>
      <c r="BJ131" s="11" t="s">
        <v>83</v>
      </c>
      <c r="BK131" s="161">
        <f>ROUND(I131*H131,2)</f>
        <v>0</v>
      </c>
      <c r="BL131" s="11" t="s">
        <v>153</v>
      </c>
      <c r="BM131" s="160" t="s">
        <v>948</v>
      </c>
    </row>
    <row r="132" spans="1:65" s="27" customFormat="1" ht="19.5">
      <c r="A132" s="23"/>
      <c r="B132" s="24"/>
      <c r="C132" s="23"/>
      <c r="D132" s="164" t="s">
        <v>312</v>
      </c>
      <c r="E132" s="23"/>
      <c r="F132" s="188" t="s">
        <v>949</v>
      </c>
      <c r="G132" s="23"/>
      <c r="H132" s="23"/>
      <c r="I132" s="8"/>
      <c r="J132" s="23"/>
      <c r="K132" s="23"/>
      <c r="L132" s="24"/>
      <c r="M132" s="189"/>
      <c r="N132" s="190"/>
      <c r="O132" s="51"/>
      <c r="P132" s="51"/>
      <c r="Q132" s="51"/>
      <c r="R132" s="51"/>
      <c r="S132" s="51"/>
      <c r="T132" s="52"/>
      <c r="U132" s="23"/>
      <c r="V132" s="23"/>
      <c r="W132" s="23"/>
      <c r="X132" s="23"/>
      <c r="Y132" s="23"/>
      <c r="Z132" s="23"/>
      <c r="AA132" s="23"/>
      <c r="AB132" s="23"/>
      <c r="AC132" s="23"/>
      <c r="AD132" s="23"/>
      <c r="AE132" s="23"/>
      <c r="AT132" s="11" t="s">
        <v>312</v>
      </c>
      <c r="AU132" s="11" t="s">
        <v>85</v>
      </c>
    </row>
    <row r="133" spans="1:65" s="27" customFormat="1" ht="14.45" customHeight="1">
      <c r="A133" s="23"/>
      <c r="B133" s="24"/>
      <c r="C133" s="150" t="s">
        <v>158</v>
      </c>
      <c r="D133" s="150" t="s">
        <v>148</v>
      </c>
      <c r="E133" s="151" t="s">
        <v>950</v>
      </c>
      <c r="F133" s="152" t="s">
        <v>951</v>
      </c>
      <c r="G133" s="153" t="s">
        <v>944</v>
      </c>
      <c r="H133" s="154">
        <v>1</v>
      </c>
      <c r="I133" s="4"/>
      <c r="J133" s="155">
        <f>ROUND(I133*H133,2)</f>
        <v>0</v>
      </c>
      <c r="K133" s="152" t="s">
        <v>152</v>
      </c>
      <c r="L133" s="24"/>
      <c r="M133" s="156" t="s">
        <v>1</v>
      </c>
      <c r="N133" s="157" t="s">
        <v>41</v>
      </c>
      <c r="O133" s="51"/>
      <c r="P133" s="158">
        <f>O133*H133</f>
        <v>0</v>
      </c>
      <c r="Q133" s="158">
        <v>0</v>
      </c>
      <c r="R133" s="158">
        <f>Q133*H133</f>
        <v>0</v>
      </c>
      <c r="S133" s="158">
        <v>0</v>
      </c>
      <c r="T133" s="159">
        <f>S133*H133</f>
        <v>0</v>
      </c>
      <c r="U133" s="23"/>
      <c r="V133" s="23"/>
      <c r="W133" s="23"/>
      <c r="X133" s="23"/>
      <c r="Y133" s="23"/>
      <c r="Z133" s="23"/>
      <c r="AA133" s="23"/>
      <c r="AB133" s="23"/>
      <c r="AC133" s="23"/>
      <c r="AD133" s="23"/>
      <c r="AE133" s="23"/>
      <c r="AR133" s="160" t="s">
        <v>952</v>
      </c>
      <c r="AT133" s="160" t="s">
        <v>148</v>
      </c>
      <c r="AU133" s="160" t="s">
        <v>85</v>
      </c>
      <c r="AY133" s="11" t="s">
        <v>146</v>
      </c>
      <c r="BE133" s="161">
        <f>IF(N133="základní",J133,0)</f>
        <v>0</v>
      </c>
      <c r="BF133" s="161">
        <f>IF(N133="snížená",J133,0)</f>
        <v>0</v>
      </c>
      <c r="BG133" s="161">
        <f>IF(N133="zákl. přenesená",J133,0)</f>
        <v>0</v>
      </c>
      <c r="BH133" s="161">
        <f>IF(N133="sníž. přenesená",J133,0)</f>
        <v>0</v>
      </c>
      <c r="BI133" s="161">
        <f>IF(N133="nulová",J133,0)</f>
        <v>0</v>
      </c>
      <c r="BJ133" s="11" t="s">
        <v>83</v>
      </c>
      <c r="BK133" s="161">
        <f>ROUND(I133*H133,2)</f>
        <v>0</v>
      </c>
      <c r="BL133" s="11" t="s">
        <v>952</v>
      </c>
      <c r="BM133" s="160" t="s">
        <v>953</v>
      </c>
    </row>
    <row r="134" spans="1:65" s="27" customFormat="1" ht="14.45" customHeight="1">
      <c r="A134" s="23"/>
      <c r="B134" s="24"/>
      <c r="C134" s="150" t="s">
        <v>153</v>
      </c>
      <c r="D134" s="150" t="s">
        <v>148</v>
      </c>
      <c r="E134" s="151" t="s">
        <v>954</v>
      </c>
      <c r="F134" s="152" t="s">
        <v>955</v>
      </c>
      <c r="G134" s="153" t="s">
        <v>944</v>
      </c>
      <c r="H134" s="154">
        <v>1</v>
      </c>
      <c r="I134" s="4"/>
      <c r="J134" s="155">
        <f>ROUND(I134*H134,2)</f>
        <v>0</v>
      </c>
      <c r="K134" s="152" t="s">
        <v>152</v>
      </c>
      <c r="L134" s="24"/>
      <c r="M134" s="156" t="s">
        <v>1</v>
      </c>
      <c r="N134" s="157" t="s">
        <v>41</v>
      </c>
      <c r="O134" s="51"/>
      <c r="P134" s="158">
        <f>O134*H134</f>
        <v>0</v>
      </c>
      <c r="Q134" s="158">
        <v>0</v>
      </c>
      <c r="R134" s="158">
        <f>Q134*H134</f>
        <v>0</v>
      </c>
      <c r="S134" s="158">
        <v>0</v>
      </c>
      <c r="T134" s="159">
        <f>S134*H134</f>
        <v>0</v>
      </c>
      <c r="U134" s="23"/>
      <c r="V134" s="23"/>
      <c r="W134" s="23"/>
      <c r="X134" s="23"/>
      <c r="Y134" s="23"/>
      <c r="Z134" s="23"/>
      <c r="AA134" s="23"/>
      <c r="AB134" s="23"/>
      <c r="AC134" s="23"/>
      <c r="AD134" s="23"/>
      <c r="AE134" s="23"/>
      <c r="AR134" s="160" t="s">
        <v>153</v>
      </c>
      <c r="AT134" s="160" t="s">
        <v>148</v>
      </c>
      <c r="AU134" s="160" t="s">
        <v>85</v>
      </c>
      <c r="AY134" s="11" t="s">
        <v>146</v>
      </c>
      <c r="BE134" s="161">
        <f>IF(N134="základní",J134,0)</f>
        <v>0</v>
      </c>
      <c r="BF134" s="161">
        <f>IF(N134="snížená",J134,0)</f>
        <v>0</v>
      </c>
      <c r="BG134" s="161">
        <f>IF(N134="zákl. přenesená",J134,0)</f>
        <v>0</v>
      </c>
      <c r="BH134" s="161">
        <f>IF(N134="sníž. přenesená",J134,0)</f>
        <v>0</v>
      </c>
      <c r="BI134" s="161">
        <f>IF(N134="nulová",J134,0)</f>
        <v>0</v>
      </c>
      <c r="BJ134" s="11" t="s">
        <v>83</v>
      </c>
      <c r="BK134" s="161">
        <f>ROUND(I134*H134,2)</f>
        <v>0</v>
      </c>
      <c r="BL134" s="11" t="s">
        <v>153</v>
      </c>
      <c r="BM134" s="160" t="s">
        <v>956</v>
      </c>
    </row>
    <row r="135" spans="1:65" s="27" customFormat="1" ht="29.25">
      <c r="A135" s="23"/>
      <c r="B135" s="24"/>
      <c r="C135" s="23"/>
      <c r="D135" s="164" t="s">
        <v>312</v>
      </c>
      <c r="E135" s="23"/>
      <c r="F135" s="188" t="s">
        <v>957</v>
      </c>
      <c r="G135" s="23"/>
      <c r="H135" s="23"/>
      <c r="I135" s="8"/>
      <c r="J135" s="23"/>
      <c r="K135" s="23"/>
      <c r="L135" s="24"/>
      <c r="M135" s="189"/>
      <c r="N135" s="190"/>
      <c r="O135" s="51"/>
      <c r="P135" s="51"/>
      <c r="Q135" s="51"/>
      <c r="R135" s="51"/>
      <c r="S135" s="51"/>
      <c r="T135" s="52"/>
      <c r="U135" s="23"/>
      <c r="V135" s="23"/>
      <c r="W135" s="23"/>
      <c r="X135" s="23"/>
      <c r="Y135" s="23"/>
      <c r="Z135" s="23"/>
      <c r="AA135" s="23"/>
      <c r="AB135" s="23"/>
      <c r="AC135" s="23"/>
      <c r="AD135" s="23"/>
      <c r="AE135" s="23"/>
      <c r="AT135" s="11" t="s">
        <v>312</v>
      </c>
      <c r="AU135" s="11" t="s">
        <v>85</v>
      </c>
    </row>
    <row r="136" spans="1:65" s="137" customFormat="1" ht="22.9" customHeight="1">
      <c r="B136" s="138"/>
      <c r="D136" s="139" t="s">
        <v>75</v>
      </c>
      <c r="E136" s="148" t="s">
        <v>958</v>
      </c>
      <c r="F136" s="148" t="s">
        <v>959</v>
      </c>
      <c r="I136" s="3"/>
      <c r="J136" s="149">
        <f>BK136</f>
        <v>0</v>
      </c>
      <c r="L136" s="138"/>
      <c r="M136" s="142"/>
      <c r="N136" s="143"/>
      <c r="O136" s="143"/>
      <c r="P136" s="144">
        <f>SUM(P137:P142)</f>
        <v>0</v>
      </c>
      <c r="Q136" s="143"/>
      <c r="R136" s="144">
        <f>SUM(R137:R142)</f>
        <v>0</v>
      </c>
      <c r="S136" s="143"/>
      <c r="T136" s="145">
        <f>SUM(T137:T142)</f>
        <v>0</v>
      </c>
      <c r="AR136" s="139" t="s">
        <v>171</v>
      </c>
      <c r="AT136" s="146" t="s">
        <v>75</v>
      </c>
      <c r="AU136" s="146" t="s">
        <v>83</v>
      </c>
      <c r="AY136" s="139" t="s">
        <v>146</v>
      </c>
      <c r="BK136" s="147">
        <f>SUM(BK137:BK142)</f>
        <v>0</v>
      </c>
    </row>
    <row r="137" spans="1:65" s="27" customFormat="1" ht="14.45" customHeight="1">
      <c r="A137" s="23"/>
      <c r="B137" s="24"/>
      <c r="C137" s="150" t="s">
        <v>171</v>
      </c>
      <c r="D137" s="150" t="s">
        <v>148</v>
      </c>
      <c r="E137" s="151" t="s">
        <v>960</v>
      </c>
      <c r="F137" s="152" t="s">
        <v>961</v>
      </c>
      <c r="G137" s="153" t="s">
        <v>944</v>
      </c>
      <c r="H137" s="154">
        <v>1</v>
      </c>
      <c r="I137" s="4"/>
      <c r="J137" s="155">
        <f>ROUND(I137*H137,2)</f>
        <v>0</v>
      </c>
      <c r="K137" s="152" t="s">
        <v>152</v>
      </c>
      <c r="L137" s="24"/>
      <c r="M137" s="156" t="s">
        <v>1</v>
      </c>
      <c r="N137" s="157" t="s">
        <v>41</v>
      </c>
      <c r="O137" s="51"/>
      <c r="P137" s="158">
        <f>O137*H137</f>
        <v>0</v>
      </c>
      <c r="Q137" s="158">
        <v>0</v>
      </c>
      <c r="R137" s="158">
        <f>Q137*H137</f>
        <v>0</v>
      </c>
      <c r="S137" s="158">
        <v>0</v>
      </c>
      <c r="T137" s="159">
        <f>S137*H137</f>
        <v>0</v>
      </c>
      <c r="U137" s="23"/>
      <c r="V137" s="23"/>
      <c r="W137" s="23"/>
      <c r="X137" s="23"/>
      <c r="Y137" s="23"/>
      <c r="Z137" s="23"/>
      <c r="AA137" s="23"/>
      <c r="AB137" s="23"/>
      <c r="AC137" s="23"/>
      <c r="AD137" s="23"/>
      <c r="AE137" s="23"/>
      <c r="AR137" s="160" t="s">
        <v>153</v>
      </c>
      <c r="AT137" s="160" t="s">
        <v>148</v>
      </c>
      <c r="AU137" s="160" t="s">
        <v>85</v>
      </c>
      <c r="AY137" s="11" t="s">
        <v>146</v>
      </c>
      <c r="BE137" s="161">
        <f>IF(N137="základní",J137,0)</f>
        <v>0</v>
      </c>
      <c r="BF137" s="161">
        <f>IF(N137="snížená",J137,0)</f>
        <v>0</v>
      </c>
      <c r="BG137" s="161">
        <f>IF(N137="zákl. přenesená",J137,0)</f>
        <v>0</v>
      </c>
      <c r="BH137" s="161">
        <f>IF(N137="sníž. přenesená",J137,0)</f>
        <v>0</v>
      </c>
      <c r="BI137" s="161">
        <f>IF(N137="nulová",J137,0)</f>
        <v>0</v>
      </c>
      <c r="BJ137" s="11" t="s">
        <v>83</v>
      </c>
      <c r="BK137" s="161">
        <f>ROUND(I137*H137,2)</f>
        <v>0</v>
      </c>
      <c r="BL137" s="11" t="s">
        <v>153</v>
      </c>
      <c r="BM137" s="160" t="s">
        <v>962</v>
      </c>
    </row>
    <row r="138" spans="1:65" s="27" customFormat="1" ht="19.5">
      <c r="A138" s="23"/>
      <c r="B138" s="24"/>
      <c r="C138" s="23"/>
      <c r="D138" s="164" t="s">
        <v>312</v>
      </c>
      <c r="E138" s="23"/>
      <c r="F138" s="188" t="s">
        <v>963</v>
      </c>
      <c r="G138" s="23"/>
      <c r="H138" s="23"/>
      <c r="I138" s="8"/>
      <c r="J138" s="23"/>
      <c r="K138" s="23"/>
      <c r="L138" s="24"/>
      <c r="M138" s="189"/>
      <c r="N138" s="190"/>
      <c r="O138" s="51"/>
      <c r="P138" s="51"/>
      <c r="Q138" s="51"/>
      <c r="R138" s="51"/>
      <c r="S138" s="51"/>
      <c r="T138" s="52"/>
      <c r="U138" s="23"/>
      <c r="V138" s="23"/>
      <c r="W138" s="23"/>
      <c r="X138" s="23"/>
      <c r="Y138" s="23"/>
      <c r="Z138" s="23"/>
      <c r="AA138" s="23"/>
      <c r="AB138" s="23"/>
      <c r="AC138" s="23"/>
      <c r="AD138" s="23"/>
      <c r="AE138" s="23"/>
      <c r="AT138" s="11" t="s">
        <v>312</v>
      </c>
      <c r="AU138" s="11" t="s">
        <v>85</v>
      </c>
    </row>
    <row r="139" spans="1:65" s="27" customFormat="1" ht="14.45" customHeight="1">
      <c r="A139" s="23"/>
      <c r="B139" s="24"/>
      <c r="C139" s="150" t="s">
        <v>177</v>
      </c>
      <c r="D139" s="150" t="s">
        <v>148</v>
      </c>
      <c r="E139" s="151" t="s">
        <v>964</v>
      </c>
      <c r="F139" s="152" t="s">
        <v>965</v>
      </c>
      <c r="G139" s="153" t="s">
        <v>944</v>
      </c>
      <c r="H139" s="154">
        <v>1</v>
      </c>
      <c r="I139" s="4"/>
      <c r="J139" s="155">
        <f>ROUND(I139*H139,2)</f>
        <v>0</v>
      </c>
      <c r="K139" s="152" t="s">
        <v>152</v>
      </c>
      <c r="L139" s="24"/>
      <c r="M139" s="156" t="s">
        <v>1</v>
      </c>
      <c r="N139" s="157" t="s">
        <v>41</v>
      </c>
      <c r="O139" s="51"/>
      <c r="P139" s="158">
        <f>O139*H139</f>
        <v>0</v>
      </c>
      <c r="Q139" s="158">
        <v>0</v>
      </c>
      <c r="R139" s="158">
        <f>Q139*H139</f>
        <v>0</v>
      </c>
      <c r="S139" s="158">
        <v>0</v>
      </c>
      <c r="T139" s="159">
        <f>S139*H139</f>
        <v>0</v>
      </c>
      <c r="U139" s="23"/>
      <c r="V139" s="23"/>
      <c r="W139" s="23"/>
      <c r="X139" s="23"/>
      <c r="Y139" s="23"/>
      <c r="Z139" s="23"/>
      <c r="AA139" s="23"/>
      <c r="AB139" s="23"/>
      <c r="AC139" s="23"/>
      <c r="AD139" s="23"/>
      <c r="AE139" s="23"/>
      <c r="AR139" s="160" t="s">
        <v>153</v>
      </c>
      <c r="AT139" s="160" t="s">
        <v>148</v>
      </c>
      <c r="AU139" s="160" t="s">
        <v>85</v>
      </c>
      <c r="AY139" s="11" t="s">
        <v>146</v>
      </c>
      <c r="BE139" s="161">
        <f>IF(N139="základní",J139,0)</f>
        <v>0</v>
      </c>
      <c r="BF139" s="161">
        <f>IF(N139="snížená",J139,0)</f>
        <v>0</v>
      </c>
      <c r="BG139" s="161">
        <f>IF(N139="zákl. přenesená",J139,0)</f>
        <v>0</v>
      </c>
      <c r="BH139" s="161">
        <f>IF(N139="sníž. přenesená",J139,0)</f>
        <v>0</v>
      </c>
      <c r="BI139" s="161">
        <f>IF(N139="nulová",J139,0)</f>
        <v>0</v>
      </c>
      <c r="BJ139" s="11" t="s">
        <v>83</v>
      </c>
      <c r="BK139" s="161">
        <f>ROUND(I139*H139,2)</f>
        <v>0</v>
      </c>
      <c r="BL139" s="11" t="s">
        <v>153</v>
      </c>
      <c r="BM139" s="160" t="s">
        <v>966</v>
      </c>
    </row>
    <row r="140" spans="1:65" s="27" customFormat="1" ht="19.5">
      <c r="A140" s="23"/>
      <c r="B140" s="24"/>
      <c r="C140" s="23"/>
      <c r="D140" s="164" t="s">
        <v>312</v>
      </c>
      <c r="E140" s="23"/>
      <c r="F140" s="188" t="s">
        <v>967</v>
      </c>
      <c r="G140" s="23"/>
      <c r="H140" s="23"/>
      <c r="I140" s="8"/>
      <c r="J140" s="23"/>
      <c r="K140" s="23"/>
      <c r="L140" s="24"/>
      <c r="M140" s="189"/>
      <c r="N140" s="190"/>
      <c r="O140" s="51"/>
      <c r="P140" s="51"/>
      <c r="Q140" s="51"/>
      <c r="R140" s="51"/>
      <c r="S140" s="51"/>
      <c r="T140" s="52"/>
      <c r="U140" s="23"/>
      <c r="V140" s="23"/>
      <c r="W140" s="23"/>
      <c r="X140" s="23"/>
      <c r="Y140" s="23"/>
      <c r="Z140" s="23"/>
      <c r="AA140" s="23"/>
      <c r="AB140" s="23"/>
      <c r="AC140" s="23"/>
      <c r="AD140" s="23"/>
      <c r="AE140" s="23"/>
      <c r="AT140" s="11" t="s">
        <v>312</v>
      </c>
      <c r="AU140" s="11" t="s">
        <v>85</v>
      </c>
    </row>
    <row r="141" spans="1:65" s="27" customFormat="1" ht="14.45" customHeight="1">
      <c r="A141" s="23"/>
      <c r="B141" s="24"/>
      <c r="C141" s="150" t="s">
        <v>181</v>
      </c>
      <c r="D141" s="150" t="s">
        <v>148</v>
      </c>
      <c r="E141" s="151" t="s">
        <v>968</v>
      </c>
      <c r="F141" s="152" t="s">
        <v>969</v>
      </c>
      <c r="G141" s="153" t="s">
        <v>944</v>
      </c>
      <c r="H141" s="154">
        <v>1</v>
      </c>
      <c r="I141" s="4"/>
      <c r="J141" s="155">
        <f>ROUND(I141*H141,2)</f>
        <v>0</v>
      </c>
      <c r="K141" s="152" t="s">
        <v>152</v>
      </c>
      <c r="L141" s="24"/>
      <c r="M141" s="156" t="s">
        <v>1</v>
      </c>
      <c r="N141" s="157" t="s">
        <v>41</v>
      </c>
      <c r="O141" s="51"/>
      <c r="P141" s="158">
        <f>O141*H141</f>
        <v>0</v>
      </c>
      <c r="Q141" s="158">
        <v>0</v>
      </c>
      <c r="R141" s="158">
        <f>Q141*H141</f>
        <v>0</v>
      </c>
      <c r="S141" s="158">
        <v>0</v>
      </c>
      <c r="T141" s="159">
        <f>S141*H141</f>
        <v>0</v>
      </c>
      <c r="U141" s="23"/>
      <c r="V141" s="23"/>
      <c r="W141" s="23"/>
      <c r="X141" s="23"/>
      <c r="Y141" s="23"/>
      <c r="Z141" s="23"/>
      <c r="AA141" s="23"/>
      <c r="AB141" s="23"/>
      <c r="AC141" s="23"/>
      <c r="AD141" s="23"/>
      <c r="AE141" s="23"/>
      <c r="AR141" s="160" t="s">
        <v>153</v>
      </c>
      <c r="AT141" s="160" t="s">
        <v>148</v>
      </c>
      <c r="AU141" s="160" t="s">
        <v>85</v>
      </c>
      <c r="AY141" s="11" t="s">
        <v>146</v>
      </c>
      <c r="BE141" s="161">
        <f>IF(N141="základní",J141,0)</f>
        <v>0</v>
      </c>
      <c r="BF141" s="161">
        <f>IF(N141="snížená",J141,0)</f>
        <v>0</v>
      </c>
      <c r="BG141" s="161">
        <f>IF(N141="zákl. přenesená",J141,0)</f>
        <v>0</v>
      </c>
      <c r="BH141" s="161">
        <f>IF(N141="sníž. přenesená",J141,0)</f>
        <v>0</v>
      </c>
      <c r="BI141" s="161">
        <f>IF(N141="nulová",J141,0)</f>
        <v>0</v>
      </c>
      <c r="BJ141" s="11" t="s">
        <v>83</v>
      </c>
      <c r="BK141" s="161">
        <f>ROUND(I141*H141,2)</f>
        <v>0</v>
      </c>
      <c r="BL141" s="11" t="s">
        <v>153</v>
      </c>
      <c r="BM141" s="160" t="s">
        <v>970</v>
      </c>
    </row>
    <row r="142" spans="1:65" s="27" customFormat="1" ht="19.5">
      <c r="A142" s="23"/>
      <c r="B142" s="24"/>
      <c r="C142" s="23"/>
      <c r="D142" s="164" t="s">
        <v>312</v>
      </c>
      <c r="E142" s="23"/>
      <c r="F142" s="188" t="s">
        <v>971</v>
      </c>
      <c r="G142" s="23"/>
      <c r="H142" s="23"/>
      <c r="I142" s="8"/>
      <c r="J142" s="23"/>
      <c r="K142" s="23"/>
      <c r="L142" s="24"/>
      <c r="M142" s="189"/>
      <c r="N142" s="190"/>
      <c r="O142" s="51"/>
      <c r="P142" s="51"/>
      <c r="Q142" s="51"/>
      <c r="R142" s="51"/>
      <c r="S142" s="51"/>
      <c r="T142" s="52"/>
      <c r="U142" s="23"/>
      <c r="V142" s="23"/>
      <c r="W142" s="23"/>
      <c r="X142" s="23"/>
      <c r="Y142" s="23"/>
      <c r="Z142" s="23"/>
      <c r="AA142" s="23"/>
      <c r="AB142" s="23"/>
      <c r="AC142" s="23"/>
      <c r="AD142" s="23"/>
      <c r="AE142" s="23"/>
      <c r="AT142" s="11" t="s">
        <v>312</v>
      </c>
      <c r="AU142" s="11" t="s">
        <v>85</v>
      </c>
    </row>
    <row r="143" spans="1:65" s="137" customFormat="1" ht="22.9" customHeight="1">
      <c r="B143" s="138"/>
      <c r="D143" s="139" t="s">
        <v>75</v>
      </c>
      <c r="E143" s="148" t="s">
        <v>972</v>
      </c>
      <c r="F143" s="148" t="s">
        <v>973</v>
      </c>
      <c r="I143" s="3"/>
      <c r="J143" s="149">
        <f>BK143</f>
        <v>0</v>
      </c>
      <c r="L143" s="138"/>
      <c r="M143" s="142"/>
      <c r="N143" s="143"/>
      <c r="O143" s="143"/>
      <c r="P143" s="144">
        <f>SUM(P144:P148)</f>
        <v>0</v>
      </c>
      <c r="Q143" s="143"/>
      <c r="R143" s="144">
        <f>SUM(R144:R148)</f>
        <v>0</v>
      </c>
      <c r="S143" s="143"/>
      <c r="T143" s="145">
        <f>SUM(T144:T148)</f>
        <v>0</v>
      </c>
      <c r="AR143" s="139" t="s">
        <v>171</v>
      </c>
      <c r="AT143" s="146" t="s">
        <v>75</v>
      </c>
      <c r="AU143" s="146" t="s">
        <v>83</v>
      </c>
      <c r="AY143" s="139" t="s">
        <v>146</v>
      </c>
      <c r="BK143" s="147">
        <f>SUM(BK144:BK148)</f>
        <v>0</v>
      </c>
    </row>
    <row r="144" spans="1:65" s="27" customFormat="1" ht="14.45" customHeight="1">
      <c r="A144" s="23"/>
      <c r="B144" s="24"/>
      <c r="C144" s="150" t="s">
        <v>186</v>
      </c>
      <c r="D144" s="150" t="s">
        <v>148</v>
      </c>
      <c r="E144" s="151" t="s">
        <v>974</v>
      </c>
      <c r="F144" s="152" t="s">
        <v>975</v>
      </c>
      <c r="G144" s="153" t="s">
        <v>944</v>
      </c>
      <c r="H144" s="154">
        <v>1</v>
      </c>
      <c r="I144" s="4"/>
      <c r="J144" s="155">
        <f>ROUND(I144*H144,2)</f>
        <v>0</v>
      </c>
      <c r="K144" s="152" t="s">
        <v>152</v>
      </c>
      <c r="L144" s="24"/>
      <c r="M144" s="156" t="s">
        <v>1</v>
      </c>
      <c r="N144" s="157" t="s">
        <v>41</v>
      </c>
      <c r="O144" s="51"/>
      <c r="P144" s="158">
        <f>O144*H144</f>
        <v>0</v>
      </c>
      <c r="Q144" s="158">
        <v>0</v>
      </c>
      <c r="R144" s="158">
        <f>Q144*H144</f>
        <v>0</v>
      </c>
      <c r="S144" s="158">
        <v>0</v>
      </c>
      <c r="T144" s="159">
        <f>S144*H144</f>
        <v>0</v>
      </c>
      <c r="U144" s="23"/>
      <c r="V144" s="23"/>
      <c r="W144" s="23"/>
      <c r="X144" s="23"/>
      <c r="Y144" s="23"/>
      <c r="Z144" s="23"/>
      <c r="AA144" s="23"/>
      <c r="AB144" s="23"/>
      <c r="AC144" s="23"/>
      <c r="AD144" s="23"/>
      <c r="AE144" s="23"/>
      <c r="AR144" s="160" t="s">
        <v>153</v>
      </c>
      <c r="AT144" s="160" t="s">
        <v>148</v>
      </c>
      <c r="AU144" s="160" t="s">
        <v>85</v>
      </c>
      <c r="AY144" s="11" t="s">
        <v>146</v>
      </c>
      <c r="BE144" s="161">
        <f>IF(N144="základní",J144,0)</f>
        <v>0</v>
      </c>
      <c r="BF144" s="161">
        <f>IF(N144="snížená",J144,0)</f>
        <v>0</v>
      </c>
      <c r="BG144" s="161">
        <f>IF(N144="zákl. přenesená",J144,0)</f>
        <v>0</v>
      </c>
      <c r="BH144" s="161">
        <f>IF(N144="sníž. přenesená",J144,0)</f>
        <v>0</v>
      </c>
      <c r="BI144" s="161">
        <f>IF(N144="nulová",J144,0)</f>
        <v>0</v>
      </c>
      <c r="BJ144" s="11" t="s">
        <v>83</v>
      </c>
      <c r="BK144" s="161">
        <f>ROUND(I144*H144,2)</f>
        <v>0</v>
      </c>
      <c r="BL144" s="11" t="s">
        <v>153</v>
      </c>
      <c r="BM144" s="160" t="s">
        <v>976</v>
      </c>
    </row>
    <row r="145" spans="1:65" s="27" customFormat="1" ht="14.45" customHeight="1">
      <c r="A145" s="23"/>
      <c r="B145" s="24"/>
      <c r="C145" s="150" t="s">
        <v>191</v>
      </c>
      <c r="D145" s="150" t="s">
        <v>148</v>
      </c>
      <c r="E145" s="151" t="s">
        <v>977</v>
      </c>
      <c r="F145" s="152" t="s">
        <v>978</v>
      </c>
      <c r="G145" s="153" t="s">
        <v>944</v>
      </c>
      <c r="H145" s="154">
        <v>1</v>
      </c>
      <c r="I145" s="4"/>
      <c r="J145" s="155">
        <f>ROUND(I145*H145,2)</f>
        <v>0</v>
      </c>
      <c r="K145" s="152" t="s">
        <v>152</v>
      </c>
      <c r="L145" s="24"/>
      <c r="M145" s="156" t="s">
        <v>1</v>
      </c>
      <c r="N145" s="157" t="s">
        <v>41</v>
      </c>
      <c r="O145" s="51"/>
      <c r="P145" s="158">
        <f>O145*H145</f>
        <v>0</v>
      </c>
      <c r="Q145" s="158">
        <v>0</v>
      </c>
      <c r="R145" s="158">
        <f>Q145*H145</f>
        <v>0</v>
      </c>
      <c r="S145" s="158">
        <v>0</v>
      </c>
      <c r="T145" s="159">
        <f>S145*H145</f>
        <v>0</v>
      </c>
      <c r="U145" s="23"/>
      <c r="V145" s="23"/>
      <c r="W145" s="23"/>
      <c r="X145" s="23"/>
      <c r="Y145" s="23"/>
      <c r="Z145" s="23"/>
      <c r="AA145" s="23"/>
      <c r="AB145" s="23"/>
      <c r="AC145" s="23"/>
      <c r="AD145" s="23"/>
      <c r="AE145" s="23"/>
      <c r="AR145" s="160" t="s">
        <v>153</v>
      </c>
      <c r="AT145" s="160" t="s">
        <v>148</v>
      </c>
      <c r="AU145" s="160" t="s">
        <v>85</v>
      </c>
      <c r="AY145" s="11" t="s">
        <v>146</v>
      </c>
      <c r="BE145" s="161">
        <f>IF(N145="základní",J145,0)</f>
        <v>0</v>
      </c>
      <c r="BF145" s="161">
        <f>IF(N145="snížená",J145,0)</f>
        <v>0</v>
      </c>
      <c r="BG145" s="161">
        <f>IF(N145="zákl. přenesená",J145,0)</f>
        <v>0</v>
      </c>
      <c r="BH145" s="161">
        <f>IF(N145="sníž. přenesená",J145,0)</f>
        <v>0</v>
      </c>
      <c r="BI145" s="161">
        <f>IF(N145="nulová",J145,0)</f>
        <v>0</v>
      </c>
      <c r="BJ145" s="11" t="s">
        <v>83</v>
      </c>
      <c r="BK145" s="161">
        <f>ROUND(I145*H145,2)</f>
        <v>0</v>
      </c>
      <c r="BL145" s="11" t="s">
        <v>153</v>
      </c>
      <c r="BM145" s="160" t="s">
        <v>979</v>
      </c>
    </row>
    <row r="146" spans="1:65" s="27" customFormat="1" ht="19.5">
      <c r="A146" s="23"/>
      <c r="B146" s="24"/>
      <c r="C146" s="23"/>
      <c r="D146" s="164" t="s">
        <v>312</v>
      </c>
      <c r="E146" s="23"/>
      <c r="F146" s="188" t="s">
        <v>980</v>
      </c>
      <c r="G146" s="23"/>
      <c r="H146" s="23"/>
      <c r="I146" s="8"/>
      <c r="J146" s="23"/>
      <c r="K146" s="23"/>
      <c r="L146" s="24"/>
      <c r="M146" s="189"/>
      <c r="N146" s="190"/>
      <c r="O146" s="51"/>
      <c r="P146" s="51"/>
      <c r="Q146" s="51"/>
      <c r="R146" s="51"/>
      <c r="S146" s="51"/>
      <c r="T146" s="52"/>
      <c r="U146" s="23"/>
      <c r="V146" s="23"/>
      <c r="W146" s="23"/>
      <c r="X146" s="23"/>
      <c r="Y146" s="23"/>
      <c r="Z146" s="23"/>
      <c r="AA146" s="23"/>
      <c r="AB146" s="23"/>
      <c r="AC146" s="23"/>
      <c r="AD146" s="23"/>
      <c r="AE146" s="23"/>
      <c r="AT146" s="11" t="s">
        <v>312</v>
      </c>
      <c r="AU146" s="11" t="s">
        <v>85</v>
      </c>
    </row>
    <row r="147" spans="1:65" s="27" customFormat="1" ht="14.45" customHeight="1">
      <c r="A147" s="23"/>
      <c r="B147" s="24"/>
      <c r="C147" s="150" t="s">
        <v>196</v>
      </c>
      <c r="D147" s="150" t="s">
        <v>148</v>
      </c>
      <c r="E147" s="151" t="s">
        <v>981</v>
      </c>
      <c r="F147" s="152" t="s">
        <v>982</v>
      </c>
      <c r="G147" s="153" t="s">
        <v>944</v>
      </c>
      <c r="H147" s="154">
        <v>1</v>
      </c>
      <c r="I147" s="4"/>
      <c r="J147" s="155">
        <f>ROUND(I147*H147,2)</f>
        <v>0</v>
      </c>
      <c r="K147" s="152" t="s">
        <v>152</v>
      </c>
      <c r="L147" s="24"/>
      <c r="M147" s="156" t="s">
        <v>1</v>
      </c>
      <c r="N147" s="157" t="s">
        <v>41</v>
      </c>
      <c r="O147" s="51"/>
      <c r="P147" s="158">
        <f>O147*H147</f>
        <v>0</v>
      </c>
      <c r="Q147" s="158">
        <v>0</v>
      </c>
      <c r="R147" s="158">
        <f>Q147*H147</f>
        <v>0</v>
      </c>
      <c r="S147" s="158">
        <v>0</v>
      </c>
      <c r="T147" s="159">
        <f>S147*H147</f>
        <v>0</v>
      </c>
      <c r="U147" s="23"/>
      <c r="V147" s="23"/>
      <c r="W147" s="23"/>
      <c r="X147" s="23"/>
      <c r="Y147" s="23"/>
      <c r="Z147" s="23"/>
      <c r="AA147" s="23"/>
      <c r="AB147" s="23"/>
      <c r="AC147" s="23"/>
      <c r="AD147" s="23"/>
      <c r="AE147" s="23"/>
      <c r="AR147" s="160" t="s">
        <v>153</v>
      </c>
      <c r="AT147" s="160" t="s">
        <v>148</v>
      </c>
      <c r="AU147" s="160" t="s">
        <v>85</v>
      </c>
      <c r="AY147" s="11" t="s">
        <v>146</v>
      </c>
      <c r="BE147" s="161">
        <f>IF(N147="základní",J147,0)</f>
        <v>0</v>
      </c>
      <c r="BF147" s="161">
        <f>IF(N147="snížená",J147,0)</f>
        <v>0</v>
      </c>
      <c r="BG147" s="161">
        <f>IF(N147="zákl. přenesená",J147,0)</f>
        <v>0</v>
      </c>
      <c r="BH147" s="161">
        <f>IF(N147="sníž. přenesená",J147,0)</f>
        <v>0</v>
      </c>
      <c r="BI147" s="161">
        <f>IF(N147="nulová",J147,0)</f>
        <v>0</v>
      </c>
      <c r="BJ147" s="11" t="s">
        <v>83</v>
      </c>
      <c r="BK147" s="161">
        <f>ROUND(I147*H147,2)</f>
        <v>0</v>
      </c>
      <c r="BL147" s="11" t="s">
        <v>153</v>
      </c>
      <c r="BM147" s="160" t="s">
        <v>983</v>
      </c>
    </row>
    <row r="148" spans="1:65" s="27" customFormat="1" ht="29.25">
      <c r="A148" s="23"/>
      <c r="B148" s="24"/>
      <c r="C148" s="23"/>
      <c r="D148" s="164" t="s">
        <v>312</v>
      </c>
      <c r="E148" s="23"/>
      <c r="F148" s="188" t="s">
        <v>984</v>
      </c>
      <c r="G148" s="23"/>
      <c r="H148" s="23"/>
      <c r="I148" s="8"/>
      <c r="J148" s="23"/>
      <c r="K148" s="23"/>
      <c r="L148" s="24"/>
      <c r="M148" s="189"/>
      <c r="N148" s="190"/>
      <c r="O148" s="51"/>
      <c r="P148" s="51"/>
      <c r="Q148" s="51"/>
      <c r="R148" s="51"/>
      <c r="S148" s="51"/>
      <c r="T148" s="52"/>
      <c r="U148" s="23"/>
      <c r="V148" s="23"/>
      <c r="W148" s="23"/>
      <c r="X148" s="23"/>
      <c r="Y148" s="23"/>
      <c r="Z148" s="23"/>
      <c r="AA148" s="23"/>
      <c r="AB148" s="23"/>
      <c r="AC148" s="23"/>
      <c r="AD148" s="23"/>
      <c r="AE148" s="23"/>
      <c r="AT148" s="11" t="s">
        <v>312</v>
      </c>
      <c r="AU148" s="11" t="s">
        <v>85</v>
      </c>
    </row>
    <row r="149" spans="1:65" s="137" customFormat="1" ht="22.9" customHeight="1">
      <c r="B149" s="138"/>
      <c r="D149" s="139" t="s">
        <v>75</v>
      </c>
      <c r="E149" s="148" t="s">
        <v>985</v>
      </c>
      <c r="F149" s="148" t="s">
        <v>986</v>
      </c>
      <c r="I149" s="3"/>
      <c r="J149" s="149">
        <f>BK149</f>
        <v>0</v>
      </c>
      <c r="L149" s="138"/>
      <c r="M149" s="142"/>
      <c r="N149" s="143"/>
      <c r="O149" s="143"/>
      <c r="P149" s="144">
        <f>SUM(P150:P152)</f>
        <v>0</v>
      </c>
      <c r="Q149" s="143"/>
      <c r="R149" s="144">
        <f>SUM(R150:R152)</f>
        <v>0</v>
      </c>
      <c r="S149" s="143"/>
      <c r="T149" s="145">
        <f>SUM(T150:T152)</f>
        <v>0</v>
      </c>
      <c r="AR149" s="139" t="s">
        <v>171</v>
      </c>
      <c r="AT149" s="146" t="s">
        <v>75</v>
      </c>
      <c r="AU149" s="146" t="s">
        <v>83</v>
      </c>
      <c r="AY149" s="139" t="s">
        <v>146</v>
      </c>
      <c r="BK149" s="147">
        <f>SUM(BK150:BK152)</f>
        <v>0</v>
      </c>
    </row>
    <row r="150" spans="1:65" s="27" customFormat="1" ht="14.45" customHeight="1">
      <c r="A150" s="23"/>
      <c r="B150" s="24"/>
      <c r="C150" s="150" t="s">
        <v>201</v>
      </c>
      <c r="D150" s="150" t="s">
        <v>148</v>
      </c>
      <c r="E150" s="151" t="s">
        <v>987</v>
      </c>
      <c r="F150" s="152" t="s">
        <v>988</v>
      </c>
      <c r="G150" s="153" t="s">
        <v>944</v>
      </c>
      <c r="H150" s="154">
        <v>1</v>
      </c>
      <c r="I150" s="4"/>
      <c r="J150" s="155">
        <f>ROUND(I150*H150,2)</f>
        <v>0</v>
      </c>
      <c r="K150" s="152" t="s">
        <v>152</v>
      </c>
      <c r="L150" s="24"/>
      <c r="M150" s="156" t="s">
        <v>1</v>
      </c>
      <c r="N150" s="157" t="s">
        <v>41</v>
      </c>
      <c r="O150" s="51"/>
      <c r="P150" s="158">
        <f>O150*H150</f>
        <v>0</v>
      </c>
      <c r="Q150" s="158">
        <v>0</v>
      </c>
      <c r="R150" s="158">
        <f>Q150*H150</f>
        <v>0</v>
      </c>
      <c r="S150" s="158">
        <v>0</v>
      </c>
      <c r="T150" s="159">
        <f>S150*H150</f>
        <v>0</v>
      </c>
      <c r="U150" s="23"/>
      <c r="V150" s="23"/>
      <c r="W150" s="23"/>
      <c r="X150" s="23"/>
      <c r="Y150" s="23"/>
      <c r="Z150" s="23"/>
      <c r="AA150" s="23"/>
      <c r="AB150" s="23"/>
      <c r="AC150" s="23"/>
      <c r="AD150" s="23"/>
      <c r="AE150" s="23"/>
      <c r="AR150" s="160" t="s">
        <v>153</v>
      </c>
      <c r="AT150" s="160" t="s">
        <v>148</v>
      </c>
      <c r="AU150" s="160" t="s">
        <v>85</v>
      </c>
      <c r="AY150" s="11" t="s">
        <v>146</v>
      </c>
      <c r="BE150" s="161">
        <f>IF(N150="základní",J150,0)</f>
        <v>0</v>
      </c>
      <c r="BF150" s="161">
        <f>IF(N150="snížená",J150,0)</f>
        <v>0</v>
      </c>
      <c r="BG150" s="161">
        <f>IF(N150="zákl. přenesená",J150,0)</f>
        <v>0</v>
      </c>
      <c r="BH150" s="161">
        <f>IF(N150="sníž. přenesená",J150,0)</f>
        <v>0</v>
      </c>
      <c r="BI150" s="161">
        <f>IF(N150="nulová",J150,0)</f>
        <v>0</v>
      </c>
      <c r="BJ150" s="11" t="s">
        <v>83</v>
      </c>
      <c r="BK150" s="161">
        <f>ROUND(I150*H150,2)</f>
        <v>0</v>
      </c>
      <c r="BL150" s="11" t="s">
        <v>153</v>
      </c>
      <c r="BM150" s="160" t="s">
        <v>989</v>
      </c>
    </row>
    <row r="151" spans="1:65" s="27" customFormat="1" ht="14.45" customHeight="1">
      <c r="A151" s="23"/>
      <c r="B151" s="24"/>
      <c r="C151" s="150" t="s">
        <v>207</v>
      </c>
      <c r="D151" s="150" t="s">
        <v>148</v>
      </c>
      <c r="E151" s="151" t="s">
        <v>990</v>
      </c>
      <c r="F151" s="152" t="s">
        <v>991</v>
      </c>
      <c r="G151" s="153" t="s">
        <v>944</v>
      </c>
      <c r="H151" s="154">
        <v>1</v>
      </c>
      <c r="I151" s="4"/>
      <c r="J151" s="155">
        <f>ROUND(I151*H151,2)</f>
        <v>0</v>
      </c>
      <c r="K151" s="152" t="s">
        <v>152</v>
      </c>
      <c r="L151" s="24"/>
      <c r="M151" s="156" t="s">
        <v>1</v>
      </c>
      <c r="N151" s="157" t="s">
        <v>41</v>
      </c>
      <c r="O151" s="51"/>
      <c r="P151" s="158">
        <f>O151*H151</f>
        <v>0</v>
      </c>
      <c r="Q151" s="158">
        <v>0</v>
      </c>
      <c r="R151" s="158">
        <f>Q151*H151</f>
        <v>0</v>
      </c>
      <c r="S151" s="158">
        <v>0</v>
      </c>
      <c r="T151" s="159">
        <f>S151*H151</f>
        <v>0</v>
      </c>
      <c r="U151" s="23"/>
      <c r="V151" s="23"/>
      <c r="W151" s="23"/>
      <c r="X151" s="23"/>
      <c r="Y151" s="23"/>
      <c r="Z151" s="23"/>
      <c r="AA151" s="23"/>
      <c r="AB151" s="23"/>
      <c r="AC151" s="23"/>
      <c r="AD151" s="23"/>
      <c r="AE151" s="23"/>
      <c r="AR151" s="160" t="s">
        <v>153</v>
      </c>
      <c r="AT151" s="160" t="s">
        <v>148</v>
      </c>
      <c r="AU151" s="160" t="s">
        <v>85</v>
      </c>
      <c r="AY151" s="11" t="s">
        <v>146</v>
      </c>
      <c r="BE151" s="161">
        <f>IF(N151="základní",J151,0)</f>
        <v>0</v>
      </c>
      <c r="BF151" s="161">
        <f>IF(N151="snížená",J151,0)</f>
        <v>0</v>
      </c>
      <c r="BG151" s="161">
        <f>IF(N151="zákl. přenesená",J151,0)</f>
        <v>0</v>
      </c>
      <c r="BH151" s="161">
        <f>IF(N151="sníž. přenesená",J151,0)</f>
        <v>0</v>
      </c>
      <c r="BI151" s="161">
        <f>IF(N151="nulová",J151,0)</f>
        <v>0</v>
      </c>
      <c r="BJ151" s="11" t="s">
        <v>83</v>
      </c>
      <c r="BK151" s="161">
        <f>ROUND(I151*H151,2)</f>
        <v>0</v>
      </c>
      <c r="BL151" s="11" t="s">
        <v>153</v>
      </c>
      <c r="BM151" s="160" t="s">
        <v>992</v>
      </c>
    </row>
    <row r="152" spans="1:65" s="27" customFormat="1" ht="19.5">
      <c r="A152" s="23"/>
      <c r="B152" s="24"/>
      <c r="C152" s="23"/>
      <c r="D152" s="164" t="s">
        <v>312</v>
      </c>
      <c r="E152" s="23"/>
      <c r="F152" s="188" t="s">
        <v>993</v>
      </c>
      <c r="G152" s="23"/>
      <c r="H152" s="23"/>
      <c r="I152" s="23"/>
      <c r="J152" s="23"/>
      <c r="K152" s="23"/>
      <c r="L152" s="24"/>
      <c r="M152" s="189"/>
      <c r="N152" s="190"/>
      <c r="O152" s="51"/>
      <c r="P152" s="51"/>
      <c r="Q152" s="51"/>
      <c r="R152" s="51"/>
      <c r="S152" s="51"/>
      <c r="T152" s="52"/>
      <c r="U152" s="23"/>
      <c r="V152" s="23"/>
      <c r="W152" s="23"/>
      <c r="X152" s="23"/>
      <c r="Y152" s="23"/>
      <c r="Z152" s="23"/>
      <c r="AA152" s="23"/>
      <c r="AB152" s="23"/>
      <c r="AC152" s="23"/>
      <c r="AD152" s="23"/>
      <c r="AE152" s="23"/>
      <c r="AT152" s="11" t="s">
        <v>312</v>
      </c>
      <c r="AU152" s="11" t="s">
        <v>85</v>
      </c>
    </row>
    <row r="153" spans="1:65" s="137" customFormat="1" ht="22.9" customHeight="1">
      <c r="B153" s="138"/>
      <c r="D153" s="139" t="s">
        <v>75</v>
      </c>
      <c r="E153" s="148" t="s">
        <v>994</v>
      </c>
      <c r="F153" s="148" t="s">
        <v>995</v>
      </c>
      <c r="J153" s="149">
        <f>BK153</f>
        <v>0</v>
      </c>
      <c r="L153" s="138"/>
      <c r="M153" s="142"/>
      <c r="N153" s="143"/>
      <c r="O153" s="143"/>
      <c r="P153" s="144">
        <f>P154</f>
        <v>0</v>
      </c>
      <c r="Q153" s="143"/>
      <c r="R153" s="144">
        <f>R154</f>
        <v>0</v>
      </c>
      <c r="S153" s="143"/>
      <c r="T153" s="145">
        <f>T154</f>
        <v>0</v>
      </c>
      <c r="AR153" s="139" t="s">
        <v>171</v>
      </c>
      <c r="AT153" s="146" t="s">
        <v>75</v>
      </c>
      <c r="AU153" s="146" t="s">
        <v>83</v>
      </c>
      <c r="AY153" s="139" t="s">
        <v>146</v>
      </c>
      <c r="BK153" s="147">
        <f>BK154</f>
        <v>0</v>
      </c>
    </row>
    <row r="154" spans="1:65" s="27" customFormat="1" ht="14.45" customHeight="1">
      <c r="A154" s="23"/>
      <c r="B154" s="24"/>
      <c r="C154" s="150" t="s">
        <v>211</v>
      </c>
      <c r="D154" s="150" t="s">
        <v>148</v>
      </c>
      <c r="E154" s="151" t="s">
        <v>996</v>
      </c>
      <c r="F154" s="152" t="s">
        <v>997</v>
      </c>
      <c r="G154" s="153" t="s">
        <v>944</v>
      </c>
      <c r="H154" s="154">
        <v>1</v>
      </c>
      <c r="I154" s="4"/>
      <c r="J154" s="155">
        <f>ROUND(I154*H154,2)</f>
        <v>0</v>
      </c>
      <c r="K154" s="152" t="s">
        <v>152</v>
      </c>
      <c r="L154" s="24"/>
      <c r="M154" s="156" t="s">
        <v>1</v>
      </c>
      <c r="N154" s="157" t="s">
        <v>41</v>
      </c>
      <c r="O154" s="51"/>
      <c r="P154" s="158">
        <f>O154*H154</f>
        <v>0</v>
      </c>
      <c r="Q154" s="158">
        <v>0</v>
      </c>
      <c r="R154" s="158">
        <f>Q154*H154</f>
        <v>0</v>
      </c>
      <c r="S154" s="158">
        <v>0</v>
      </c>
      <c r="T154" s="159">
        <f>S154*H154</f>
        <v>0</v>
      </c>
      <c r="U154" s="23"/>
      <c r="V154" s="23"/>
      <c r="W154" s="23"/>
      <c r="X154" s="23"/>
      <c r="Y154" s="23"/>
      <c r="Z154" s="23"/>
      <c r="AA154" s="23"/>
      <c r="AB154" s="23"/>
      <c r="AC154" s="23"/>
      <c r="AD154" s="23"/>
      <c r="AE154" s="23"/>
      <c r="AR154" s="160" t="s">
        <v>952</v>
      </c>
      <c r="AT154" s="160" t="s">
        <v>148</v>
      </c>
      <c r="AU154" s="160" t="s">
        <v>85</v>
      </c>
      <c r="AY154" s="11" t="s">
        <v>146</v>
      </c>
      <c r="BE154" s="161">
        <f>IF(N154="základní",J154,0)</f>
        <v>0</v>
      </c>
      <c r="BF154" s="161">
        <f>IF(N154="snížená",J154,0)</f>
        <v>0</v>
      </c>
      <c r="BG154" s="161">
        <f>IF(N154="zákl. přenesená",J154,0)</f>
        <v>0</v>
      </c>
      <c r="BH154" s="161">
        <f>IF(N154="sníž. přenesená",J154,0)</f>
        <v>0</v>
      </c>
      <c r="BI154" s="161">
        <f>IF(N154="nulová",J154,0)</f>
        <v>0</v>
      </c>
      <c r="BJ154" s="11" t="s">
        <v>83</v>
      </c>
      <c r="BK154" s="161">
        <f>ROUND(I154*H154,2)</f>
        <v>0</v>
      </c>
      <c r="BL154" s="11" t="s">
        <v>952</v>
      </c>
      <c r="BM154" s="160" t="s">
        <v>998</v>
      </c>
    </row>
    <row r="155" spans="1:65" s="137" customFormat="1" ht="22.9" customHeight="1">
      <c r="B155" s="138"/>
      <c r="D155" s="139" t="s">
        <v>75</v>
      </c>
      <c r="E155" s="148" t="s">
        <v>999</v>
      </c>
      <c r="F155" s="148" t="s">
        <v>1000</v>
      </c>
      <c r="I155" s="3"/>
      <c r="J155" s="149">
        <f>BK155</f>
        <v>0</v>
      </c>
      <c r="L155" s="138"/>
      <c r="M155" s="142"/>
      <c r="N155" s="143"/>
      <c r="O155" s="143"/>
      <c r="P155" s="144">
        <f>P156</f>
        <v>0</v>
      </c>
      <c r="Q155" s="143"/>
      <c r="R155" s="144">
        <f>R156</f>
        <v>0</v>
      </c>
      <c r="S155" s="143"/>
      <c r="T155" s="145">
        <f>T156</f>
        <v>0</v>
      </c>
      <c r="AR155" s="139" t="s">
        <v>171</v>
      </c>
      <c r="AT155" s="146" t="s">
        <v>75</v>
      </c>
      <c r="AU155" s="146" t="s">
        <v>83</v>
      </c>
      <c r="AY155" s="139" t="s">
        <v>146</v>
      </c>
      <c r="BK155" s="147">
        <f>BK156</f>
        <v>0</v>
      </c>
    </row>
    <row r="156" spans="1:65" s="27" customFormat="1" ht="14.45" customHeight="1">
      <c r="A156" s="23"/>
      <c r="B156" s="24"/>
      <c r="C156" s="150" t="s">
        <v>221</v>
      </c>
      <c r="D156" s="150" t="s">
        <v>148</v>
      </c>
      <c r="E156" s="151" t="s">
        <v>1001</v>
      </c>
      <c r="F156" s="152" t="s">
        <v>1002</v>
      </c>
      <c r="G156" s="153" t="s">
        <v>944</v>
      </c>
      <c r="H156" s="154">
        <v>1</v>
      </c>
      <c r="I156" s="4"/>
      <c r="J156" s="155">
        <f>ROUND(I156*H156,2)</f>
        <v>0</v>
      </c>
      <c r="K156" s="152" t="s">
        <v>152</v>
      </c>
      <c r="L156" s="24"/>
      <c r="M156" s="203" t="s">
        <v>1</v>
      </c>
      <c r="N156" s="204" t="s">
        <v>41</v>
      </c>
      <c r="O156" s="193"/>
      <c r="P156" s="194">
        <f>O156*H156</f>
        <v>0</v>
      </c>
      <c r="Q156" s="194">
        <v>0</v>
      </c>
      <c r="R156" s="194">
        <f>Q156*H156</f>
        <v>0</v>
      </c>
      <c r="S156" s="194">
        <v>0</v>
      </c>
      <c r="T156" s="195">
        <f>S156*H156</f>
        <v>0</v>
      </c>
      <c r="U156" s="23"/>
      <c r="V156" s="23"/>
      <c r="W156" s="23"/>
      <c r="X156" s="23"/>
      <c r="Y156" s="23"/>
      <c r="Z156" s="23"/>
      <c r="AA156" s="23"/>
      <c r="AB156" s="23"/>
      <c r="AC156" s="23"/>
      <c r="AD156" s="23"/>
      <c r="AE156" s="23"/>
      <c r="AR156" s="160" t="s">
        <v>153</v>
      </c>
      <c r="AT156" s="160" t="s">
        <v>148</v>
      </c>
      <c r="AU156" s="160" t="s">
        <v>85</v>
      </c>
      <c r="AY156" s="11" t="s">
        <v>146</v>
      </c>
      <c r="BE156" s="161">
        <f>IF(N156="základní",J156,0)</f>
        <v>0</v>
      </c>
      <c r="BF156" s="161">
        <f>IF(N156="snížená",J156,0)</f>
        <v>0</v>
      </c>
      <c r="BG156" s="161">
        <f>IF(N156="zákl. přenesená",J156,0)</f>
        <v>0</v>
      </c>
      <c r="BH156" s="161">
        <f>IF(N156="sníž. přenesená",J156,0)</f>
        <v>0</v>
      </c>
      <c r="BI156" s="161">
        <f>IF(N156="nulová",J156,0)</f>
        <v>0</v>
      </c>
      <c r="BJ156" s="11" t="s">
        <v>83</v>
      </c>
      <c r="BK156" s="161">
        <f>ROUND(I156*H156,2)</f>
        <v>0</v>
      </c>
      <c r="BL156" s="11" t="s">
        <v>153</v>
      </c>
      <c r="BM156" s="160" t="s">
        <v>1003</v>
      </c>
    </row>
    <row r="157" spans="1:65" s="27" customFormat="1" ht="6.95" customHeight="1">
      <c r="A157" s="23"/>
      <c r="B157" s="39"/>
      <c r="C157" s="40"/>
      <c r="D157" s="40"/>
      <c r="E157" s="40"/>
      <c r="F157" s="40"/>
      <c r="G157" s="40"/>
      <c r="H157" s="40"/>
      <c r="I157" s="40"/>
      <c r="J157" s="40"/>
      <c r="K157" s="40"/>
      <c r="L157" s="24"/>
      <c r="M157" s="23"/>
      <c r="O157" s="23"/>
      <c r="P157" s="23"/>
      <c r="Q157" s="23"/>
      <c r="R157" s="23"/>
      <c r="S157" s="23"/>
      <c r="T157" s="23"/>
      <c r="U157" s="23"/>
      <c r="V157" s="23"/>
      <c r="W157" s="23"/>
      <c r="X157" s="23"/>
      <c r="Y157" s="23"/>
      <c r="Z157" s="23"/>
      <c r="AA157" s="23"/>
      <c r="AB157" s="23"/>
      <c r="AC157" s="23"/>
      <c r="AD157" s="23"/>
      <c r="AE157" s="23"/>
    </row>
  </sheetData>
  <sheetProtection password="9F15" sheet="1" objects="1" scenarios="1"/>
  <autoFilter ref="C126:K156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08"/>
  <sheetViews>
    <sheetView showGridLines="0" topLeftCell="A390" workbookViewId="0">
      <selection activeCell="I407" sqref="I407"/>
    </sheetView>
  </sheetViews>
  <sheetFormatPr defaultRowHeight="11.25"/>
  <cols>
    <col min="1" max="1" width="8.33203125" style="10" customWidth="1"/>
    <col min="2" max="2" width="1.1640625" style="10" customWidth="1"/>
    <col min="3" max="3" width="4.1640625" style="10" customWidth="1"/>
    <col min="4" max="4" width="4.33203125" style="10" customWidth="1"/>
    <col min="5" max="5" width="17.1640625" style="10" customWidth="1"/>
    <col min="6" max="6" width="50.83203125" style="10" customWidth="1"/>
    <col min="7" max="7" width="7.5" style="10" customWidth="1"/>
    <col min="8" max="8" width="11.5" style="10" customWidth="1"/>
    <col min="9" max="11" width="20.1640625" style="10" customWidth="1"/>
    <col min="12" max="12" width="9.33203125" style="10" customWidth="1"/>
    <col min="13" max="13" width="10.83203125" style="10" hidden="1" customWidth="1"/>
    <col min="14" max="14" width="9.33203125" style="10" hidden="1"/>
    <col min="15" max="20" width="14.1640625" style="10" hidden="1" customWidth="1"/>
    <col min="21" max="21" width="16.33203125" style="10" hidden="1" customWidth="1"/>
    <col min="22" max="22" width="12.33203125" style="10" customWidth="1"/>
    <col min="23" max="23" width="16.33203125" style="10" customWidth="1"/>
    <col min="24" max="24" width="12.33203125" style="10" customWidth="1"/>
    <col min="25" max="25" width="15" style="10" customWidth="1"/>
    <col min="26" max="26" width="11" style="10" customWidth="1"/>
    <col min="27" max="27" width="15" style="10" customWidth="1"/>
    <col min="28" max="28" width="16.33203125" style="10" customWidth="1"/>
    <col min="29" max="29" width="11" style="10" customWidth="1"/>
    <col min="30" max="30" width="15" style="10" customWidth="1"/>
    <col min="31" max="31" width="16.33203125" style="10" customWidth="1"/>
    <col min="32" max="43" width="9.33203125" style="10"/>
    <col min="44" max="65" width="9.33203125" style="10" hidden="1"/>
    <col min="66" max="16384" width="9.33203125" style="10"/>
  </cols>
  <sheetData>
    <row r="2" spans="1:46" ht="36.950000000000003" customHeight="1">
      <c r="L2" s="205" t="s">
        <v>5</v>
      </c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1" t="s">
        <v>101</v>
      </c>
    </row>
    <row r="3" spans="1:46" ht="6.95" customHeight="1">
      <c r="B3" s="12"/>
      <c r="C3" s="13"/>
      <c r="D3" s="13"/>
      <c r="E3" s="13"/>
      <c r="F3" s="13"/>
      <c r="G3" s="13"/>
      <c r="H3" s="13"/>
      <c r="I3" s="13"/>
      <c r="J3" s="13"/>
      <c r="K3" s="13"/>
      <c r="L3" s="14"/>
      <c r="AT3" s="11" t="s">
        <v>85</v>
      </c>
    </row>
    <row r="4" spans="1:46" ht="24.95" customHeight="1">
      <c r="B4" s="14"/>
      <c r="D4" s="15" t="s">
        <v>106</v>
      </c>
      <c r="L4" s="14"/>
      <c r="M4" s="93" t="s">
        <v>10</v>
      </c>
      <c r="AT4" s="11" t="s">
        <v>3</v>
      </c>
    </row>
    <row r="5" spans="1:46" ht="6.95" customHeight="1">
      <c r="B5" s="14"/>
      <c r="L5" s="14"/>
    </row>
    <row r="6" spans="1:46" ht="12" customHeight="1">
      <c r="B6" s="14"/>
      <c r="D6" s="20" t="s">
        <v>16</v>
      </c>
      <c r="L6" s="14"/>
    </row>
    <row r="7" spans="1:46" ht="16.5" customHeight="1">
      <c r="B7" s="14"/>
      <c r="E7" s="249" t="str">
        <f>'Rekapitulace zakázky'!K6</f>
        <v>Oprava mostů v úseku Náchod - Teplice nad Metují</v>
      </c>
      <c r="F7" s="250"/>
      <c r="G7" s="250"/>
      <c r="H7" s="250"/>
      <c r="L7" s="14"/>
    </row>
    <row r="8" spans="1:46" ht="12" customHeight="1">
      <c r="B8" s="14"/>
      <c r="D8" s="20" t="s">
        <v>107</v>
      </c>
      <c r="L8" s="14"/>
    </row>
    <row r="9" spans="1:46" s="27" customFormat="1" ht="16.5" customHeight="1">
      <c r="A9" s="23"/>
      <c r="B9" s="24"/>
      <c r="C9" s="23"/>
      <c r="D9" s="23"/>
      <c r="E9" s="249" t="s">
        <v>1004</v>
      </c>
      <c r="F9" s="248"/>
      <c r="G9" s="248"/>
      <c r="H9" s="248"/>
      <c r="I9" s="23"/>
      <c r="J9" s="23"/>
      <c r="K9" s="23"/>
      <c r="L9" s="34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</row>
    <row r="10" spans="1:46" s="27" customFormat="1" ht="12" customHeight="1">
      <c r="A10" s="23"/>
      <c r="B10" s="24"/>
      <c r="C10" s="23"/>
      <c r="D10" s="20" t="s">
        <v>109</v>
      </c>
      <c r="E10" s="23"/>
      <c r="F10" s="23"/>
      <c r="G10" s="23"/>
      <c r="H10" s="23"/>
      <c r="I10" s="23"/>
      <c r="J10" s="23"/>
      <c r="K10" s="23"/>
      <c r="L10" s="34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</row>
    <row r="11" spans="1:46" s="27" customFormat="1" ht="16.5" customHeight="1">
      <c r="A11" s="23"/>
      <c r="B11" s="24"/>
      <c r="C11" s="23"/>
      <c r="D11" s="23"/>
      <c r="E11" s="239" t="s">
        <v>1005</v>
      </c>
      <c r="F11" s="248"/>
      <c r="G11" s="248"/>
      <c r="H11" s="248"/>
      <c r="I11" s="23"/>
      <c r="J11" s="23"/>
      <c r="K11" s="23"/>
      <c r="L11" s="34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</row>
    <row r="12" spans="1:46" s="27" customFormat="1">
      <c r="A12" s="23"/>
      <c r="B12" s="24"/>
      <c r="C12" s="23"/>
      <c r="D12" s="23"/>
      <c r="E12" s="23"/>
      <c r="F12" s="23"/>
      <c r="G12" s="23"/>
      <c r="H12" s="23"/>
      <c r="I12" s="23"/>
      <c r="J12" s="23"/>
      <c r="K12" s="23"/>
      <c r="L12" s="34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</row>
    <row r="13" spans="1:46" s="27" customFormat="1" ht="12" customHeight="1">
      <c r="A13" s="23"/>
      <c r="B13" s="24"/>
      <c r="C13" s="23"/>
      <c r="D13" s="20" t="s">
        <v>18</v>
      </c>
      <c r="E13" s="23"/>
      <c r="F13" s="21" t="s">
        <v>1</v>
      </c>
      <c r="G13" s="23"/>
      <c r="H13" s="23"/>
      <c r="I13" s="20" t="s">
        <v>19</v>
      </c>
      <c r="J13" s="21" t="s">
        <v>1</v>
      </c>
      <c r="K13" s="23"/>
      <c r="L13" s="34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</row>
    <row r="14" spans="1:46" s="27" customFormat="1" ht="12" customHeight="1">
      <c r="A14" s="23"/>
      <c r="B14" s="24"/>
      <c r="C14" s="23"/>
      <c r="D14" s="20" t="s">
        <v>20</v>
      </c>
      <c r="E14" s="23"/>
      <c r="F14" s="21" t="s">
        <v>1006</v>
      </c>
      <c r="G14" s="23"/>
      <c r="H14" s="23"/>
      <c r="I14" s="20" t="s">
        <v>22</v>
      </c>
      <c r="J14" s="94" t="str">
        <f>'Rekapitulace zakázky'!AN8</f>
        <v>18. 3. 2020</v>
      </c>
      <c r="K14" s="23"/>
      <c r="L14" s="34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</row>
    <row r="15" spans="1:46" s="27" customFormat="1" ht="10.9" customHeight="1">
      <c r="A15" s="23"/>
      <c r="B15" s="24"/>
      <c r="C15" s="23"/>
      <c r="D15" s="23"/>
      <c r="E15" s="23"/>
      <c r="F15" s="23"/>
      <c r="G15" s="23"/>
      <c r="H15" s="23"/>
      <c r="I15" s="23"/>
      <c r="J15" s="23"/>
      <c r="K15" s="23"/>
      <c r="L15" s="34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</row>
    <row r="16" spans="1:46" s="27" customFormat="1" ht="12" customHeight="1">
      <c r="A16" s="23"/>
      <c r="B16" s="24"/>
      <c r="C16" s="23"/>
      <c r="D16" s="20" t="s">
        <v>24</v>
      </c>
      <c r="E16" s="23"/>
      <c r="F16" s="23"/>
      <c r="G16" s="23"/>
      <c r="H16" s="23"/>
      <c r="I16" s="20" t="s">
        <v>25</v>
      </c>
      <c r="J16" s="21" t="str">
        <f>IF('Rekapitulace zakázky'!AN10="","",'Rekapitulace zakázky'!AN10)</f>
        <v/>
      </c>
      <c r="K16" s="23"/>
      <c r="L16" s="34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</row>
    <row r="17" spans="1:31" s="27" customFormat="1" ht="18" customHeight="1">
      <c r="A17" s="23"/>
      <c r="B17" s="24"/>
      <c r="C17" s="23"/>
      <c r="D17" s="23"/>
      <c r="E17" s="21" t="str">
        <f>IF('Rekapitulace zakázky'!E11="","",'Rekapitulace zakázky'!E11)</f>
        <v xml:space="preserve"> </v>
      </c>
      <c r="F17" s="23"/>
      <c r="G17" s="23"/>
      <c r="H17" s="23"/>
      <c r="I17" s="20" t="s">
        <v>26</v>
      </c>
      <c r="J17" s="21" t="str">
        <f>IF('Rekapitulace zakázky'!AN11="","",'Rekapitulace zakázky'!AN11)</f>
        <v/>
      </c>
      <c r="K17" s="23"/>
      <c r="L17" s="34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</row>
    <row r="18" spans="1:31" s="27" customFormat="1" ht="6.95" customHeight="1">
      <c r="A18" s="23"/>
      <c r="B18" s="24"/>
      <c r="C18" s="23"/>
      <c r="D18" s="23"/>
      <c r="E18" s="23"/>
      <c r="F18" s="23"/>
      <c r="G18" s="23"/>
      <c r="H18" s="23"/>
      <c r="I18" s="23"/>
      <c r="J18" s="23"/>
      <c r="K18" s="23"/>
      <c r="L18" s="34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</row>
    <row r="19" spans="1:31" s="27" customFormat="1" ht="12" customHeight="1">
      <c r="A19" s="23"/>
      <c r="B19" s="24"/>
      <c r="C19" s="23"/>
      <c r="D19" s="20" t="s">
        <v>27</v>
      </c>
      <c r="E19" s="23"/>
      <c r="F19" s="23"/>
      <c r="G19" s="23"/>
      <c r="H19" s="23"/>
      <c r="I19" s="20" t="s">
        <v>25</v>
      </c>
      <c r="J19" s="1" t="str">
        <f>'Rekapitulace zakázky'!AN13</f>
        <v>Vyplň údaj</v>
      </c>
      <c r="K19" s="23"/>
      <c r="L19" s="34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</row>
    <row r="20" spans="1:31" s="27" customFormat="1" ht="18" customHeight="1">
      <c r="A20" s="23"/>
      <c r="B20" s="24"/>
      <c r="C20" s="23"/>
      <c r="D20" s="23"/>
      <c r="E20" s="251" t="str">
        <f>'Rekapitulace zakázky'!E14</f>
        <v>Vyplň údaj</v>
      </c>
      <c r="F20" s="252"/>
      <c r="G20" s="252"/>
      <c r="H20" s="252"/>
      <c r="I20" s="20" t="s">
        <v>26</v>
      </c>
      <c r="J20" s="1" t="str">
        <f>'Rekapitulace zakázky'!AN14</f>
        <v>Vyplň údaj</v>
      </c>
      <c r="K20" s="23"/>
      <c r="L20" s="34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</row>
    <row r="21" spans="1:31" s="27" customFormat="1" ht="6.95" customHeight="1">
      <c r="A21" s="23"/>
      <c r="B21" s="24"/>
      <c r="C21" s="23"/>
      <c r="D21" s="23"/>
      <c r="E21" s="23"/>
      <c r="F21" s="23"/>
      <c r="G21" s="23"/>
      <c r="H21" s="23"/>
      <c r="I21" s="23"/>
      <c r="J21" s="23"/>
      <c r="K21" s="23"/>
      <c r="L21" s="34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</row>
    <row r="22" spans="1:31" s="27" customFormat="1" ht="12" customHeight="1">
      <c r="A22" s="23"/>
      <c r="B22" s="24"/>
      <c r="C22" s="23"/>
      <c r="D22" s="20" t="s">
        <v>29</v>
      </c>
      <c r="E22" s="23"/>
      <c r="F22" s="23"/>
      <c r="G22" s="23"/>
      <c r="H22" s="23"/>
      <c r="I22" s="20" t="s">
        <v>25</v>
      </c>
      <c r="J22" s="21" t="str">
        <f>IF('Rekapitulace zakázky'!AN16="","",'Rekapitulace zakázky'!AN16)</f>
        <v/>
      </c>
      <c r="K22" s="23"/>
      <c r="L22" s="34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</row>
    <row r="23" spans="1:31" s="27" customFormat="1" ht="18" customHeight="1">
      <c r="A23" s="23"/>
      <c r="B23" s="24"/>
      <c r="C23" s="23"/>
      <c r="D23" s="23"/>
      <c r="E23" s="21" t="str">
        <f>IF('Rekapitulace zakázky'!E17="","",'Rekapitulace zakázky'!E17)</f>
        <v xml:space="preserve"> </v>
      </c>
      <c r="F23" s="23"/>
      <c r="G23" s="23"/>
      <c r="H23" s="23"/>
      <c r="I23" s="20" t="s">
        <v>26</v>
      </c>
      <c r="J23" s="21" t="str">
        <f>IF('Rekapitulace zakázky'!AN17="","",'Rekapitulace zakázky'!AN17)</f>
        <v/>
      </c>
      <c r="K23" s="23"/>
      <c r="L23" s="34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</row>
    <row r="24" spans="1:31" s="27" customFormat="1" ht="6.95" customHeight="1">
      <c r="A24" s="23"/>
      <c r="B24" s="24"/>
      <c r="C24" s="23"/>
      <c r="D24" s="23"/>
      <c r="E24" s="23"/>
      <c r="F24" s="23"/>
      <c r="G24" s="23"/>
      <c r="H24" s="23"/>
      <c r="I24" s="23"/>
      <c r="J24" s="23"/>
      <c r="K24" s="23"/>
      <c r="L24" s="34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</row>
    <row r="25" spans="1:31" s="27" customFormat="1" ht="12" customHeight="1">
      <c r="A25" s="23"/>
      <c r="B25" s="24"/>
      <c r="C25" s="23"/>
      <c r="D25" s="20" t="s">
        <v>31</v>
      </c>
      <c r="E25" s="23"/>
      <c r="F25" s="23"/>
      <c r="G25" s="23"/>
      <c r="H25" s="23"/>
      <c r="I25" s="20" t="s">
        <v>25</v>
      </c>
      <c r="J25" s="21" t="s">
        <v>32</v>
      </c>
      <c r="K25" s="23"/>
      <c r="L25" s="34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</row>
    <row r="26" spans="1:31" s="27" customFormat="1" ht="18" customHeight="1">
      <c r="A26" s="23"/>
      <c r="B26" s="24"/>
      <c r="C26" s="23"/>
      <c r="D26" s="23"/>
      <c r="E26" s="21" t="s">
        <v>33</v>
      </c>
      <c r="F26" s="23"/>
      <c r="G26" s="23"/>
      <c r="H26" s="23"/>
      <c r="I26" s="20" t="s">
        <v>26</v>
      </c>
      <c r="J26" s="21" t="s">
        <v>34</v>
      </c>
      <c r="K26" s="23"/>
      <c r="L26" s="34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</row>
    <row r="27" spans="1:31" s="27" customFormat="1" ht="6.95" customHeight="1">
      <c r="A27" s="23"/>
      <c r="B27" s="24"/>
      <c r="C27" s="23"/>
      <c r="D27" s="23"/>
      <c r="E27" s="23"/>
      <c r="F27" s="23"/>
      <c r="G27" s="23"/>
      <c r="H27" s="23"/>
      <c r="I27" s="23"/>
      <c r="J27" s="23"/>
      <c r="K27" s="23"/>
      <c r="L27" s="34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</row>
    <row r="28" spans="1:31" s="27" customFormat="1" ht="12" customHeight="1">
      <c r="A28" s="23"/>
      <c r="B28" s="24"/>
      <c r="C28" s="23"/>
      <c r="D28" s="20" t="s">
        <v>35</v>
      </c>
      <c r="E28" s="23"/>
      <c r="F28" s="23"/>
      <c r="G28" s="23"/>
      <c r="H28" s="23"/>
      <c r="I28" s="23"/>
      <c r="J28" s="23"/>
      <c r="K28" s="23"/>
      <c r="L28" s="34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</row>
    <row r="29" spans="1:31" s="98" customFormat="1" ht="16.5" customHeight="1">
      <c r="A29" s="95"/>
      <c r="B29" s="96"/>
      <c r="C29" s="95"/>
      <c r="D29" s="95"/>
      <c r="E29" s="221" t="s">
        <v>1</v>
      </c>
      <c r="F29" s="221"/>
      <c r="G29" s="221"/>
      <c r="H29" s="221"/>
      <c r="I29" s="95"/>
      <c r="J29" s="95"/>
      <c r="K29" s="95"/>
      <c r="L29" s="97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</row>
    <row r="30" spans="1:31" s="27" customFormat="1" ht="6.95" customHeight="1">
      <c r="A30" s="23"/>
      <c r="B30" s="24"/>
      <c r="C30" s="23"/>
      <c r="D30" s="23"/>
      <c r="E30" s="23"/>
      <c r="F30" s="23"/>
      <c r="G30" s="23"/>
      <c r="H30" s="23"/>
      <c r="I30" s="23"/>
      <c r="J30" s="23"/>
      <c r="K30" s="23"/>
      <c r="L30" s="34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</row>
    <row r="31" spans="1:31" s="27" customFormat="1" ht="6.95" customHeight="1">
      <c r="A31" s="23"/>
      <c r="B31" s="24"/>
      <c r="C31" s="23"/>
      <c r="D31" s="59"/>
      <c r="E31" s="59"/>
      <c r="F31" s="59"/>
      <c r="G31" s="59"/>
      <c r="H31" s="59"/>
      <c r="I31" s="59"/>
      <c r="J31" s="59"/>
      <c r="K31" s="59"/>
      <c r="L31" s="34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</row>
    <row r="32" spans="1:31" s="27" customFormat="1" ht="25.35" customHeight="1">
      <c r="A32" s="23"/>
      <c r="B32" s="24"/>
      <c r="C32" s="23"/>
      <c r="D32" s="99" t="s">
        <v>36</v>
      </c>
      <c r="E32" s="23"/>
      <c r="F32" s="23"/>
      <c r="G32" s="23"/>
      <c r="H32" s="23"/>
      <c r="I32" s="23"/>
      <c r="J32" s="100">
        <f>ROUND(J133, 2)</f>
        <v>0</v>
      </c>
      <c r="K32" s="23"/>
      <c r="L32" s="34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</row>
    <row r="33" spans="1:31" s="27" customFormat="1" ht="6.95" customHeight="1">
      <c r="A33" s="23"/>
      <c r="B33" s="24"/>
      <c r="C33" s="23"/>
      <c r="D33" s="59"/>
      <c r="E33" s="59"/>
      <c r="F33" s="59"/>
      <c r="G33" s="59"/>
      <c r="H33" s="59"/>
      <c r="I33" s="59"/>
      <c r="J33" s="59"/>
      <c r="K33" s="59"/>
      <c r="L33" s="34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</row>
    <row r="34" spans="1:31" s="27" customFormat="1" ht="14.45" customHeight="1">
      <c r="A34" s="23"/>
      <c r="B34" s="24"/>
      <c r="C34" s="23"/>
      <c r="D34" s="23"/>
      <c r="E34" s="23"/>
      <c r="F34" s="101" t="s">
        <v>38</v>
      </c>
      <c r="G34" s="23"/>
      <c r="H34" s="23"/>
      <c r="I34" s="101" t="s">
        <v>37</v>
      </c>
      <c r="J34" s="101" t="s">
        <v>39</v>
      </c>
      <c r="K34" s="23"/>
      <c r="L34" s="34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</row>
    <row r="35" spans="1:31" s="27" customFormat="1" ht="14.45" customHeight="1">
      <c r="A35" s="23"/>
      <c r="B35" s="24"/>
      <c r="C35" s="23"/>
      <c r="D35" s="102" t="s">
        <v>40</v>
      </c>
      <c r="E35" s="20" t="s">
        <v>41</v>
      </c>
      <c r="F35" s="103">
        <f>ROUND((SUM(BE133:BE407)),  2)</f>
        <v>0</v>
      </c>
      <c r="G35" s="23"/>
      <c r="H35" s="23"/>
      <c r="I35" s="104">
        <v>0.21</v>
      </c>
      <c r="J35" s="103">
        <f>ROUND(((SUM(BE133:BE407))*I35),  2)</f>
        <v>0</v>
      </c>
      <c r="K35" s="23"/>
      <c r="L35" s="34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</row>
    <row r="36" spans="1:31" s="27" customFormat="1" ht="14.45" customHeight="1">
      <c r="A36" s="23"/>
      <c r="B36" s="24"/>
      <c r="C36" s="23"/>
      <c r="D36" s="23"/>
      <c r="E36" s="20" t="s">
        <v>42</v>
      </c>
      <c r="F36" s="103">
        <f>ROUND((SUM(BF133:BF407)),  2)</f>
        <v>0</v>
      </c>
      <c r="G36" s="23"/>
      <c r="H36" s="23"/>
      <c r="I36" s="104">
        <v>0.15</v>
      </c>
      <c r="J36" s="103">
        <f>ROUND(((SUM(BF133:BF407))*I36),  2)</f>
        <v>0</v>
      </c>
      <c r="K36" s="23"/>
      <c r="L36" s="34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</row>
    <row r="37" spans="1:31" s="27" customFormat="1" ht="14.45" hidden="1" customHeight="1">
      <c r="A37" s="23"/>
      <c r="B37" s="24"/>
      <c r="C37" s="23"/>
      <c r="D37" s="23"/>
      <c r="E37" s="20" t="s">
        <v>43</v>
      </c>
      <c r="F37" s="103">
        <f>ROUND((SUM(BG133:BG407)),  2)</f>
        <v>0</v>
      </c>
      <c r="G37" s="23"/>
      <c r="H37" s="23"/>
      <c r="I37" s="104">
        <v>0.21</v>
      </c>
      <c r="J37" s="103">
        <f>0</f>
        <v>0</v>
      </c>
      <c r="K37" s="23"/>
      <c r="L37" s="34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</row>
    <row r="38" spans="1:31" s="27" customFormat="1" ht="14.45" hidden="1" customHeight="1">
      <c r="A38" s="23"/>
      <c r="B38" s="24"/>
      <c r="C38" s="23"/>
      <c r="D38" s="23"/>
      <c r="E38" s="20" t="s">
        <v>44</v>
      </c>
      <c r="F38" s="103">
        <f>ROUND((SUM(BH133:BH407)),  2)</f>
        <v>0</v>
      </c>
      <c r="G38" s="23"/>
      <c r="H38" s="23"/>
      <c r="I38" s="104">
        <v>0.15</v>
      </c>
      <c r="J38" s="103">
        <f>0</f>
        <v>0</v>
      </c>
      <c r="K38" s="23"/>
      <c r="L38" s="34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</row>
    <row r="39" spans="1:31" s="27" customFormat="1" ht="14.45" hidden="1" customHeight="1">
      <c r="A39" s="23"/>
      <c r="B39" s="24"/>
      <c r="C39" s="23"/>
      <c r="D39" s="23"/>
      <c r="E39" s="20" t="s">
        <v>45</v>
      </c>
      <c r="F39" s="103">
        <f>ROUND((SUM(BI133:BI407)),  2)</f>
        <v>0</v>
      </c>
      <c r="G39" s="23"/>
      <c r="H39" s="23"/>
      <c r="I39" s="104">
        <v>0</v>
      </c>
      <c r="J39" s="103">
        <f>0</f>
        <v>0</v>
      </c>
      <c r="K39" s="23"/>
      <c r="L39" s="34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</row>
    <row r="40" spans="1:31" s="27" customFormat="1" ht="6.95" customHeight="1">
      <c r="A40" s="23"/>
      <c r="B40" s="24"/>
      <c r="C40" s="23"/>
      <c r="D40" s="23"/>
      <c r="E40" s="23"/>
      <c r="F40" s="23"/>
      <c r="G40" s="23"/>
      <c r="H40" s="23"/>
      <c r="I40" s="23"/>
      <c r="J40" s="23"/>
      <c r="K40" s="23"/>
      <c r="L40" s="34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</row>
    <row r="41" spans="1:31" s="27" customFormat="1" ht="25.35" customHeight="1">
      <c r="A41" s="23"/>
      <c r="B41" s="24"/>
      <c r="C41" s="105"/>
      <c r="D41" s="106" t="s">
        <v>46</v>
      </c>
      <c r="E41" s="53"/>
      <c r="F41" s="53"/>
      <c r="G41" s="107" t="s">
        <v>47</v>
      </c>
      <c r="H41" s="108" t="s">
        <v>48</v>
      </c>
      <c r="I41" s="53"/>
      <c r="J41" s="109">
        <f>SUM(J32:J39)</f>
        <v>0</v>
      </c>
      <c r="K41" s="110"/>
      <c r="L41" s="34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</row>
    <row r="42" spans="1:31" s="27" customFormat="1" ht="14.45" customHeight="1">
      <c r="A42" s="23"/>
      <c r="B42" s="24"/>
      <c r="C42" s="23"/>
      <c r="D42" s="23"/>
      <c r="E42" s="23"/>
      <c r="F42" s="23"/>
      <c r="G42" s="23"/>
      <c r="H42" s="23"/>
      <c r="I42" s="23"/>
      <c r="J42" s="23"/>
      <c r="K42" s="23"/>
      <c r="L42" s="34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</row>
    <row r="43" spans="1:31" ht="14.45" customHeight="1">
      <c r="B43" s="14"/>
      <c r="L43" s="14"/>
    </row>
    <row r="44" spans="1:31" ht="14.45" customHeight="1">
      <c r="B44" s="14"/>
      <c r="L44" s="14"/>
    </row>
    <row r="45" spans="1:31" ht="14.45" customHeight="1">
      <c r="B45" s="14"/>
      <c r="L45" s="14"/>
    </row>
    <row r="46" spans="1:31" ht="14.45" customHeight="1">
      <c r="B46" s="14"/>
      <c r="L46" s="14"/>
    </row>
    <row r="47" spans="1:31" ht="14.45" customHeight="1">
      <c r="B47" s="14"/>
      <c r="L47" s="14"/>
    </row>
    <row r="48" spans="1:31" ht="14.45" customHeight="1">
      <c r="B48" s="14"/>
      <c r="L48" s="14"/>
    </row>
    <row r="49" spans="1:31" ht="14.45" customHeight="1">
      <c r="B49" s="14"/>
      <c r="L49" s="14"/>
    </row>
    <row r="50" spans="1:31" s="27" customFormat="1" ht="14.45" customHeight="1">
      <c r="B50" s="34"/>
      <c r="D50" s="35" t="s">
        <v>49</v>
      </c>
      <c r="E50" s="36"/>
      <c r="F50" s="36"/>
      <c r="G50" s="35" t="s">
        <v>50</v>
      </c>
      <c r="H50" s="36"/>
      <c r="I50" s="36"/>
      <c r="J50" s="36"/>
      <c r="K50" s="36"/>
      <c r="L50" s="34"/>
    </row>
    <row r="51" spans="1:31">
      <c r="B51" s="14"/>
      <c r="L51" s="14"/>
    </row>
    <row r="52" spans="1:31">
      <c r="B52" s="14"/>
      <c r="L52" s="14"/>
    </row>
    <row r="53" spans="1:31">
      <c r="B53" s="14"/>
      <c r="L53" s="14"/>
    </row>
    <row r="54" spans="1:31">
      <c r="B54" s="14"/>
      <c r="L54" s="14"/>
    </row>
    <row r="55" spans="1:31">
      <c r="B55" s="14"/>
      <c r="L55" s="14"/>
    </row>
    <row r="56" spans="1:31">
      <c r="B56" s="14"/>
      <c r="L56" s="14"/>
    </row>
    <row r="57" spans="1:31">
      <c r="B57" s="14"/>
      <c r="L57" s="14"/>
    </row>
    <row r="58" spans="1:31">
      <c r="B58" s="14"/>
      <c r="L58" s="14"/>
    </row>
    <row r="59" spans="1:31">
      <c r="B59" s="14"/>
      <c r="L59" s="14"/>
    </row>
    <row r="60" spans="1:31">
      <c r="B60" s="14"/>
      <c r="L60" s="14"/>
    </row>
    <row r="61" spans="1:31" s="27" customFormat="1" ht="12.75">
      <c r="A61" s="23"/>
      <c r="B61" s="24"/>
      <c r="C61" s="23"/>
      <c r="D61" s="37" t="s">
        <v>51</v>
      </c>
      <c r="E61" s="26"/>
      <c r="F61" s="111" t="s">
        <v>52</v>
      </c>
      <c r="G61" s="37" t="s">
        <v>51</v>
      </c>
      <c r="H61" s="26"/>
      <c r="I61" s="26"/>
      <c r="J61" s="112" t="s">
        <v>52</v>
      </c>
      <c r="K61" s="26"/>
      <c r="L61" s="34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</row>
    <row r="62" spans="1:31">
      <c r="B62" s="14"/>
      <c r="L62" s="14"/>
    </row>
    <row r="63" spans="1:31">
      <c r="B63" s="14"/>
      <c r="L63" s="14"/>
    </row>
    <row r="64" spans="1:31">
      <c r="B64" s="14"/>
      <c r="L64" s="14"/>
    </row>
    <row r="65" spans="1:31" s="27" customFormat="1" ht="12.75">
      <c r="A65" s="23"/>
      <c r="B65" s="24"/>
      <c r="C65" s="23"/>
      <c r="D65" s="35" t="s">
        <v>53</v>
      </c>
      <c r="E65" s="38"/>
      <c r="F65" s="38"/>
      <c r="G65" s="35" t="s">
        <v>54</v>
      </c>
      <c r="H65" s="38"/>
      <c r="I65" s="38"/>
      <c r="J65" s="38"/>
      <c r="K65" s="38"/>
      <c r="L65" s="34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</row>
    <row r="66" spans="1:31">
      <c r="B66" s="14"/>
      <c r="L66" s="14"/>
    </row>
    <row r="67" spans="1:31">
      <c r="B67" s="14"/>
      <c r="L67" s="14"/>
    </row>
    <row r="68" spans="1:31">
      <c r="B68" s="14"/>
      <c r="L68" s="14"/>
    </row>
    <row r="69" spans="1:31">
      <c r="B69" s="14"/>
      <c r="L69" s="14"/>
    </row>
    <row r="70" spans="1:31">
      <c r="B70" s="14"/>
      <c r="L70" s="14"/>
    </row>
    <row r="71" spans="1:31">
      <c r="B71" s="14"/>
      <c r="L71" s="14"/>
    </row>
    <row r="72" spans="1:31">
      <c r="B72" s="14"/>
      <c r="L72" s="14"/>
    </row>
    <row r="73" spans="1:31">
      <c r="B73" s="14"/>
      <c r="L73" s="14"/>
    </row>
    <row r="74" spans="1:31">
      <c r="B74" s="14"/>
      <c r="L74" s="14"/>
    </row>
    <row r="75" spans="1:31">
      <c r="B75" s="14"/>
      <c r="L75" s="14"/>
    </row>
    <row r="76" spans="1:31" s="27" customFormat="1" ht="12.75">
      <c r="A76" s="23"/>
      <c r="B76" s="24"/>
      <c r="C76" s="23"/>
      <c r="D76" s="37" t="s">
        <v>51</v>
      </c>
      <c r="E76" s="26"/>
      <c r="F76" s="111" t="s">
        <v>52</v>
      </c>
      <c r="G76" s="37" t="s">
        <v>51</v>
      </c>
      <c r="H76" s="26"/>
      <c r="I76" s="26"/>
      <c r="J76" s="112" t="s">
        <v>52</v>
      </c>
      <c r="K76" s="26"/>
      <c r="L76" s="34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</row>
    <row r="77" spans="1:31" s="27" customFormat="1" ht="14.45" customHeight="1">
      <c r="A77" s="23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34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</row>
    <row r="81" spans="1:31" s="27" customFormat="1" ht="6.95" customHeight="1">
      <c r="A81" s="23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34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</row>
    <row r="82" spans="1:31" s="27" customFormat="1" ht="24.95" customHeight="1">
      <c r="A82" s="23"/>
      <c r="B82" s="24"/>
      <c r="C82" s="15" t="s">
        <v>112</v>
      </c>
      <c r="D82" s="23"/>
      <c r="E82" s="23"/>
      <c r="F82" s="23"/>
      <c r="G82" s="23"/>
      <c r="H82" s="23"/>
      <c r="I82" s="23"/>
      <c r="J82" s="23"/>
      <c r="K82" s="23"/>
      <c r="L82" s="34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</row>
    <row r="83" spans="1:31" s="27" customFormat="1" ht="6.95" customHeight="1">
      <c r="A83" s="23"/>
      <c r="B83" s="24"/>
      <c r="C83" s="23"/>
      <c r="D83" s="23"/>
      <c r="E83" s="23"/>
      <c r="F83" s="23"/>
      <c r="G83" s="23"/>
      <c r="H83" s="23"/>
      <c r="I83" s="23"/>
      <c r="J83" s="23"/>
      <c r="K83" s="23"/>
      <c r="L83" s="34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</row>
    <row r="84" spans="1:31" s="27" customFormat="1" ht="12" customHeight="1">
      <c r="A84" s="23"/>
      <c r="B84" s="24"/>
      <c r="C84" s="20" t="s">
        <v>16</v>
      </c>
      <c r="D84" s="23"/>
      <c r="E84" s="23"/>
      <c r="F84" s="23"/>
      <c r="G84" s="23"/>
      <c r="H84" s="23"/>
      <c r="I84" s="23"/>
      <c r="J84" s="23"/>
      <c r="K84" s="23"/>
      <c r="L84" s="34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</row>
    <row r="85" spans="1:31" s="27" customFormat="1" ht="16.5" customHeight="1">
      <c r="A85" s="23"/>
      <c r="B85" s="24"/>
      <c r="C85" s="23"/>
      <c r="D85" s="23"/>
      <c r="E85" s="249" t="str">
        <f>E7</f>
        <v>Oprava mostů v úseku Náchod - Teplice nad Metují</v>
      </c>
      <c r="F85" s="250"/>
      <c r="G85" s="250"/>
      <c r="H85" s="250"/>
      <c r="I85" s="23"/>
      <c r="J85" s="23"/>
      <c r="K85" s="23"/>
      <c r="L85" s="34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</row>
    <row r="86" spans="1:31" ht="12" customHeight="1">
      <c r="B86" s="14"/>
      <c r="C86" s="20" t="s">
        <v>107</v>
      </c>
      <c r="L86" s="14"/>
    </row>
    <row r="87" spans="1:31" s="27" customFormat="1" ht="16.5" customHeight="1">
      <c r="A87" s="23"/>
      <c r="B87" s="24"/>
      <c r="C87" s="23"/>
      <c r="D87" s="23"/>
      <c r="E87" s="249" t="s">
        <v>1004</v>
      </c>
      <c r="F87" s="248"/>
      <c r="G87" s="248"/>
      <c r="H87" s="248"/>
      <c r="I87" s="23"/>
      <c r="J87" s="23"/>
      <c r="K87" s="23"/>
      <c r="L87" s="34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</row>
    <row r="88" spans="1:31" s="27" customFormat="1" ht="12" customHeight="1">
      <c r="A88" s="23"/>
      <c r="B88" s="24"/>
      <c r="C88" s="20" t="s">
        <v>109</v>
      </c>
      <c r="D88" s="23"/>
      <c r="E88" s="23"/>
      <c r="F88" s="23"/>
      <c r="G88" s="23"/>
      <c r="H88" s="23"/>
      <c r="I88" s="23"/>
      <c r="J88" s="23"/>
      <c r="K88" s="23"/>
      <c r="L88" s="34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</row>
    <row r="89" spans="1:31" s="27" customFormat="1" ht="16.5" customHeight="1">
      <c r="A89" s="23"/>
      <c r="B89" s="24"/>
      <c r="C89" s="23"/>
      <c r="D89" s="23"/>
      <c r="E89" s="239" t="str">
        <f>E11</f>
        <v xml:space="preserve">SO 02.S - Stavební část </v>
      </c>
      <c r="F89" s="248"/>
      <c r="G89" s="248"/>
      <c r="H89" s="248"/>
      <c r="I89" s="23"/>
      <c r="J89" s="23"/>
      <c r="K89" s="23"/>
      <c r="L89" s="34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</row>
    <row r="90" spans="1:31" s="27" customFormat="1" ht="6.95" customHeight="1">
      <c r="A90" s="23"/>
      <c r="B90" s="24"/>
      <c r="C90" s="23"/>
      <c r="D90" s="23"/>
      <c r="E90" s="23"/>
      <c r="F90" s="23"/>
      <c r="G90" s="23"/>
      <c r="H90" s="23"/>
      <c r="I90" s="23"/>
      <c r="J90" s="23"/>
      <c r="K90" s="23"/>
      <c r="L90" s="34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</row>
    <row r="91" spans="1:31" s="27" customFormat="1" ht="12" customHeight="1">
      <c r="A91" s="23"/>
      <c r="B91" s="24"/>
      <c r="C91" s="20" t="s">
        <v>20</v>
      </c>
      <c r="D91" s="23"/>
      <c r="E91" s="23"/>
      <c r="F91" s="21" t="str">
        <f>F14</f>
        <v>Most v km 75,951</v>
      </c>
      <c r="G91" s="23"/>
      <c r="H91" s="23"/>
      <c r="I91" s="20" t="s">
        <v>22</v>
      </c>
      <c r="J91" s="94" t="str">
        <f>IF(J14="","",J14)</f>
        <v>18. 3. 2020</v>
      </c>
      <c r="K91" s="23"/>
      <c r="L91" s="34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</row>
    <row r="92" spans="1:31" s="27" customFormat="1" ht="6.95" customHeight="1">
      <c r="A92" s="23"/>
      <c r="B92" s="24"/>
      <c r="C92" s="23"/>
      <c r="D92" s="23"/>
      <c r="E92" s="23"/>
      <c r="F92" s="23"/>
      <c r="G92" s="23"/>
      <c r="H92" s="23"/>
      <c r="I92" s="23"/>
      <c r="J92" s="23"/>
      <c r="K92" s="23"/>
      <c r="L92" s="34"/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</row>
    <row r="93" spans="1:31" s="27" customFormat="1" ht="15.2" customHeight="1">
      <c r="A93" s="23"/>
      <c r="B93" s="24"/>
      <c r="C93" s="20" t="s">
        <v>24</v>
      </c>
      <c r="D93" s="23"/>
      <c r="E93" s="23"/>
      <c r="F93" s="21" t="str">
        <f>E17</f>
        <v xml:space="preserve"> </v>
      </c>
      <c r="G93" s="23"/>
      <c r="H93" s="23"/>
      <c r="I93" s="20" t="s">
        <v>29</v>
      </c>
      <c r="J93" s="113" t="str">
        <f>E23</f>
        <v xml:space="preserve"> </v>
      </c>
      <c r="K93" s="23"/>
      <c r="L93" s="34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</row>
    <row r="94" spans="1:31" s="27" customFormat="1" ht="40.15" customHeight="1">
      <c r="A94" s="23"/>
      <c r="B94" s="24"/>
      <c r="C94" s="20" t="s">
        <v>27</v>
      </c>
      <c r="D94" s="23"/>
      <c r="E94" s="23"/>
      <c r="F94" s="21" t="str">
        <f>IF(E20="","",E20)</f>
        <v>Vyplň údaj</v>
      </c>
      <c r="G94" s="23"/>
      <c r="H94" s="23"/>
      <c r="I94" s="20" t="s">
        <v>31</v>
      </c>
      <c r="J94" s="113" t="str">
        <f>E26</f>
        <v>Správa železnic, státní organizace OŘ HK</v>
      </c>
      <c r="K94" s="23"/>
      <c r="L94" s="34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</row>
    <row r="95" spans="1:31" s="27" customFormat="1" ht="10.35" customHeight="1">
      <c r="A95" s="23"/>
      <c r="B95" s="24"/>
      <c r="C95" s="23"/>
      <c r="D95" s="23"/>
      <c r="E95" s="23"/>
      <c r="F95" s="23"/>
      <c r="G95" s="23"/>
      <c r="H95" s="23"/>
      <c r="I95" s="23"/>
      <c r="J95" s="23"/>
      <c r="K95" s="23"/>
      <c r="L95" s="34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</row>
    <row r="96" spans="1:31" s="27" customFormat="1" ht="29.25" customHeight="1">
      <c r="A96" s="23"/>
      <c r="B96" s="24"/>
      <c r="C96" s="114" t="s">
        <v>113</v>
      </c>
      <c r="D96" s="105"/>
      <c r="E96" s="105"/>
      <c r="F96" s="105"/>
      <c r="G96" s="105"/>
      <c r="H96" s="105"/>
      <c r="I96" s="105"/>
      <c r="J96" s="115" t="s">
        <v>114</v>
      </c>
      <c r="K96" s="105"/>
      <c r="L96" s="34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</row>
    <row r="97" spans="1:47" s="27" customFormat="1" ht="10.35" customHeight="1">
      <c r="A97" s="23"/>
      <c r="B97" s="24"/>
      <c r="C97" s="23"/>
      <c r="D97" s="23"/>
      <c r="E97" s="23"/>
      <c r="F97" s="23"/>
      <c r="G97" s="23"/>
      <c r="H97" s="23"/>
      <c r="I97" s="23"/>
      <c r="J97" s="23"/>
      <c r="K97" s="23"/>
      <c r="L97" s="34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</row>
    <row r="98" spans="1:47" s="27" customFormat="1" ht="22.9" customHeight="1">
      <c r="A98" s="23"/>
      <c r="B98" s="24"/>
      <c r="C98" s="116" t="s">
        <v>115</v>
      </c>
      <c r="D98" s="23"/>
      <c r="E98" s="23"/>
      <c r="F98" s="23"/>
      <c r="G98" s="23"/>
      <c r="H98" s="23"/>
      <c r="I98" s="23"/>
      <c r="J98" s="100">
        <f>J133</f>
        <v>0</v>
      </c>
      <c r="K98" s="23"/>
      <c r="L98" s="34"/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U98" s="11" t="s">
        <v>116</v>
      </c>
    </row>
    <row r="99" spans="1:47" s="117" customFormat="1" ht="24.95" customHeight="1">
      <c r="B99" s="118"/>
      <c r="D99" s="119" t="s">
        <v>117</v>
      </c>
      <c r="E99" s="120"/>
      <c r="F99" s="120"/>
      <c r="G99" s="120"/>
      <c r="H99" s="120"/>
      <c r="I99" s="120"/>
      <c r="J99" s="121">
        <f>J134</f>
        <v>0</v>
      </c>
      <c r="L99" s="118"/>
    </row>
    <row r="100" spans="1:47" s="83" customFormat="1" ht="19.899999999999999" customHeight="1">
      <c r="B100" s="122"/>
      <c r="D100" s="123" t="s">
        <v>118</v>
      </c>
      <c r="E100" s="124"/>
      <c r="F100" s="124"/>
      <c r="G100" s="124"/>
      <c r="H100" s="124"/>
      <c r="I100" s="124"/>
      <c r="J100" s="125">
        <f>J135</f>
        <v>0</v>
      </c>
      <c r="L100" s="122"/>
    </row>
    <row r="101" spans="1:47" s="83" customFormat="1" ht="19.899999999999999" customHeight="1">
      <c r="B101" s="122"/>
      <c r="D101" s="123" t="s">
        <v>119</v>
      </c>
      <c r="E101" s="124"/>
      <c r="F101" s="124"/>
      <c r="G101" s="124"/>
      <c r="H101" s="124"/>
      <c r="I101" s="124"/>
      <c r="J101" s="125">
        <f>J198</f>
        <v>0</v>
      </c>
      <c r="L101" s="122"/>
    </row>
    <row r="102" spans="1:47" s="83" customFormat="1" ht="19.899999999999999" customHeight="1">
      <c r="B102" s="122"/>
      <c r="D102" s="123" t="s">
        <v>1007</v>
      </c>
      <c r="E102" s="124"/>
      <c r="F102" s="124"/>
      <c r="G102" s="124"/>
      <c r="H102" s="124"/>
      <c r="I102" s="124"/>
      <c r="J102" s="125">
        <f>J217</f>
        <v>0</v>
      </c>
      <c r="L102" s="122"/>
    </row>
    <row r="103" spans="1:47" s="83" customFormat="1" ht="19.899999999999999" customHeight="1">
      <c r="B103" s="122"/>
      <c r="D103" s="123" t="s">
        <v>120</v>
      </c>
      <c r="E103" s="124"/>
      <c r="F103" s="124"/>
      <c r="G103" s="124"/>
      <c r="H103" s="124"/>
      <c r="I103" s="124"/>
      <c r="J103" s="125">
        <f>J231</f>
        <v>0</v>
      </c>
      <c r="L103" s="122"/>
    </row>
    <row r="104" spans="1:47" s="83" customFormat="1" ht="19.899999999999999" customHeight="1">
      <c r="B104" s="122"/>
      <c r="D104" s="123" t="s">
        <v>121</v>
      </c>
      <c r="E104" s="124"/>
      <c r="F104" s="124"/>
      <c r="G104" s="124"/>
      <c r="H104" s="124"/>
      <c r="I104" s="124"/>
      <c r="J104" s="125">
        <f>J259</f>
        <v>0</v>
      </c>
      <c r="L104" s="122"/>
    </row>
    <row r="105" spans="1:47" s="83" customFormat="1" ht="19.899999999999999" customHeight="1">
      <c r="B105" s="122"/>
      <c r="D105" s="123" t="s">
        <v>122</v>
      </c>
      <c r="E105" s="124"/>
      <c r="F105" s="124"/>
      <c r="G105" s="124"/>
      <c r="H105" s="124"/>
      <c r="I105" s="124"/>
      <c r="J105" s="125">
        <f>J266</f>
        <v>0</v>
      </c>
      <c r="L105" s="122"/>
    </row>
    <row r="106" spans="1:47" s="83" customFormat="1" ht="19.899999999999999" customHeight="1">
      <c r="B106" s="122"/>
      <c r="D106" s="123" t="s">
        <v>123</v>
      </c>
      <c r="E106" s="124"/>
      <c r="F106" s="124"/>
      <c r="G106" s="124"/>
      <c r="H106" s="124"/>
      <c r="I106" s="124"/>
      <c r="J106" s="125">
        <f>J350</f>
        <v>0</v>
      </c>
      <c r="L106" s="122"/>
    </row>
    <row r="107" spans="1:47" s="83" customFormat="1" ht="19.899999999999999" customHeight="1">
      <c r="B107" s="122"/>
      <c r="D107" s="123" t="s">
        <v>124</v>
      </c>
      <c r="E107" s="124"/>
      <c r="F107" s="124"/>
      <c r="G107" s="124"/>
      <c r="H107" s="124"/>
      <c r="I107" s="124"/>
      <c r="J107" s="125">
        <f>J373</f>
        <v>0</v>
      </c>
      <c r="L107" s="122"/>
    </row>
    <row r="108" spans="1:47" s="117" customFormat="1" ht="24.95" customHeight="1">
      <c r="B108" s="118"/>
      <c r="D108" s="119" t="s">
        <v>125</v>
      </c>
      <c r="E108" s="120"/>
      <c r="F108" s="120"/>
      <c r="G108" s="120"/>
      <c r="H108" s="120"/>
      <c r="I108" s="120"/>
      <c r="J108" s="121">
        <f>J375</f>
        <v>0</v>
      </c>
      <c r="L108" s="118"/>
    </row>
    <row r="109" spans="1:47" s="83" customFormat="1" ht="19.899999999999999" customHeight="1">
      <c r="B109" s="122"/>
      <c r="D109" s="123" t="s">
        <v>126</v>
      </c>
      <c r="E109" s="124"/>
      <c r="F109" s="124"/>
      <c r="G109" s="124"/>
      <c r="H109" s="124"/>
      <c r="I109" s="124"/>
      <c r="J109" s="125">
        <f>J376</f>
        <v>0</v>
      </c>
      <c r="L109" s="122"/>
    </row>
    <row r="110" spans="1:47" s="117" customFormat="1" ht="24.95" customHeight="1">
      <c r="B110" s="118"/>
      <c r="D110" s="119" t="s">
        <v>1008</v>
      </c>
      <c r="E110" s="120"/>
      <c r="F110" s="120"/>
      <c r="G110" s="120"/>
      <c r="H110" s="120"/>
      <c r="I110" s="120"/>
      <c r="J110" s="121">
        <f>J402</f>
        <v>0</v>
      </c>
      <c r="L110" s="118"/>
    </row>
    <row r="111" spans="1:47" s="83" customFormat="1" ht="19.899999999999999" customHeight="1">
      <c r="B111" s="122"/>
      <c r="D111" s="123" t="s">
        <v>130</v>
      </c>
      <c r="E111" s="124"/>
      <c r="F111" s="124"/>
      <c r="G111" s="124"/>
      <c r="H111" s="124"/>
      <c r="I111" s="124"/>
      <c r="J111" s="125">
        <f>J403</f>
        <v>0</v>
      </c>
      <c r="L111" s="122"/>
    </row>
    <row r="112" spans="1:47" s="27" customFormat="1" ht="21.75" customHeight="1">
      <c r="A112" s="23"/>
      <c r="B112" s="24"/>
      <c r="C112" s="23"/>
      <c r="D112" s="23"/>
      <c r="E112" s="23"/>
      <c r="F112" s="23"/>
      <c r="G112" s="23"/>
      <c r="H112" s="23"/>
      <c r="I112" s="23"/>
      <c r="J112" s="23"/>
      <c r="K112" s="23"/>
      <c r="L112" s="34"/>
      <c r="S112" s="23"/>
      <c r="T112" s="23"/>
      <c r="U112" s="23"/>
      <c r="V112" s="23"/>
      <c r="W112" s="23"/>
      <c r="X112" s="23"/>
      <c r="Y112" s="23"/>
      <c r="Z112" s="23"/>
      <c r="AA112" s="23"/>
      <c r="AB112" s="23"/>
      <c r="AC112" s="23"/>
      <c r="AD112" s="23"/>
      <c r="AE112" s="23"/>
    </row>
    <row r="113" spans="1:31" s="27" customFormat="1" ht="6.95" customHeight="1">
      <c r="A113" s="23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34"/>
      <c r="S113" s="23"/>
      <c r="T113" s="23"/>
      <c r="U113" s="23"/>
      <c r="V113" s="23"/>
      <c r="W113" s="23"/>
      <c r="X113" s="23"/>
      <c r="Y113" s="23"/>
      <c r="Z113" s="23"/>
      <c r="AA113" s="23"/>
      <c r="AB113" s="23"/>
      <c r="AC113" s="23"/>
      <c r="AD113" s="23"/>
      <c r="AE113" s="23"/>
    </row>
    <row r="117" spans="1:31" s="27" customFormat="1" ht="6.95" customHeight="1">
      <c r="A117" s="23"/>
      <c r="B117" s="41"/>
      <c r="C117" s="42"/>
      <c r="D117" s="42"/>
      <c r="E117" s="42"/>
      <c r="F117" s="42"/>
      <c r="G117" s="42"/>
      <c r="H117" s="42"/>
      <c r="I117" s="42"/>
      <c r="J117" s="42"/>
      <c r="K117" s="42"/>
      <c r="L117" s="34"/>
      <c r="S117" s="23"/>
      <c r="T117" s="23"/>
      <c r="U117" s="23"/>
      <c r="V117" s="23"/>
      <c r="W117" s="23"/>
      <c r="X117" s="23"/>
      <c r="Y117" s="23"/>
      <c r="Z117" s="23"/>
      <c r="AA117" s="23"/>
      <c r="AB117" s="23"/>
      <c r="AC117" s="23"/>
      <c r="AD117" s="23"/>
      <c r="AE117" s="23"/>
    </row>
    <row r="118" spans="1:31" s="27" customFormat="1" ht="24.95" customHeight="1">
      <c r="A118" s="23"/>
      <c r="B118" s="24"/>
      <c r="C118" s="15" t="s">
        <v>131</v>
      </c>
      <c r="D118" s="23"/>
      <c r="E118" s="23"/>
      <c r="F118" s="23"/>
      <c r="G118" s="23"/>
      <c r="H118" s="23"/>
      <c r="I118" s="23"/>
      <c r="J118" s="23"/>
      <c r="K118" s="23"/>
      <c r="L118" s="34"/>
      <c r="S118" s="23"/>
      <c r="T118" s="23"/>
      <c r="U118" s="23"/>
      <c r="V118" s="23"/>
      <c r="W118" s="23"/>
      <c r="X118" s="23"/>
      <c r="Y118" s="23"/>
      <c r="Z118" s="23"/>
      <c r="AA118" s="23"/>
      <c r="AB118" s="23"/>
      <c r="AC118" s="23"/>
      <c r="AD118" s="23"/>
      <c r="AE118" s="23"/>
    </row>
    <row r="119" spans="1:31" s="27" customFormat="1" ht="6.95" customHeight="1">
      <c r="A119" s="23"/>
      <c r="B119" s="24"/>
      <c r="C119" s="23"/>
      <c r="D119" s="23"/>
      <c r="E119" s="23"/>
      <c r="F119" s="23"/>
      <c r="G119" s="23"/>
      <c r="H119" s="23"/>
      <c r="I119" s="23"/>
      <c r="J119" s="23"/>
      <c r="K119" s="23"/>
      <c r="L119" s="34"/>
      <c r="S119" s="23"/>
      <c r="T119" s="23"/>
      <c r="U119" s="23"/>
      <c r="V119" s="23"/>
      <c r="W119" s="23"/>
      <c r="X119" s="23"/>
      <c r="Y119" s="23"/>
      <c r="Z119" s="23"/>
      <c r="AA119" s="23"/>
      <c r="AB119" s="23"/>
      <c r="AC119" s="23"/>
      <c r="AD119" s="23"/>
      <c r="AE119" s="23"/>
    </row>
    <row r="120" spans="1:31" s="27" customFormat="1" ht="12" customHeight="1">
      <c r="A120" s="23"/>
      <c r="B120" s="24"/>
      <c r="C120" s="20" t="s">
        <v>16</v>
      </c>
      <c r="D120" s="23"/>
      <c r="E120" s="23"/>
      <c r="F120" s="23"/>
      <c r="G120" s="23"/>
      <c r="H120" s="23"/>
      <c r="I120" s="23"/>
      <c r="J120" s="23"/>
      <c r="K120" s="23"/>
      <c r="L120" s="34"/>
      <c r="S120" s="23"/>
      <c r="T120" s="23"/>
      <c r="U120" s="23"/>
      <c r="V120" s="23"/>
      <c r="W120" s="23"/>
      <c r="X120" s="23"/>
      <c r="Y120" s="23"/>
      <c r="Z120" s="23"/>
      <c r="AA120" s="23"/>
      <c r="AB120" s="23"/>
      <c r="AC120" s="23"/>
      <c r="AD120" s="23"/>
      <c r="AE120" s="23"/>
    </row>
    <row r="121" spans="1:31" s="27" customFormat="1" ht="16.5" customHeight="1">
      <c r="A121" s="23"/>
      <c r="B121" s="24"/>
      <c r="C121" s="23"/>
      <c r="D121" s="23"/>
      <c r="E121" s="249" t="str">
        <f>E7</f>
        <v>Oprava mostů v úseku Náchod - Teplice nad Metují</v>
      </c>
      <c r="F121" s="250"/>
      <c r="G121" s="250"/>
      <c r="H121" s="250"/>
      <c r="I121" s="23"/>
      <c r="J121" s="23"/>
      <c r="K121" s="23"/>
      <c r="L121" s="34"/>
      <c r="S121" s="23"/>
      <c r="T121" s="23"/>
      <c r="U121" s="23"/>
      <c r="V121" s="23"/>
      <c r="W121" s="23"/>
      <c r="X121" s="23"/>
      <c r="Y121" s="23"/>
      <c r="Z121" s="23"/>
      <c r="AA121" s="23"/>
      <c r="AB121" s="23"/>
      <c r="AC121" s="23"/>
      <c r="AD121" s="23"/>
      <c r="AE121" s="23"/>
    </row>
    <row r="122" spans="1:31" ht="12" customHeight="1">
      <c r="B122" s="14"/>
      <c r="C122" s="20" t="s">
        <v>107</v>
      </c>
      <c r="L122" s="14"/>
    </row>
    <row r="123" spans="1:31" s="27" customFormat="1" ht="16.5" customHeight="1">
      <c r="A123" s="23"/>
      <c r="B123" s="24"/>
      <c r="C123" s="23"/>
      <c r="D123" s="23"/>
      <c r="E123" s="249" t="s">
        <v>1004</v>
      </c>
      <c r="F123" s="248"/>
      <c r="G123" s="248"/>
      <c r="H123" s="248"/>
      <c r="I123" s="23"/>
      <c r="J123" s="23"/>
      <c r="K123" s="23"/>
      <c r="L123" s="34"/>
      <c r="S123" s="23"/>
      <c r="T123" s="23"/>
      <c r="U123" s="23"/>
      <c r="V123" s="23"/>
      <c r="W123" s="23"/>
      <c r="X123" s="23"/>
      <c r="Y123" s="23"/>
      <c r="Z123" s="23"/>
      <c r="AA123" s="23"/>
      <c r="AB123" s="23"/>
      <c r="AC123" s="23"/>
      <c r="AD123" s="23"/>
      <c r="AE123" s="23"/>
    </row>
    <row r="124" spans="1:31" s="27" customFormat="1" ht="12" customHeight="1">
      <c r="A124" s="23"/>
      <c r="B124" s="24"/>
      <c r="C124" s="20" t="s">
        <v>109</v>
      </c>
      <c r="D124" s="23"/>
      <c r="E124" s="23"/>
      <c r="F124" s="23"/>
      <c r="G124" s="23"/>
      <c r="H124" s="23"/>
      <c r="I124" s="23"/>
      <c r="J124" s="23"/>
      <c r="K124" s="23"/>
      <c r="L124" s="34"/>
      <c r="S124" s="23"/>
      <c r="T124" s="23"/>
      <c r="U124" s="23"/>
      <c r="V124" s="23"/>
      <c r="W124" s="23"/>
      <c r="X124" s="23"/>
      <c r="Y124" s="23"/>
      <c r="Z124" s="23"/>
      <c r="AA124" s="23"/>
      <c r="AB124" s="23"/>
      <c r="AC124" s="23"/>
      <c r="AD124" s="23"/>
      <c r="AE124" s="23"/>
    </row>
    <row r="125" spans="1:31" s="27" customFormat="1" ht="16.5" customHeight="1">
      <c r="A125" s="23"/>
      <c r="B125" s="24"/>
      <c r="C125" s="23"/>
      <c r="D125" s="23"/>
      <c r="E125" s="239" t="str">
        <f>E11</f>
        <v xml:space="preserve">SO 02.S - Stavební část </v>
      </c>
      <c r="F125" s="248"/>
      <c r="G125" s="248"/>
      <c r="H125" s="248"/>
      <c r="I125" s="23"/>
      <c r="J125" s="23"/>
      <c r="K125" s="23"/>
      <c r="L125" s="34"/>
      <c r="S125" s="23"/>
      <c r="T125" s="23"/>
      <c r="U125" s="23"/>
      <c r="V125" s="23"/>
      <c r="W125" s="23"/>
      <c r="X125" s="23"/>
      <c r="Y125" s="23"/>
      <c r="Z125" s="23"/>
      <c r="AA125" s="23"/>
      <c r="AB125" s="23"/>
      <c r="AC125" s="23"/>
      <c r="AD125" s="23"/>
      <c r="AE125" s="23"/>
    </row>
    <row r="126" spans="1:31" s="27" customFormat="1" ht="6.95" customHeight="1">
      <c r="A126" s="23"/>
      <c r="B126" s="24"/>
      <c r="C126" s="23"/>
      <c r="D126" s="23"/>
      <c r="E126" s="23"/>
      <c r="F126" s="23"/>
      <c r="G126" s="23"/>
      <c r="H126" s="23"/>
      <c r="I126" s="23"/>
      <c r="J126" s="23"/>
      <c r="K126" s="23"/>
      <c r="L126" s="34"/>
      <c r="S126" s="23"/>
      <c r="T126" s="23"/>
      <c r="U126" s="23"/>
      <c r="V126" s="23"/>
      <c r="W126" s="23"/>
      <c r="X126" s="23"/>
      <c r="Y126" s="23"/>
      <c r="Z126" s="23"/>
      <c r="AA126" s="23"/>
      <c r="AB126" s="23"/>
      <c r="AC126" s="23"/>
      <c r="AD126" s="23"/>
      <c r="AE126" s="23"/>
    </row>
    <row r="127" spans="1:31" s="27" customFormat="1" ht="12" customHeight="1">
      <c r="A127" s="23"/>
      <c r="B127" s="24"/>
      <c r="C127" s="20" t="s">
        <v>20</v>
      </c>
      <c r="D127" s="23"/>
      <c r="E127" s="23"/>
      <c r="F127" s="21" t="str">
        <f>F14</f>
        <v>Most v km 75,951</v>
      </c>
      <c r="G127" s="23"/>
      <c r="H127" s="23"/>
      <c r="I127" s="20" t="s">
        <v>22</v>
      </c>
      <c r="J127" s="94" t="str">
        <f>IF(J14="","",J14)</f>
        <v>18. 3. 2020</v>
      </c>
      <c r="K127" s="23"/>
      <c r="L127" s="34"/>
      <c r="S127" s="23"/>
      <c r="T127" s="23"/>
      <c r="U127" s="23"/>
      <c r="V127" s="23"/>
      <c r="W127" s="23"/>
      <c r="X127" s="23"/>
      <c r="Y127" s="23"/>
      <c r="Z127" s="23"/>
      <c r="AA127" s="23"/>
      <c r="AB127" s="23"/>
      <c r="AC127" s="23"/>
      <c r="AD127" s="23"/>
      <c r="AE127" s="23"/>
    </row>
    <row r="128" spans="1:31" s="27" customFormat="1" ht="6.95" customHeight="1">
      <c r="A128" s="23"/>
      <c r="B128" s="24"/>
      <c r="C128" s="23"/>
      <c r="D128" s="23"/>
      <c r="E128" s="23"/>
      <c r="F128" s="23"/>
      <c r="G128" s="23"/>
      <c r="H128" s="23"/>
      <c r="I128" s="23"/>
      <c r="J128" s="23"/>
      <c r="K128" s="23"/>
      <c r="L128" s="34"/>
      <c r="S128" s="23"/>
      <c r="T128" s="23"/>
      <c r="U128" s="23"/>
      <c r="V128" s="23"/>
      <c r="W128" s="23"/>
      <c r="X128" s="23"/>
      <c r="Y128" s="23"/>
      <c r="Z128" s="23"/>
      <c r="AA128" s="23"/>
      <c r="AB128" s="23"/>
      <c r="AC128" s="23"/>
      <c r="AD128" s="23"/>
      <c r="AE128" s="23"/>
    </row>
    <row r="129" spans="1:65" s="27" customFormat="1" ht="15.2" customHeight="1">
      <c r="A129" s="23"/>
      <c r="B129" s="24"/>
      <c r="C129" s="20" t="s">
        <v>24</v>
      </c>
      <c r="D129" s="23"/>
      <c r="E129" s="23"/>
      <c r="F129" s="21" t="str">
        <f>E17</f>
        <v xml:space="preserve"> </v>
      </c>
      <c r="G129" s="23"/>
      <c r="H129" s="23"/>
      <c r="I129" s="20" t="s">
        <v>29</v>
      </c>
      <c r="J129" s="113" t="str">
        <f>E23</f>
        <v xml:space="preserve"> </v>
      </c>
      <c r="K129" s="23"/>
      <c r="L129" s="34"/>
      <c r="S129" s="23"/>
      <c r="T129" s="23"/>
      <c r="U129" s="23"/>
      <c r="V129" s="23"/>
      <c r="W129" s="23"/>
      <c r="X129" s="23"/>
      <c r="Y129" s="23"/>
      <c r="Z129" s="23"/>
      <c r="AA129" s="23"/>
      <c r="AB129" s="23"/>
      <c r="AC129" s="23"/>
      <c r="AD129" s="23"/>
      <c r="AE129" s="23"/>
    </row>
    <row r="130" spans="1:65" s="27" customFormat="1" ht="40.15" customHeight="1">
      <c r="A130" s="23"/>
      <c r="B130" s="24"/>
      <c r="C130" s="20" t="s">
        <v>27</v>
      </c>
      <c r="D130" s="23"/>
      <c r="E130" s="23"/>
      <c r="F130" s="21" t="str">
        <f>IF(E20="","",E20)</f>
        <v>Vyplň údaj</v>
      </c>
      <c r="G130" s="23"/>
      <c r="H130" s="23"/>
      <c r="I130" s="20" t="s">
        <v>31</v>
      </c>
      <c r="J130" s="113" t="str">
        <f>E26</f>
        <v>Správa železnic, státní organizace OŘ HK</v>
      </c>
      <c r="K130" s="23"/>
      <c r="L130" s="34"/>
      <c r="S130" s="23"/>
      <c r="T130" s="23"/>
      <c r="U130" s="23"/>
      <c r="V130" s="23"/>
      <c r="W130" s="23"/>
      <c r="X130" s="23"/>
      <c r="Y130" s="23"/>
      <c r="Z130" s="23"/>
      <c r="AA130" s="23"/>
      <c r="AB130" s="23"/>
      <c r="AC130" s="23"/>
      <c r="AD130" s="23"/>
      <c r="AE130" s="23"/>
    </row>
    <row r="131" spans="1:65" s="27" customFormat="1" ht="10.35" customHeight="1">
      <c r="A131" s="23"/>
      <c r="B131" s="24"/>
      <c r="C131" s="23"/>
      <c r="D131" s="23"/>
      <c r="E131" s="23"/>
      <c r="F131" s="23"/>
      <c r="G131" s="23"/>
      <c r="H131" s="23"/>
      <c r="I131" s="23"/>
      <c r="J131" s="23"/>
      <c r="K131" s="23"/>
      <c r="L131" s="34"/>
      <c r="S131" s="23"/>
      <c r="T131" s="23"/>
      <c r="U131" s="23"/>
      <c r="V131" s="23"/>
      <c r="W131" s="23"/>
      <c r="X131" s="23"/>
      <c r="Y131" s="23"/>
      <c r="Z131" s="23"/>
      <c r="AA131" s="23"/>
      <c r="AB131" s="23"/>
      <c r="AC131" s="23"/>
      <c r="AD131" s="23"/>
      <c r="AE131" s="23"/>
    </row>
    <row r="132" spans="1:65" s="132" customFormat="1" ht="29.25" customHeight="1">
      <c r="A132" s="126"/>
      <c r="B132" s="127"/>
      <c r="C132" s="128" t="s">
        <v>132</v>
      </c>
      <c r="D132" s="129" t="s">
        <v>61</v>
      </c>
      <c r="E132" s="129" t="s">
        <v>57</v>
      </c>
      <c r="F132" s="129" t="s">
        <v>58</v>
      </c>
      <c r="G132" s="129" t="s">
        <v>133</v>
      </c>
      <c r="H132" s="129" t="s">
        <v>134</v>
      </c>
      <c r="I132" s="129" t="s">
        <v>135</v>
      </c>
      <c r="J132" s="129" t="s">
        <v>114</v>
      </c>
      <c r="K132" s="130" t="s">
        <v>136</v>
      </c>
      <c r="L132" s="131"/>
      <c r="M132" s="55" t="s">
        <v>1</v>
      </c>
      <c r="N132" s="56" t="s">
        <v>40</v>
      </c>
      <c r="O132" s="56" t="s">
        <v>137</v>
      </c>
      <c r="P132" s="56" t="s">
        <v>138</v>
      </c>
      <c r="Q132" s="56" t="s">
        <v>139</v>
      </c>
      <c r="R132" s="56" t="s">
        <v>140</v>
      </c>
      <c r="S132" s="56" t="s">
        <v>141</v>
      </c>
      <c r="T132" s="57" t="s">
        <v>142</v>
      </c>
      <c r="U132" s="126"/>
      <c r="V132" s="126"/>
      <c r="W132" s="126"/>
      <c r="X132" s="126"/>
      <c r="Y132" s="126"/>
      <c r="Z132" s="126"/>
      <c r="AA132" s="126"/>
      <c r="AB132" s="126"/>
      <c r="AC132" s="126"/>
      <c r="AD132" s="126"/>
      <c r="AE132" s="126"/>
    </row>
    <row r="133" spans="1:65" s="27" customFormat="1" ht="22.9" customHeight="1">
      <c r="A133" s="23"/>
      <c r="B133" s="24"/>
      <c r="C133" s="63" t="s">
        <v>143</v>
      </c>
      <c r="D133" s="23"/>
      <c r="E133" s="23"/>
      <c r="F133" s="23"/>
      <c r="G133" s="23"/>
      <c r="H133" s="23"/>
      <c r="I133" s="23"/>
      <c r="J133" s="133">
        <f>BK133</f>
        <v>0</v>
      </c>
      <c r="K133" s="23"/>
      <c r="L133" s="24"/>
      <c r="M133" s="58"/>
      <c r="N133" s="49"/>
      <c r="O133" s="59"/>
      <c r="P133" s="134">
        <f>P134+P375+P402</f>
        <v>0</v>
      </c>
      <c r="Q133" s="59"/>
      <c r="R133" s="134">
        <f>R134+R375+R402</f>
        <v>602.87432992000004</v>
      </c>
      <c r="S133" s="59"/>
      <c r="T133" s="135">
        <f>T134+T375+T402</f>
        <v>111.299819</v>
      </c>
      <c r="U133" s="23"/>
      <c r="V133" s="23"/>
      <c r="W133" s="23"/>
      <c r="X133" s="23"/>
      <c r="Y133" s="23"/>
      <c r="Z133" s="23"/>
      <c r="AA133" s="23"/>
      <c r="AB133" s="23"/>
      <c r="AC133" s="23"/>
      <c r="AD133" s="23"/>
      <c r="AE133" s="23"/>
      <c r="AT133" s="11" t="s">
        <v>75</v>
      </c>
      <c r="AU133" s="11" t="s">
        <v>116</v>
      </c>
      <c r="BK133" s="136">
        <f>BK134+BK375+BK402</f>
        <v>0</v>
      </c>
    </row>
    <row r="134" spans="1:65" s="137" customFormat="1" ht="25.9" customHeight="1">
      <c r="B134" s="138"/>
      <c r="D134" s="139" t="s">
        <v>75</v>
      </c>
      <c r="E134" s="140" t="s">
        <v>144</v>
      </c>
      <c r="F134" s="140" t="s">
        <v>145</v>
      </c>
      <c r="J134" s="141">
        <f>BK134</f>
        <v>0</v>
      </c>
      <c r="L134" s="138"/>
      <c r="M134" s="142"/>
      <c r="N134" s="143"/>
      <c r="O134" s="143"/>
      <c r="P134" s="144">
        <f>P135+P198+P217+P231+P259+P266+P350+P373</f>
        <v>0</v>
      </c>
      <c r="Q134" s="143"/>
      <c r="R134" s="144">
        <f>R135+R198+R217+R231+R259+R266+R350+R373</f>
        <v>601.18425192000007</v>
      </c>
      <c r="S134" s="143"/>
      <c r="T134" s="145">
        <f>T135+T198+T217+T231+T259+T266+T350+T373</f>
        <v>111.16181899999999</v>
      </c>
      <c r="AR134" s="139" t="s">
        <v>83</v>
      </c>
      <c r="AT134" s="146" t="s">
        <v>75</v>
      </c>
      <c r="AU134" s="146" t="s">
        <v>76</v>
      </c>
      <c r="AY134" s="139" t="s">
        <v>146</v>
      </c>
      <c r="BK134" s="147">
        <f>BK135+BK198+BK217+BK231+BK259+BK266+BK350+BK373</f>
        <v>0</v>
      </c>
    </row>
    <row r="135" spans="1:65" s="137" customFormat="1" ht="22.9" customHeight="1">
      <c r="B135" s="138"/>
      <c r="D135" s="139" t="s">
        <v>75</v>
      </c>
      <c r="E135" s="148" t="s">
        <v>83</v>
      </c>
      <c r="F135" s="148" t="s">
        <v>147</v>
      </c>
      <c r="J135" s="149">
        <f>BK135</f>
        <v>0</v>
      </c>
      <c r="L135" s="138"/>
      <c r="M135" s="142"/>
      <c r="N135" s="143"/>
      <c r="O135" s="143"/>
      <c r="P135" s="144">
        <f>SUM(P136:P197)</f>
        <v>0</v>
      </c>
      <c r="Q135" s="143"/>
      <c r="R135" s="144">
        <f>SUM(R136:R197)</f>
        <v>418.29379500000005</v>
      </c>
      <c r="S135" s="143"/>
      <c r="T135" s="145">
        <f>SUM(T136:T197)</f>
        <v>5.7099839999999995</v>
      </c>
      <c r="AR135" s="139" t="s">
        <v>83</v>
      </c>
      <c r="AT135" s="146" t="s">
        <v>75</v>
      </c>
      <c r="AU135" s="146" t="s">
        <v>83</v>
      </c>
      <c r="AY135" s="139" t="s">
        <v>146</v>
      </c>
      <c r="BK135" s="147">
        <f>SUM(BK136:BK197)</f>
        <v>0</v>
      </c>
    </row>
    <row r="136" spans="1:65" s="27" customFormat="1" ht="24.2" customHeight="1">
      <c r="A136" s="23"/>
      <c r="B136" s="24"/>
      <c r="C136" s="150" t="s">
        <v>83</v>
      </c>
      <c r="D136" s="150" t="s">
        <v>148</v>
      </c>
      <c r="E136" s="151" t="s">
        <v>149</v>
      </c>
      <c r="F136" s="152" t="s">
        <v>150</v>
      </c>
      <c r="G136" s="153" t="s">
        <v>151</v>
      </c>
      <c r="H136" s="154">
        <v>50</v>
      </c>
      <c r="I136" s="4"/>
      <c r="J136" s="155">
        <f>ROUND(I136*H136,2)</f>
        <v>0</v>
      </c>
      <c r="K136" s="152" t="s">
        <v>152</v>
      </c>
      <c r="L136" s="24"/>
      <c r="M136" s="156" t="s">
        <v>1</v>
      </c>
      <c r="N136" s="157" t="s">
        <v>41</v>
      </c>
      <c r="O136" s="51"/>
      <c r="P136" s="158">
        <f>O136*H136</f>
        <v>0</v>
      </c>
      <c r="Q136" s="158">
        <v>0</v>
      </c>
      <c r="R136" s="158">
        <f>Q136*H136</f>
        <v>0</v>
      </c>
      <c r="S136" s="158">
        <v>0</v>
      </c>
      <c r="T136" s="159">
        <f>S136*H136</f>
        <v>0</v>
      </c>
      <c r="U136" s="23"/>
      <c r="V136" s="23"/>
      <c r="W136" s="23"/>
      <c r="X136" s="23"/>
      <c r="Y136" s="23"/>
      <c r="Z136" s="23"/>
      <c r="AA136" s="23"/>
      <c r="AB136" s="23"/>
      <c r="AC136" s="23"/>
      <c r="AD136" s="23"/>
      <c r="AE136" s="23"/>
      <c r="AR136" s="160" t="s">
        <v>153</v>
      </c>
      <c r="AT136" s="160" t="s">
        <v>148</v>
      </c>
      <c r="AU136" s="160" t="s">
        <v>85</v>
      </c>
      <c r="AY136" s="11" t="s">
        <v>146</v>
      </c>
      <c r="BE136" s="161">
        <f>IF(N136="základní",J136,0)</f>
        <v>0</v>
      </c>
      <c r="BF136" s="161">
        <f>IF(N136="snížená",J136,0)</f>
        <v>0</v>
      </c>
      <c r="BG136" s="161">
        <f>IF(N136="zákl. přenesená",J136,0)</f>
        <v>0</v>
      </c>
      <c r="BH136" s="161">
        <f>IF(N136="sníž. přenesená",J136,0)</f>
        <v>0</v>
      </c>
      <c r="BI136" s="161">
        <f>IF(N136="nulová",J136,0)</f>
        <v>0</v>
      </c>
      <c r="BJ136" s="11" t="s">
        <v>83</v>
      </c>
      <c r="BK136" s="161">
        <f>ROUND(I136*H136,2)</f>
        <v>0</v>
      </c>
      <c r="BL136" s="11" t="s">
        <v>153</v>
      </c>
      <c r="BM136" s="160" t="s">
        <v>1009</v>
      </c>
    </row>
    <row r="137" spans="1:65" s="27" customFormat="1" ht="14.45" customHeight="1">
      <c r="A137" s="23"/>
      <c r="B137" s="24"/>
      <c r="C137" s="150" t="s">
        <v>85</v>
      </c>
      <c r="D137" s="150" t="s">
        <v>148</v>
      </c>
      <c r="E137" s="151" t="s">
        <v>155</v>
      </c>
      <c r="F137" s="152" t="s">
        <v>156</v>
      </c>
      <c r="G137" s="153" t="s">
        <v>151</v>
      </c>
      <c r="H137" s="154">
        <v>50</v>
      </c>
      <c r="I137" s="4"/>
      <c r="J137" s="155">
        <f>ROUND(I137*H137,2)</f>
        <v>0</v>
      </c>
      <c r="K137" s="152" t="s">
        <v>152</v>
      </c>
      <c r="L137" s="24"/>
      <c r="M137" s="156" t="s">
        <v>1</v>
      </c>
      <c r="N137" s="157" t="s">
        <v>41</v>
      </c>
      <c r="O137" s="51"/>
      <c r="P137" s="158">
        <f>O137*H137</f>
        <v>0</v>
      </c>
      <c r="Q137" s="158">
        <v>3.0000000000000001E-5</v>
      </c>
      <c r="R137" s="158">
        <f>Q137*H137</f>
        <v>1.5E-3</v>
      </c>
      <c r="S137" s="158">
        <v>0</v>
      </c>
      <c r="T137" s="159">
        <f>S137*H137</f>
        <v>0</v>
      </c>
      <c r="U137" s="23"/>
      <c r="V137" s="23"/>
      <c r="W137" s="23"/>
      <c r="X137" s="23"/>
      <c r="Y137" s="23"/>
      <c r="Z137" s="23"/>
      <c r="AA137" s="23"/>
      <c r="AB137" s="23"/>
      <c r="AC137" s="23"/>
      <c r="AD137" s="23"/>
      <c r="AE137" s="23"/>
      <c r="AR137" s="160" t="s">
        <v>153</v>
      </c>
      <c r="AT137" s="160" t="s">
        <v>148</v>
      </c>
      <c r="AU137" s="160" t="s">
        <v>85</v>
      </c>
      <c r="AY137" s="11" t="s">
        <v>146</v>
      </c>
      <c r="BE137" s="161">
        <f>IF(N137="základní",J137,0)</f>
        <v>0</v>
      </c>
      <c r="BF137" s="161">
        <f>IF(N137="snížená",J137,0)</f>
        <v>0</v>
      </c>
      <c r="BG137" s="161">
        <f>IF(N137="zákl. přenesená",J137,0)</f>
        <v>0</v>
      </c>
      <c r="BH137" s="161">
        <f>IF(N137="sníž. přenesená",J137,0)</f>
        <v>0</v>
      </c>
      <c r="BI137" s="161">
        <f>IF(N137="nulová",J137,0)</f>
        <v>0</v>
      </c>
      <c r="BJ137" s="11" t="s">
        <v>83</v>
      </c>
      <c r="BK137" s="161">
        <f>ROUND(I137*H137,2)</f>
        <v>0</v>
      </c>
      <c r="BL137" s="11" t="s">
        <v>153</v>
      </c>
      <c r="BM137" s="160" t="s">
        <v>1010</v>
      </c>
    </row>
    <row r="138" spans="1:65" s="27" customFormat="1" ht="24.2" customHeight="1">
      <c r="A138" s="23"/>
      <c r="B138" s="24"/>
      <c r="C138" s="150" t="s">
        <v>158</v>
      </c>
      <c r="D138" s="150" t="s">
        <v>148</v>
      </c>
      <c r="E138" s="151" t="s">
        <v>1011</v>
      </c>
      <c r="F138" s="152" t="s">
        <v>1012</v>
      </c>
      <c r="G138" s="153" t="s">
        <v>151</v>
      </c>
      <c r="H138" s="154">
        <v>9.7439999999999998</v>
      </c>
      <c r="I138" s="4"/>
      <c r="J138" s="155">
        <f>ROUND(I138*H138,2)</f>
        <v>0</v>
      </c>
      <c r="K138" s="152" t="s">
        <v>152</v>
      </c>
      <c r="L138" s="24"/>
      <c r="M138" s="156" t="s">
        <v>1</v>
      </c>
      <c r="N138" s="157" t="s">
        <v>41</v>
      </c>
      <c r="O138" s="51"/>
      <c r="P138" s="158">
        <f>O138*H138</f>
        <v>0</v>
      </c>
      <c r="Q138" s="158">
        <v>0</v>
      </c>
      <c r="R138" s="158">
        <f>Q138*H138</f>
        <v>0</v>
      </c>
      <c r="S138" s="158">
        <v>0.58599999999999997</v>
      </c>
      <c r="T138" s="159">
        <f>S138*H138</f>
        <v>5.7099839999999995</v>
      </c>
      <c r="U138" s="23"/>
      <c r="V138" s="23"/>
      <c r="W138" s="23"/>
      <c r="X138" s="23"/>
      <c r="Y138" s="23"/>
      <c r="Z138" s="23"/>
      <c r="AA138" s="23"/>
      <c r="AB138" s="23"/>
      <c r="AC138" s="23"/>
      <c r="AD138" s="23"/>
      <c r="AE138" s="23"/>
      <c r="AR138" s="160" t="s">
        <v>153</v>
      </c>
      <c r="AT138" s="160" t="s">
        <v>148</v>
      </c>
      <c r="AU138" s="160" t="s">
        <v>85</v>
      </c>
      <c r="AY138" s="11" t="s">
        <v>146</v>
      </c>
      <c r="BE138" s="161">
        <f>IF(N138="základní",J138,0)</f>
        <v>0</v>
      </c>
      <c r="BF138" s="161">
        <f>IF(N138="snížená",J138,0)</f>
        <v>0</v>
      </c>
      <c r="BG138" s="161">
        <f>IF(N138="zákl. přenesená",J138,0)</f>
        <v>0</v>
      </c>
      <c r="BH138" s="161">
        <f>IF(N138="sníž. přenesená",J138,0)</f>
        <v>0</v>
      </c>
      <c r="BI138" s="161">
        <f>IF(N138="nulová",J138,0)</f>
        <v>0</v>
      </c>
      <c r="BJ138" s="11" t="s">
        <v>83</v>
      </c>
      <c r="BK138" s="161">
        <f>ROUND(I138*H138,2)</f>
        <v>0</v>
      </c>
      <c r="BL138" s="11" t="s">
        <v>153</v>
      </c>
      <c r="BM138" s="160" t="s">
        <v>1013</v>
      </c>
    </row>
    <row r="139" spans="1:65" s="162" customFormat="1">
      <c r="B139" s="163"/>
      <c r="D139" s="164" t="s">
        <v>162</v>
      </c>
      <c r="E139" s="165" t="s">
        <v>1</v>
      </c>
      <c r="F139" s="166" t="s">
        <v>1014</v>
      </c>
      <c r="H139" s="167">
        <v>9.7439999999999998</v>
      </c>
      <c r="I139" s="5"/>
      <c r="L139" s="163"/>
      <c r="M139" s="168"/>
      <c r="N139" s="169"/>
      <c r="O139" s="169"/>
      <c r="P139" s="169"/>
      <c r="Q139" s="169"/>
      <c r="R139" s="169"/>
      <c r="S139" s="169"/>
      <c r="T139" s="170"/>
      <c r="AT139" s="165" t="s">
        <v>162</v>
      </c>
      <c r="AU139" s="165" t="s">
        <v>85</v>
      </c>
      <c r="AV139" s="162" t="s">
        <v>85</v>
      </c>
      <c r="AW139" s="162" t="s">
        <v>30</v>
      </c>
      <c r="AX139" s="162" t="s">
        <v>83</v>
      </c>
      <c r="AY139" s="165" t="s">
        <v>146</v>
      </c>
    </row>
    <row r="140" spans="1:65" s="27" customFormat="1" ht="14.45" customHeight="1">
      <c r="A140" s="23"/>
      <c r="B140" s="24"/>
      <c r="C140" s="150" t="s">
        <v>153</v>
      </c>
      <c r="D140" s="150" t="s">
        <v>148</v>
      </c>
      <c r="E140" s="151" t="s">
        <v>172</v>
      </c>
      <c r="F140" s="152" t="s">
        <v>173</v>
      </c>
      <c r="G140" s="153" t="s">
        <v>174</v>
      </c>
      <c r="H140" s="154">
        <v>18</v>
      </c>
      <c r="I140" s="4"/>
      <c r="J140" s="155">
        <f>ROUND(I140*H140,2)</f>
        <v>0</v>
      </c>
      <c r="K140" s="152" t="s">
        <v>152</v>
      </c>
      <c r="L140" s="24"/>
      <c r="M140" s="156" t="s">
        <v>1</v>
      </c>
      <c r="N140" s="157" t="s">
        <v>41</v>
      </c>
      <c r="O140" s="51"/>
      <c r="P140" s="158">
        <f>O140*H140</f>
        <v>0</v>
      </c>
      <c r="Q140" s="158">
        <v>2.6980000000000001E-2</v>
      </c>
      <c r="R140" s="158">
        <f>Q140*H140</f>
        <v>0.48564000000000002</v>
      </c>
      <c r="S140" s="158">
        <v>0</v>
      </c>
      <c r="T140" s="159">
        <f>S140*H140</f>
        <v>0</v>
      </c>
      <c r="U140" s="23"/>
      <c r="V140" s="23"/>
      <c r="W140" s="23"/>
      <c r="X140" s="23"/>
      <c r="Y140" s="23"/>
      <c r="Z140" s="23"/>
      <c r="AA140" s="23"/>
      <c r="AB140" s="23"/>
      <c r="AC140" s="23"/>
      <c r="AD140" s="23"/>
      <c r="AE140" s="23"/>
      <c r="AR140" s="160" t="s">
        <v>153</v>
      </c>
      <c r="AT140" s="160" t="s">
        <v>148</v>
      </c>
      <c r="AU140" s="160" t="s">
        <v>85</v>
      </c>
      <c r="AY140" s="11" t="s">
        <v>146</v>
      </c>
      <c r="BE140" s="161">
        <f>IF(N140="základní",J140,0)</f>
        <v>0</v>
      </c>
      <c r="BF140" s="161">
        <f>IF(N140="snížená",J140,0)</f>
        <v>0</v>
      </c>
      <c r="BG140" s="161">
        <f>IF(N140="zákl. přenesená",J140,0)</f>
        <v>0</v>
      </c>
      <c r="BH140" s="161">
        <f>IF(N140="sníž. přenesená",J140,0)</f>
        <v>0</v>
      </c>
      <c r="BI140" s="161">
        <f>IF(N140="nulová",J140,0)</f>
        <v>0</v>
      </c>
      <c r="BJ140" s="11" t="s">
        <v>83</v>
      </c>
      <c r="BK140" s="161">
        <f>ROUND(I140*H140,2)</f>
        <v>0</v>
      </c>
      <c r="BL140" s="11" t="s">
        <v>153</v>
      </c>
      <c r="BM140" s="160" t="s">
        <v>1015</v>
      </c>
    </row>
    <row r="141" spans="1:65" s="27" customFormat="1" ht="24.2" customHeight="1">
      <c r="A141" s="23"/>
      <c r="B141" s="24"/>
      <c r="C141" s="150" t="s">
        <v>171</v>
      </c>
      <c r="D141" s="150" t="s">
        <v>148</v>
      </c>
      <c r="E141" s="151" t="s">
        <v>178</v>
      </c>
      <c r="F141" s="152" t="s">
        <v>179</v>
      </c>
      <c r="G141" s="153" t="s">
        <v>174</v>
      </c>
      <c r="H141" s="154">
        <v>25</v>
      </c>
      <c r="I141" s="4"/>
      <c r="J141" s="155">
        <f>ROUND(I141*H141,2)</f>
        <v>0</v>
      </c>
      <c r="K141" s="152" t="s">
        <v>152</v>
      </c>
      <c r="L141" s="24"/>
      <c r="M141" s="156" t="s">
        <v>1</v>
      </c>
      <c r="N141" s="157" t="s">
        <v>41</v>
      </c>
      <c r="O141" s="51"/>
      <c r="P141" s="158">
        <f>O141*H141</f>
        <v>0</v>
      </c>
      <c r="Q141" s="158">
        <v>8.6800000000000002E-3</v>
      </c>
      <c r="R141" s="158">
        <f>Q141*H141</f>
        <v>0.217</v>
      </c>
      <c r="S141" s="158">
        <v>0</v>
      </c>
      <c r="T141" s="159">
        <f>S141*H141</f>
        <v>0</v>
      </c>
      <c r="U141" s="23"/>
      <c r="V141" s="23"/>
      <c r="W141" s="23"/>
      <c r="X141" s="23"/>
      <c r="Y141" s="23"/>
      <c r="Z141" s="23"/>
      <c r="AA141" s="23"/>
      <c r="AB141" s="23"/>
      <c r="AC141" s="23"/>
      <c r="AD141" s="23"/>
      <c r="AE141" s="23"/>
      <c r="AR141" s="160" t="s">
        <v>153</v>
      </c>
      <c r="AT141" s="160" t="s">
        <v>148</v>
      </c>
      <c r="AU141" s="160" t="s">
        <v>85</v>
      </c>
      <c r="AY141" s="11" t="s">
        <v>146</v>
      </c>
      <c r="BE141" s="161">
        <f>IF(N141="základní",J141,0)</f>
        <v>0</v>
      </c>
      <c r="BF141" s="161">
        <f>IF(N141="snížená",J141,0)</f>
        <v>0</v>
      </c>
      <c r="BG141" s="161">
        <f>IF(N141="zákl. přenesená",J141,0)</f>
        <v>0</v>
      </c>
      <c r="BH141" s="161">
        <f>IF(N141="sníž. přenesená",J141,0)</f>
        <v>0</v>
      </c>
      <c r="BI141" s="161">
        <f>IF(N141="nulová",J141,0)</f>
        <v>0</v>
      </c>
      <c r="BJ141" s="11" t="s">
        <v>83</v>
      </c>
      <c r="BK141" s="161">
        <f>ROUND(I141*H141,2)</f>
        <v>0</v>
      </c>
      <c r="BL141" s="11" t="s">
        <v>153</v>
      </c>
      <c r="BM141" s="160" t="s">
        <v>1016</v>
      </c>
    </row>
    <row r="142" spans="1:65" s="27" customFormat="1" ht="37.9" customHeight="1">
      <c r="A142" s="23"/>
      <c r="B142" s="24"/>
      <c r="C142" s="150" t="s">
        <v>177</v>
      </c>
      <c r="D142" s="150" t="s">
        <v>148</v>
      </c>
      <c r="E142" s="151" t="s">
        <v>1017</v>
      </c>
      <c r="F142" s="152" t="s">
        <v>1018</v>
      </c>
      <c r="G142" s="153" t="s">
        <v>168</v>
      </c>
      <c r="H142" s="154">
        <v>9.9</v>
      </c>
      <c r="I142" s="4"/>
      <c r="J142" s="155">
        <f>ROUND(I142*H142,2)</f>
        <v>0</v>
      </c>
      <c r="K142" s="152" t="s">
        <v>152</v>
      </c>
      <c r="L142" s="24"/>
      <c r="M142" s="156" t="s">
        <v>1</v>
      </c>
      <c r="N142" s="157" t="s">
        <v>41</v>
      </c>
      <c r="O142" s="51"/>
      <c r="P142" s="158">
        <f>O142*H142</f>
        <v>0</v>
      </c>
      <c r="Q142" s="158">
        <v>0</v>
      </c>
      <c r="R142" s="158">
        <f>Q142*H142</f>
        <v>0</v>
      </c>
      <c r="S142" s="158">
        <v>0</v>
      </c>
      <c r="T142" s="159">
        <f>S142*H142</f>
        <v>0</v>
      </c>
      <c r="U142" s="23"/>
      <c r="V142" s="23"/>
      <c r="W142" s="23"/>
      <c r="X142" s="23"/>
      <c r="Y142" s="23"/>
      <c r="Z142" s="23"/>
      <c r="AA142" s="23"/>
      <c r="AB142" s="23"/>
      <c r="AC142" s="23"/>
      <c r="AD142" s="23"/>
      <c r="AE142" s="23"/>
      <c r="AR142" s="160" t="s">
        <v>153</v>
      </c>
      <c r="AT142" s="160" t="s">
        <v>148</v>
      </c>
      <c r="AU142" s="160" t="s">
        <v>85</v>
      </c>
      <c r="AY142" s="11" t="s">
        <v>146</v>
      </c>
      <c r="BE142" s="161">
        <f>IF(N142="základní",J142,0)</f>
        <v>0</v>
      </c>
      <c r="BF142" s="161">
        <f>IF(N142="snížená",J142,0)</f>
        <v>0</v>
      </c>
      <c r="BG142" s="161">
        <f>IF(N142="zákl. přenesená",J142,0)</f>
        <v>0</v>
      </c>
      <c r="BH142" s="161">
        <f>IF(N142="sníž. přenesená",J142,0)</f>
        <v>0</v>
      </c>
      <c r="BI142" s="161">
        <f>IF(N142="nulová",J142,0)</f>
        <v>0</v>
      </c>
      <c r="BJ142" s="11" t="s">
        <v>83</v>
      </c>
      <c r="BK142" s="161">
        <f>ROUND(I142*H142,2)</f>
        <v>0</v>
      </c>
      <c r="BL142" s="11" t="s">
        <v>153</v>
      </c>
      <c r="BM142" s="160" t="s">
        <v>1019</v>
      </c>
    </row>
    <row r="143" spans="1:65" s="162" customFormat="1">
      <c r="B143" s="163"/>
      <c r="D143" s="164" t="s">
        <v>162</v>
      </c>
      <c r="E143" s="165" t="s">
        <v>1</v>
      </c>
      <c r="F143" s="166" t="s">
        <v>1020</v>
      </c>
      <c r="H143" s="167">
        <v>9.9</v>
      </c>
      <c r="I143" s="5"/>
      <c r="L143" s="163"/>
      <c r="M143" s="168"/>
      <c r="N143" s="169"/>
      <c r="O143" s="169"/>
      <c r="P143" s="169"/>
      <c r="Q143" s="169"/>
      <c r="R143" s="169"/>
      <c r="S143" s="169"/>
      <c r="T143" s="170"/>
      <c r="AT143" s="165" t="s">
        <v>162</v>
      </c>
      <c r="AU143" s="165" t="s">
        <v>85</v>
      </c>
      <c r="AV143" s="162" t="s">
        <v>85</v>
      </c>
      <c r="AW143" s="162" t="s">
        <v>30</v>
      </c>
      <c r="AX143" s="162" t="s">
        <v>83</v>
      </c>
      <c r="AY143" s="165" t="s">
        <v>146</v>
      </c>
    </row>
    <row r="144" spans="1:65" s="27" customFormat="1" ht="37.9" customHeight="1">
      <c r="A144" s="23"/>
      <c r="B144" s="24"/>
      <c r="C144" s="150" t="s">
        <v>181</v>
      </c>
      <c r="D144" s="150" t="s">
        <v>148</v>
      </c>
      <c r="E144" s="151" t="s">
        <v>1021</v>
      </c>
      <c r="F144" s="152" t="s">
        <v>1022</v>
      </c>
      <c r="G144" s="153" t="s">
        <v>168</v>
      </c>
      <c r="H144" s="154">
        <v>9.9</v>
      </c>
      <c r="I144" s="4"/>
      <c r="J144" s="155">
        <f>ROUND(I144*H144,2)</f>
        <v>0</v>
      </c>
      <c r="K144" s="152" t="s">
        <v>152</v>
      </c>
      <c r="L144" s="24"/>
      <c r="M144" s="156" t="s">
        <v>1</v>
      </c>
      <c r="N144" s="157" t="s">
        <v>41</v>
      </c>
      <c r="O144" s="51"/>
      <c r="P144" s="158">
        <f>O144*H144</f>
        <v>0</v>
      </c>
      <c r="Q144" s="158">
        <v>0</v>
      </c>
      <c r="R144" s="158">
        <f>Q144*H144</f>
        <v>0</v>
      </c>
      <c r="S144" s="158">
        <v>0</v>
      </c>
      <c r="T144" s="159">
        <f>S144*H144</f>
        <v>0</v>
      </c>
      <c r="U144" s="23"/>
      <c r="V144" s="23"/>
      <c r="W144" s="23"/>
      <c r="X144" s="23"/>
      <c r="Y144" s="23"/>
      <c r="Z144" s="23"/>
      <c r="AA144" s="23"/>
      <c r="AB144" s="23"/>
      <c r="AC144" s="23"/>
      <c r="AD144" s="23"/>
      <c r="AE144" s="23"/>
      <c r="AR144" s="160" t="s">
        <v>153</v>
      </c>
      <c r="AT144" s="160" t="s">
        <v>148</v>
      </c>
      <c r="AU144" s="160" t="s">
        <v>85</v>
      </c>
      <c r="AY144" s="11" t="s">
        <v>146</v>
      </c>
      <c r="BE144" s="161">
        <f>IF(N144="základní",J144,0)</f>
        <v>0</v>
      </c>
      <c r="BF144" s="161">
        <f>IF(N144="snížená",J144,0)</f>
        <v>0</v>
      </c>
      <c r="BG144" s="161">
        <f>IF(N144="zákl. přenesená",J144,0)</f>
        <v>0</v>
      </c>
      <c r="BH144" s="161">
        <f>IF(N144="sníž. přenesená",J144,0)</f>
        <v>0</v>
      </c>
      <c r="BI144" s="161">
        <f>IF(N144="nulová",J144,0)</f>
        <v>0</v>
      </c>
      <c r="BJ144" s="11" t="s">
        <v>83</v>
      </c>
      <c r="BK144" s="161">
        <f>ROUND(I144*H144,2)</f>
        <v>0</v>
      </c>
      <c r="BL144" s="11" t="s">
        <v>153</v>
      </c>
      <c r="BM144" s="160" t="s">
        <v>1023</v>
      </c>
    </row>
    <row r="145" spans="1:65" s="162" customFormat="1">
      <c r="B145" s="163"/>
      <c r="D145" s="164" t="s">
        <v>162</v>
      </c>
      <c r="E145" s="165" t="s">
        <v>1</v>
      </c>
      <c r="F145" s="166" t="s">
        <v>1020</v>
      </c>
      <c r="H145" s="167">
        <v>9.9</v>
      </c>
      <c r="I145" s="5"/>
      <c r="L145" s="163"/>
      <c r="M145" s="168"/>
      <c r="N145" s="169"/>
      <c r="O145" s="169"/>
      <c r="P145" s="169"/>
      <c r="Q145" s="169"/>
      <c r="R145" s="169"/>
      <c r="S145" s="169"/>
      <c r="T145" s="170"/>
      <c r="AT145" s="165" t="s">
        <v>162</v>
      </c>
      <c r="AU145" s="165" t="s">
        <v>85</v>
      </c>
      <c r="AV145" s="162" t="s">
        <v>85</v>
      </c>
      <c r="AW145" s="162" t="s">
        <v>30</v>
      </c>
      <c r="AX145" s="162" t="s">
        <v>83</v>
      </c>
      <c r="AY145" s="165" t="s">
        <v>146</v>
      </c>
    </row>
    <row r="146" spans="1:65" s="27" customFormat="1" ht="24.2" customHeight="1">
      <c r="A146" s="23"/>
      <c r="B146" s="24"/>
      <c r="C146" s="150" t="s">
        <v>186</v>
      </c>
      <c r="D146" s="150" t="s">
        <v>148</v>
      </c>
      <c r="E146" s="151" t="s">
        <v>1024</v>
      </c>
      <c r="F146" s="152" t="s">
        <v>1025</v>
      </c>
      <c r="G146" s="153" t="s">
        <v>168</v>
      </c>
      <c r="H146" s="154">
        <v>63</v>
      </c>
      <c r="I146" s="4"/>
      <c r="J146" s="155">
        <f>ROUND(I146*H146,2)</f>
        <v>0</v>
      </c>
      <c r="K146" s="152" t="s">
        <v>152</v>
      </c>
      <c r="L146" s="24"/>
      <c r="M146" s="156" t="s">
        <v>1</v>
      </c>
      <c r="N146" s="157" t="s">
        <v>41</v>
      </c>
      <c r="O146" s="51"/>
      <c r="P146" s="158">
        <f>O146*H146</f>
        <v>0</v>
      </c>
      <c r="Q146" s="158">
        <v>0</v>
      </c>
      <c r="R146" s="158">
        <f>Q146*H146</f>
        <v>0</v>
      </c>
      <c r="S146" s="158">
        <v>0</v>
      </c>
      <c r="T146" s="159">
        <f>S146*H146</f>
        <v>0</v>
      </c>
      <c r="U146" s="23"/>
      <c r="V146" s="23"/>
      <c r="W146" s="23"/>
      <c r="X146" s="23"/>
      <c r="Y146" s="23"/>
      <c r="Z146" s="23"/>
      <c r="AA146" s="23"/>
      <c r="AB146" s="23"/>
      <c r="AC146" s="23"/>
      <c r="AD146" s="23"/>
      <c r="AE146" s="23"/>
      <c r="AR146" s="160" t="s">
        <v>153</v>
      </c>
      <c r="AT146" s="160" t="s">
        <v>148</v>
      </c>
      <c r="AU146" s="160" t="s">
        <v>85</v>
      </c>
      <c r="AY146" s="11" t="s">
        <v>146</v>
      </c>
      <c r="BE146" s="161">
        <f>IF(N146="základní",J146,0)</f>
        <v>0</v>
      </c>
      <c r="BF146" s="161">
        <f>IF(N146="snížená",J146,0)</f>
        <v>0</v>
      </c>
      <c r="BG146" s="161">
        <f>IF(N146="zákl. přenesená",J146,0)</f>
        <v>0</v>
      </c>
      <c r="BH146" s="161">
        <f>IF(N146="sníž. přenesená",J146,0)</f>
        <v>0</v>
      </c>
      <c r="BI146" s="161">
        <f>IF(N146="nulová",J146,0)</f>
        <v>0</v>
      </c>
      <c r="BJ146" s="11" t="s">
        <v>83</v>
      </c>
      <c r="BK146" s="161">
        <f>ROUND(I146*H146,2)</f>
        <v>0</v>
      </c>
      <c r="BL146" s="11" t="s">
        <v>153</v>
      </c>
      <c r="BM146" s="160" t="s">
        <v>1026</v>
      </c>
    </row>
    <row r="147" spans="1:65" s="27" customFormat="1" ht="19.5">
      <c r="A147" s="23"/>
      <c r="B147" s="24"/>
      <c r="C147" s="23"/>
      <c r="D147" s="164" t="s">
        <v>312</v>
      </c>
      <c r="E147" s="23"/>
      <c r="F147" s="188" t="s">
        <v>1027</v>
      </c>
      <c r="G147" s="23"/>
      <c r="H147" s="23"/>
      <c r="I147" s="8"/>
      <c r="J147" s="23"/>
      <c r="K147" s="23"/>
      <c r="L147" s="24"/>
      <c r="M147" s="189"/>
      <c r="N147" s="190"/>
      <c r="O147" s="51"/>
      <c r="P147" s="51"/>
      <c r="Q147" s="51"/>
      <c r="R147" s="51"/>
      <c r="S147" s="51"/>
      <c r="T147" s="52"/>
      <c r="U147" s="23"/>
      <c r="V147" s="23"/>
      <c r="W147" s="23"/>
      <c r="X147" s="23"/>
      <c r="Y147" s="23"/>
      <c r="Z147" s="23"/>
      <c r="AA147" s="23"/>
      <c r="AB147" s="23"/>
      <c r="AC147" s="23"/>
      <c r="AD147" s="23"/>
      <c r="AE147" s="23"/>
      <c r="AT147" s="11" t="s">
        <v>312</v>
      </c>
      <c r="AU147" s="11" t="s">
        <v>85</v>
      </c>
    </row>
    <row r="148" spans="1:65" s="162" customFormat="1">
      <c r="B148" s="163"/>
      <c r="D148" s="164" t="s">
        <v>162</v>
      </c>
      <c r="E148" s="165" t="s">
        <v>1</v>
      </c>
      <c r="F148" s="166" t="s">
        <v>1028</v>
      </c>
      <c r="H148" s="167">
        <v>63</v>
      </c>
      <c r="I148" s="5"/>
      <c r="L148" s="163"/>
      <c r="M148" s="168"/>
      <c r="N148" s="169"/>
      <c r="O148" s="169"/>
      <c r="P148" s="169"/>
      <c r="Q148" s="169"/>
      <c r="R148" s="169"/>
      <c r="S148" s="169"/>
      <c r="T148" s="170"/>
      <c r="AT148" s="165" t="s">
        <v>162</v>
      </c>
      <c r="AU148" s="165" t="s">
        <v>85</v>
      </c>
      <c r="AV148" s="162" t="s">
        <v>85</v>
      </c>
      <c r="AW148" s="162" t="s">
        <v>30</v>
      </c>
      <c r="AX148" s="162" t="s">
        <v>83</v>
      </c>
      <c r="AY148" s="165" t="s">
        <v>146</v>
      </c>
    </row>
    <row r="149" spans="1:65" s="27" customFormat="1" ht="24.2" customHeight="1">
      <c r="A149" s="23"/>
      <c r="B149" s="24"/>
      <c r="C149" s="150" t="s">
        <v>191</v>
      </c>
      <c r="D149" s="150" t="s">
        <v>148</v>
      </c>
      <c r="E149" s="151" t="s">
        <v>197</v>
      </c>
      <c r="F149" s="152" t="s">
        <v>198</v>
      </c>
      <c r="G149" s="153" t="s">
        <v>168</v>
      </c>
      <c r="H149" s="154">
        <v>13.5</v>
      </c>
      <c r="I149" s="4"/>
      <c r="J149" s="155">
        <f>ROUND(I149*H149,2)</f>
        <v>0</v>
      </c>
      <c r="K149" s="152" t="s">
        <v>152</v>
      </c>
      <c r="L149" s="24"/>
      <c r="M149" s="156" t="s">
        <v>1</v>
      </c>
      <c r="N149" s="157" t="s">
        <v>41</v>
      </c>
      <c r="O149" s="51"/>
      <c r="P149" s="158">
        <f>O149*H149</f>
        <v>0</v>
      </c>
      <c r="Q149" s="158">
        <v>0</v>
      </c>
      <c r="R149" s="158">
        <f>Q149*H149</f>
        <v>0</v>
      </c>
      <c r="S149" s="158">
        <v>0</v>
      </c>
      <c r="T149" s="159">
        <f>S149*H149</f>
        <v>0</v>
      </c>
      <c r="U149" s="23"/>
      <c r="V149" s="23"/>
      <c r="W149" s="23"/>
      <c r="X149" s="23"/>
      <c r="Y149" s="23"/>
      <c r="Z149" s="23"/>
      <c r="AA149" s="23"/>
      <c r="AB149" s="23"/>
      <c r="AC149" s="23"/>
      <c r="AD149" s="23"/>
      <c r="AE149" s="23"/>
      <c r="AR149" s="160" t="s">
        <v>153</v>
      </c>
      <c r="AT149" s="160" t="s">
        <v>148</v>
      </c>
      <c r="AU149" s="160" t="s">
        <v>85</v>
      </c>
      <c r="AY149" s="11" t="s">
        <v>146</v>
      </c>
      <c r="BE149" s="161">
        <f>IF(N149="základní",J149,0)</f>
        <v>0</v>
      </c>
      <c r="BF149" s="161">
        <f>IF(N149="snížená",J149,0)</f>
        <v>0</v>
      </c>
      <c r="BG149" s="161">
        <f>IF(N149="zákl. přenesená",J149,0)</f>
        <v>0</v>
      </c>
      <c r="BH149" s="161">
        <f>IF(N149="sníž. přenesená",J149,0)</f>
        <v>0</v>
      </c>
      <c r="BI149" s="161">
        <f>IF(N149="nulová",J149,0)</f>
        <v>0</v>
      </c>
      <c r="BJ149" s="11" t="s">
        <v>83</v>
      </c>
      <c r="BK149" s="161">
        <f>ROUND(I149*H149,2)</f>
        <v>0</v>
      </c>
      <c r="BL149" s="11" t="s">
        <v>153</v>
      </c>
      <c r="BM149" s="160" t="s">
        <v>1029</v>
      </c>
    </row>
    <row r="150" spans="1:65" s="162" customFormat="1">
      <c r="B150" s="163"/>
      <c r="D150" s="164" t="s">
        <v>162</v>
      </c>
      <c r="E150" s="165" t="s">
        <v>1</v>
      </c>
      <c r="F150" s="166" t="s">
        <v>1030</v>
      </c>
      <c r="H150" s="167">
        <v>13.5</v>
      </c>
      <c r="I150" s="5"/>
      <c r="L150" s="163"/>
      <c r="M150" s="168"/>
      <c r="N150" s="169"/>
      <c r="O150" s="169"/>
      <c r="P150" s="169"/>
      <c r="Q150" s="169"/>
      <c r="R150" s="169"/>
      <c r="S150" s="169"/>
      <c r="T150" s="170"/>
      <c r="AT150" s="165" t="s">
        <v>162</v>
      </c>
      <c r="AU150" s="165" t="s">
        <v>85</v>
      </c>
      <c r="AV150" s="162" t="s">
        <v>85</v>
      </c>
      <c r="AW150" s="162" t="s">
        <v>30</v>
      </c>
      <c r="AX150" s="162" t="s">
        <v>83</v>
      </c>
      <c r="AY150" s="165" t="s">
        <v>146</v>
      </c>
    </row>
    <row r="151" spans="1:65" s="27" customFormat="1" ht="24.2" customHeight="1">
      <c r="A151" s="23"/>
      <c r="B151" s="24"/>
      <c r="C151" s="150" t="s">
        <v>196</v>
      </c>
      <c r="D151" s="150" t="s">
        <v>148</v>
      </c>
      <c r="E151" s="151" t="s">
        <v>202</v>
      </c>
      <c r="F151" s="152" t="s">
        <v>203</v>
      </c>
      <c r="G151" s="153" t="s">
        <v>168</v>
      </c>
      <c r="H151" s="154">
        <v>116.485</v>
      </c>
      <c r="I151" s="4"/>
      <c r="J151" s="155">
        <f>ROUND(I151*H151,2)</f>
        <v>0</v>
      </c>
      <c r="K151" s="152" t="s">
        <v>152</v>
      </c>
      <c r="L151" s="24"/>
      <c r="M151" s="156" t="s">
        <v>1</v>
      </c>
      <c r="N151" s="157" t="s">
        <v>41</v>
      </c>
      <c r="O151" s="51"/>
      <c r="P151" s="158">
        <f>O151*H151</f>
        <v>0</v>
      </c>
      <c r="Q151" s="158">
        <v>0</v>
      </c>
      <c r="R151" s="158">
        <f>Q151*H151</f>
        <v>0</v>
      </c>
      <c r="S151" s="158">
        <v>0</v>
      </c>
      <c r="T151" s="159">
        <f>S151*H151</f>
        <v>0</v>
      </c>
      <c r="U151" s="23"/>
      <c r="V151" s="23"/>
      <c r="W151" s="23"/>
      <c r="X151" s="23"/>
      <c r="Y151" s="23"/>
      <c r="Z151" s="23"/>
      <c r="AA151" s="23"/>
      <c r="AB151" s="23"/>
      <c r="AC151" s="23"/>
      <c r="AD151" s="23"/>
      <c r="AE151" s="23"/>
      <c r="AR151" s="160" t="s">
        <v>153</v>
      </c>
      <c r="AT151" s="160" t="s">
        <v>148</v>
      </c>
      <c r="AU151" s="160" t="s">
        <v>85</v>
      </c>
      <c r="AY151" s="11" t="s">
        <v>146</v>
      </c>
      <c r="BE151" s="161">
        <f>IF(N151="základní",J151,0)</f>
        <v>0</v>
      </c>
      <c r="BF151" s="161">
        <f>IF(N151="snížená",J151,0)</f>
        <v>0</v>
      </c>
      <c r="BG151" s="161">
        <f>IF(N151="zákl. přenesená",J151,0)</f>
        <v>0</v>
      </c>
      <c r="BH151" s="161">
        <f>IF(N151="sníž. přenesená",J151,0)</f>
        <v>0</v>
      </c>
      <c r="BI151" s="161">
        <f>IF(N151="nulová",J151,0)</f>
        <v>0</v>
      </c>
      <c r="BJ151" s="11" t="s">
        <v>83</v>
      </c>
      <c r="BK151" s="161">
        <f>ROUND(I151*H151,2)</f>
        <v>0</v>
      </c>
      <c r="BL151" s="11" t="s">
        <v>153</v>
      </c>
      <c r="BM151" s="160" t="s">
        <v>1031</v>
      </c>
    </row>
    <row r="152" spans="1:65" s="162" customFormat="1">
      <c r="B152" s="163"/>
      <c r="D152" s="164" t="s">
        <v>162</v>
      </c>
      <c r="E152" s="165" t="s">
        <v>1</v>
      </c>
      <c r="F152" s="166" t="s">
        <v>1032</v>
      </c>
      <c r="H152" s="167">
        <v>45.28</v>
      </c>
      <c r="I152" s="5"/>
      <c r="L152" s="163"/>
      <c r="M152" s="168"/>
      <c r="N152" s="169"/>
      <c r="O152" s="169"/>
      <c r="P152" s="169"/>
      <c r="Q152" s="169"/>
      <c r="R152" s="169"/>
      <c r="S152" s="169"/>
      <c r="T152" s="170"/>
      <c r="AT152" s="165" t="s">
        <v>162</v>
      </c>
      <c r="AU152" s="165" t="s">
        <v>85</v>
      </c>
      <c r="AV152" s="162" t="s">
        <v>85</v>
      </c>
      <c r="AW152" s="162" t="s">
        <v>30</v>
      </c>
      <c r="AX152" s="162" t="s">
        <v>76</v>
      </c>
      <c r="AY152" s="165" t="s">
        <v>146</v>
      </c>
    </row>
    <row r="153" spans="1:65" s="162" customFormat="1">
      <c r="B153" s="163"/>
      <c r="D153" s="164" t="s">
        <v>162</v>
      </c>
      <c r="E153" s="165" t="s">
        <v>1</v>
      </c>
      <c r="F153" s="166" t="s">
        <v>1033</v>
      </c>
      <c r="H153" s="167">
        <v>48.28</v>
      </c>
      <c r="I153" s="5"/>
      <c r="L153" s="163"/>
      <c r="M153" s="168"/>
      <c r="N153" s="169"/>
      <c r="O153" s="169"/>
      <c r="P153" s="169"/>
      <c r="Q153" s="169"/>
      <c r="R153" s="169"/>
      <c r="S153" s="169"/>
      <c r="T153" s="170"/>
      <c r="AT153" s="165" t="s">
        <v>162</v>
      </c>
      <c r="AU153" s="165" t="s">
        <v>85</v>
      </c>
      <c r="AV153" s="162" t="s">
        <v>85</v>
      </c>
      <c r="AW153" s="162" t="s">
        <v>30</v>
      </c>
      <c r="AX153" s="162" t="s">
        <v>76</v>
      </c>
      <c r="AY153" s="165" t="s">
        <v>146</v>
      </c>
    </row>
    <row r="154" spans="1:65" s="162" customFormat="1">
      <c r="B154" s="163"/>
      <c r="D154" s="164" t="s">
        <v>162</v>
      </c>
      <c r="E154" s="165" t="s">
        <v>1</v>
      </c>
      <c r="F154" s="166" t="s">
        <v>1034</v>
      </c>
      <c r="H154" s="167">
        <v>22.925000000000001</v>
      </c>
      <c r="I154" s="5"/>
      <c r="L154" s="163"/>
      <c r="M154" s="168"/>
      <c r="N154" s="169"/>
      <c r="O154" s="169"/>
      <c r="P154" s="169"/>
      <c r="Q154" s="169"/>
      <c r="R154" s="169"/>
      <c r="S154" s="169"/>
      <c r="T154" s="170"/>
      <c r="AT154" s="165" t="s">
        <v>162</v>
      </c>
      <c r="AU154" s="165" t="s">
        <v>85</v>
      </c>
      <c r="AV154" s="162" t="s">
        <v>85</v>
      </c>
      <c r="AW154" s="162" t="s">
        <v>30</v>
      </c>
      <c r="AX154" s="162" t="s">
        <v>76</v>
      </c>
      <c r="AY154" s="165" t="s">
        <v>146</v>
      </c>
    </row>
    <row r="155" spans="1:65" s="171" customFormat="1">
      <c r="B155" s="172"/>
      <c r="D155" s="164" t="s">
        <v>162</v>
      </c>
      <c r="E155" s="173" t="s">
        <v>1</v>
      </c>
      <c r="F155" s="174" t="s">
        <v>165</v>
      </c>
      <c r="H155" s="175">
        <v>116.485</v>
      </c>
      <c r="I155" s="6"/>
      <c r="L155" s="172"/>
      <c r="M155" s="176"/>
      <c r="N155" s="177"/>
      <c r="O155" s="177"/>
      <c r="P155" s="177"/>
      <c r="Q155" s="177"/>
      <c r="R155" s="177"/>
      <c r="S155" s="177"/>
      <c r="T155" s="178"/>
      <c r="AT155" s="173" t="s">
        <v>162</v>
      </c>
      <c r="AU155" s="173" t="s">
        <v>85</v>
      </c>
      <c r="AV155" s="171" t="s">
        <v>153</v>
      </c>
      <c r="AW155" s="171" t="s">
        <v>30</v>
      </c>
      <c r="AX155" s="171" t="s">
        <v>83</v>
      </c>
      <c r="AY155" s="173" t="s">
        <v>146</v>
      </c>
    </row>
    <row r="156" spans="1:65" s="27" customFormat="1" ht="24.2" customHeight="1">
      <c r="A156" s="23"/>
      <c r="B156" s="24"/>
      <c r="C156" s="150" t="s">
        <v>201</v>
      </c>
      <c r="D156" s="150" t="s">
        <v>148</v>
      </c>
      <c r="E156" s="151" t="s">
        <v>1035</v>
      </c>
      <c r="F156" s="152" t="s">
        <v>1036</v>
      </c>
      <c r="G156" s="153" t="s">
        <v>168</v>
      </c>
      <c r="H156" s="154">
        <v>6.96</v>
      </c>
      <c r="I156" s="4"/>
      <c r="J156" s="155">
        <f>ROUND(I156*H156,2)</f>
        <v>0</v>
      </c>
      <c r="K156" s="152" t="s">
        <v>152</v>
      </c>
      <c r="L156" s="24"/>
      <c r="M156" s="156" t="s">
        <v>1</v>
      </c>
      <c r="N156" s="157" t="s">
        <v>41</v>
      </c>
      <c r="O156" s="51"/>
      <c r="P156" s="158">
        <f>O156*H156</f>
        <v>0</v>
      </c>
      <c r="Q156" s="158">
        <v>0</v>
      </c>
      <c r="R156" s="158">
        <f>Q156*H156</f>
        <v>0</v>
      </c>
      <c r="S156" s="158">
        <v>0</v>
      </c>
      <c r="T156" s="159">
        <f>S156*H156</f>
        <v>0</v>
      </c>
      <c r="U156" s="23"/>
      <c r="V156" s="23"/>
      <c r="W156" s="23"/>
      <c r="X156" s="23"/>
      <c r="Y156" s="23"/>
      <c r="Z156" s="23"/>
      <c r="AA156" s="23"/>
      <c r="AB156" s="23"/>
      <c r="AC156" s="23"/>
      <c r="AD156" s="23"/>
      <c r="AE156" s="23"/>
      <c r="AR156" s="160" t="s">
        <v>153</v>
      </c>
      <c r="AT156" s="160" t="s">
        <v>148</v>
      </c>
      <c r="AU156" s="160" t="s">
        <v>85</v>
      </c>
      <c r="AY156" s="11" t="s">
        <v>146</v>
      </c>
      <c r="BE156" s="161">
        <f>IF(N156="základní",J156,0)</f>
        <v>0</v>
      </c>
      <c r="BF156" s="161">
        <f>IF(N156="snížená",J156,0)</f>
        <v>0</v>
      </c>
      <c r="BG156" s="161">
        <f>IF(N156="zákl. přenesená",J156,0)</f>
        <v>0</v>
      </c>
      <c r="BH156" s="161">
        <f>IF(N156="sníž. přenesená",J156,0)</f>
        <v>0</v>
      </c>
      <c r="BI156" s="161">
        <f>IF(N156="nulová",J156,0)</f>
        <v>0</v>
      </c>
      <c r="BJ156" s="11" t="s">
        <v>83</v>
      </c>
      <c r="BK156" s="161">
        <f>ROUND(I156*H156,2)</f>
        <v>0</v>
      </c>
      <c r="BL156" s="11" t="s">
        <v>153</v>
      </c>
      <c r="BM156" s="160" t="s">
        <v>1037</v>
      </c>
    </row>
    <row r="157" spans="1:65" s="162" customFormat="1" ht="22.5">
      <c r="B157" s="163"/>
      <c r="D157" s="164" t="s">
        <v>162</v>
      </c>
      <c r="E157" s="165" t="s">
        <v>1</v>
      </c>
      <c r="F157" s="166" t="s">
        <v>1038</v>
      </c>
      <c r="H157" s="167">
        <v>6.96</v>
      </c>
      <c r="I157" s="5"/>
      <c r="L157" s="163"/>
      <c r="M157" s="168"/>
      <c r="N157" s="169"/>
      <c r="O157" s="169"/>
      <c r="P157" s="169"/>
      <c r="Q157" s="169"/>
      <c r="R157" s="169"/>
      <c r="S157" s="169"/>
      <c r="T157" s="170"/>
      <c r="AT157" s="165" t="s">
        <v>162</v>
      </c>
      <c r="AU157" s="165" t="s">
        <v>85</v>
      </c>
      <c r="AV157" s="162" t="s">
        <v>85</v>
      </c>
      <c r="AW157" s="162" t="s">
        <v>30</v>
      </c>
      <c r="AX157" s="162" t="s">
        <v>83</v>
      </c>
      <c r="AY157" s="165" t="s">
        <v>146</v>
      </c>
    </row>
    <row r="158" spans="1:65" s="27" customFormat="1" ht="24.2" customHeight="1">
      <c r="A158" s="23"/>
      <c r="B158" s="24"/>
      <c r="C158" s="150" t="s">
        <v>207</v>
      </c>
      <c r="D158" s="150" t="s">
        <v>148</v>
      </c>
      <c r="E158" s="151" t="s">
        <v>212</v>
      </c>
      <c r="F158" s="152" t="s">
        <v>213</v>
      </c>
      <c r="G158" s="153" t="s">
        <v>168</v>
      </c>
      <c r="H158" s="154">
        <v>157.94999999999999</v>
      </c>
      <c r="I158" s="4"/>
      <c r="J158" s="155">
        <f>ROUND(I158*H158,2)</f>
        <v>0</v>
      </c>
      <c r="K158" s="152" t="s">
        <v>152</v>
      </c>
      <c r="L158" s="24"/>
      <c r="M158" s="156" t="s">
        <v>1</v>
      </c>
      <c r="N158" s="157" t="s">
        <v>41</v>
      </c>
      <c r="O158" s="51"/>
      <c r="P158" s="158">
        <f>O158*H158</f>
        <v>0</v>
      </c>
      <c r="Q158" s="158">
        <v>0</v>
      </c>
      <c r="R158" s="158">
        <f>Q158*H158</f>
        <v>0</v>
      </c>
      <c r="S158" s="158">
        <v>0</v>
      </c>
      <c r="T158" s="159">
        <f>S158*H158</f>
        <v>0</v>
      </c>
      <c r="U158" s="23"/>
      <c r="V158" s="23"/>
      <c r="W158" s="23"/>
      <c r="X158" s="23"/>
      <c r="Y158" s="23"/>
      <c r="Z158" s="23"/>
      <c r="AA158" s="23"/>
      <c r="AB158" s="23"/>
      <c r="AC158" s="23"/>
      <c r="AD158" s="23"/>
      <c r="AE158" s="23"/>
      <c r="AR158" s="160" t="s">
        <v>153</v>
      </c>
      <c r="AT158" s="160" t="s">
        <v>148</v>
      </c>
      <c r="AU158" s="160" t="s">
        <v>85</v>
      </c>
      <c r="AY158" s="11" t="s">
        <v>146</v>
      </c>
      <c r="BE158" s="161">
        <f>IF(N158="základní",J158,0)</f>
        <v>0</v>
      </c>
      <c r="BF158" s="161">
        <f>IF(N158="snížená",J158,0)</f>
        <v>0</v>
      </c>
      <c r="BG158" s="161">
        <f>IF(N158="zákl. přenesená",J158,0)</f>
        <v>0</v>
      </c>
      <c r="BH158" s="161">
        <f>IF(N158="sníž. přenesená",J158,0)</f>
        <v>0</v>
      </c>
      <c r="BI158" s="161">
        <f>IF(N158="nulová",J158,0)</f>
        <v>0</v>
      </c>
      <c r="BJ158" s="11" t="s">
        <v>83</v>
      </c>
      <c r="BK158" s="161">
        <f>ROUND(I158*H158,2)</f>
        <v>0</v>
      </c>
      <c r="BL158" s="11" t="s">
        <v>153</v>
      </c>
      <c r="BM158" s="160" t="s">
        <v>1039</v>
      </c>
    </row>
    <row r="159" spans="1:65" s="27" customFormat="1" ht="37.9" customHeight="1">
      <c r="A159" s="23"/>
      <c r="B159" s="24"/>
      <c r="C159" s="150" t="s">
        <v>211</v>
      </c>
      <c r="D159" s="150" t="s">
        <v>148</v>
      </c>
      <c r="E159" s="151" t="s">
        <v>217</v>
      </c>
      <c r="F159" s="152" t="s">
        <v>218</v>
      </c>
      <c r="G159" s="153" t="s">
        <v>168</v>
      </c>
      <c r="H159" s="154">
        <v>1579.5</v>
      </c>
      <c r="I159" s="4"/>
      <c r="J159" s="155">
        <f>ROUND(I159*H159,2)</f>
        <v>0</v>
      </c>
      <c r="K159" s="152" t="s">
        <v>152</v>
      </c>
      <c r="L159" s="24"/>
      <c r="M159" s="156" t="s">
        <v>1</v>
      </c>
      <c r="N159" s="157" t="s">
        <v>41</v>
      </c>
      <c r="O159" s="51"/>
      <c r="P159" s="158">
        <f>O159*H159</f>
        <v>0</v>
      </c>
      <c r="Q159" s="158">
        <v>0</v>
      </c>
      <c r="R159" s="158">
        <f>Q159*H159</f>
        <v>0</v>
      </c>
      <c r="S159" s="158">
        <v>0</v>
      </c>
      <c r="T159" s="159">
        <f>S159*H159</f>
        <v>0</v>
      </c>
      <c r="U159" s="23"/>
      <c r="V159" s="23"/>
      <c r="W159" s="23"/>
      <c r="X159" s="23"/>
      <c r="Y159" s="23"/>
      <c r="Z159" s="23"/>
      <c r="AA159" s="23"/>
      <c r="AB159" s="23"/>
      <c r="AC159" s="23"/>
      <c r="AD159" s="23"/>
      <c r="AE159" s="23"/>
      <c r="AR159" s="160" t="s">
        <v>153</v>
      </c>
      <c r="AT159" s="160" t="s">
        <v>148</v>
      </c>
      <c r="AU159" s="160" t="s">
        <v>85</v>
      </c>
      <c r="AY159" s="11" t="s">
        <v>146</v>
      </c>
      <c r="BE159" s="161">
        <f>IF(N159="základní",J159,0)</f>
        <v>0</v>
      </c>
      <c r="BF159" s="161">
        <f>IF(N159="snížená",J159,0)</f>
        <v>0</v>
      </c>
      <c r="BG159" s="161">
        <f>IF(N159="zákl. přenesená",J159,0)</f>
        <v>0</v>
      </c>
      <c r="BH159" s="161">
        <f>IF(N159="sníž. přenesená",J159,0)</f>
        <v>0</v>
      </c>
      <c r="BI159" s="161">
        <f>IF(N159="nulová",J159,0)</f>
        <v>0</v>
      </c>
      <c r="BJ159" s="11" t="s">
        <v>83</v>
      </c>
      <c r="BK159" s="161">
        <f>ROUND(I159*H159,2)</f>
        <v>0</v>
      </c>
      <c r="BL159" s="11" t="s">
        <v>153</v>
      </c>
      <c r="BM159" s="160" t="s">
        <v>1040</v>
      </c>
    </row>
    <row r="160" spans="1:65" s="162" customFormat="1">
      <c r="B160" s="163"/>
      <c r="D160" s="164" t="s">
        <v>162</v>
      </c>
      <c r="E160" s="165" t="s">
        <v>1</v>
      </c>
      <c r="F160" s="166" t="s">
        <v>1041</v>
      </c>
      <c r="H160" s="167">
        <v>1579.5</v>
      </c>
      <c r="I160" s="5"/>
      <c r="L160" s="163"/>
      <c r="M160" s="168"/>
      <c r="N160" s="169"/>
      <c r="O160" s="169"/>
      <c r="P160" s="169"/>
      <c r="Q160" s="169"/>
      <c r="R160" s="169"/>
      <c r="S160" s="169"/>
      <c r="T160" s="170"/>
      <c r="AT160" s="165" t="s">
        <v>162</v>
      </c>
      <c r="AU160" s="165" t="s">
        <v>85</v>
      </c>
      <c r="AV160" s="162" t="s">
        <v>85</v>
      </c>
      <c r="AW160" s="162" t="s">
        <v>30</v>
      </c>
      <c r="AX160" s="162" t="s">
        <v>83</v>
      </c>
      <c r="AY160" s="165" t="s">
        <v>146</v>
      </c>
    </row>
    <row r="161" spans="1:65" s="27" customFormat="1" ht="24.2" customHeight="1">
      <c r="A161" s="23"/>
      <c r="B161" s="24"/>
      <c r="C161" s="150" t="s">
        <v>221</v>
      </c>
      <c r="D161" s="150" t="s">
        <v>148</v>
      </c>
      <c r="E161" s="151" t="s">
        <v>226</v>
      </c>
      <c r="F161" s="152" t="s">
        <v>227</v>
      </c>
      <c r="G161" s="153" t="s">
        <v>168</v>
      </c>
      <c r="H161" s="154">
        <v>13.5</v>
      </c>
      <c r="I161" s="4"/>
      <c r="J161" s="155">
        <f>ROUND(I161*H161,2)</f>
        <v>0</v>
      </c>
      <c r="K161" s="152" t="s">
        <v>152</v>
      </c>
      <c r="L161" s="24"/>
      <c r="M161" s="156" t="s">
        <v>1</v>
      </c>
      <c r="N161" s="157" t="s">
        <v>41</v>
      </c>
      <c r="O161" s="51"/>
      <c r="P161" s="158">
        <f>O161*H161</f>
        <v>0</v>
      </c>
      <c r="Q161" s="158">
        <v>0</v>
      </c>
      <c r="R161" s="158">
        <f>Q161*H161</f>
        <v>0</v>
      </c>
      <c r="S161" s="158">
        <v>0</v>
      </c>
      <c r="T161" s="159">
        <f>S161*H161</f>
        <v>0</v>
      </c>
      <c r="U161" s="23"/>
      <c r="V161" s="23"/>
      <c r="W161" s="23"/>
      <c r="X161" s="23"/>
      <c r="Y161" s="23"/>
      <c r="Z161" s="23"/>
      <c r="AA161" s="23"/>
      <c r="AB161" s="23"/>
      <c r="AC161" s="23"/>
      <c r="AD161" s="23"/>
      <c r="AE161" s="23"/>
      <c r="AR161" s="160" t="s">
        <v>153</v>
      </c>
      <c r="AT161" s="160" t="s">
        <v>148</v>
      </c>
      <c r="AU161" s="160" t="s">
        <v>85</v>
      </c>
      <c r="AY161" s="11" t="s">
        <v>146</v>
      </c>
      <c r="BE161" s="161">
        <f>IF(N161="základní",J161,0)</f>
        <v>0</v>
      </c>
      <c r="BF161" s="161">
        <f>IF(N161="snížená",J161,0)</f>
        <v>0</v>
      </c>
      <c r="BG161" s="161">
        <f>IF(N161="zákl. přenesená",J161,0)</f>
        <v>0</v>
      </c>
      <c r="BH161" s="161">
        <f>IF(N161="sníž. přenesená",J161,0)</f>
        <v>0</v>
      </c>
      <c r="BI161" s="161">
        <f>IF(N161="nulová",J161,0)</f>
        <v>0</v>
      </c>
      <c r="BJ161" s="11" t="s">
        <v>83</v>
      </c>
      <c r="BK161" s="161">
        <f>ROUND(I161*H161,2)</f>
        <v>0</v>
      </c>
      <c r="BL161" s="11" t="s">
        <v>153</v>
      </c>
      <c r="BM161" s="160" t="s">
        <v>1042</v>
      </c>
    </row>
    <row r="162" spans="1:65" s="162" customFormat="1">
      <c r="B162" s="163"/>
      <c r="D162" s="164" t="s">
        <v>162</v>
      </c>
      <c r="E162" s="165" t="s">
        <v>1</v>
      </c>
      <c r="F162" s="166" t="s">
        <v>1030</v>
      </c>
      <c r="H162" s="167">
        <v>13.5</v>
      </c>
      <c r="I162" s="5"/>
      <c r="L162" s="163"/>
      <c r="M162" s="168"/>
      <c r="N162" s="169"/>
      <c r="O162" s="169"/>
      <c r="P162" s="169"/>
      <c r="Q162" s="169"/>
      <c r="R162" s="169"/>
      <c r="S162" s="169"/>
      <c r="T162" s="170"/>
      <c r="AT162" s="165" t="s">
        <v>162</v>
      </c>
      <c r="AU162" s="165" t="s">
        <v>85</v>
      </c>
      <c r="AV162" s="162" t="s">
        <v>85</v>
      </c>
      <c r="AW162" s="162" t="s">
        <v>30</v>
      </c>
      <c r="AX162" s="162" t="s">
        <v>83</v>
      </c>
      <c r="AY162" s="165" t="s">
        <v>146</v>
      </c>
    </row>
    <row r="163" spans="1:65" s="27" customFormat="1" ht="14.45" customHeight="1">
      <c r="A163" s="23"/>
      <c r="B163" s="24"/>
      <c r="C163" s="179" t="s">
        <v>8</v>
      </c>
      <c r="D163" s="179" t="s">
        <v>230</v>
      </c>
      <c r="E163" s="180" t="s">
        <v>231</v>
      </c>
      <c r="F163" s="181" t="s">
        <v>232</v>
      </c>
      <c r="G163" s="182" t="s">
        <v>233</v>
      </c>
      <c r="H163" s="183">
        <v>28.35</v>
      </c>
      <c r="I163" s="7"/>
      <c r="J163" s="184">
        <f>ROUND(I163*H163,2)</f>
        <v>0</v>
      </c>
      <c r="K163" s="181" t="s">
        <v>152</v>
      </c>
      <c r="L163" s="185"/>
      <c r="M163" s="186" t="s">
        <v>1</v>
      </c>
      <c r="N163" s="187" t="s">
        <v>41</v>
      </c>
      <c r="O163" s="51"/>
      <c r="P163" s="158">
        <f>O163*H163</f>
        <v>0</v>
      </c>
      <c r="Q163" s="158">
        <v>1</v>
      </c>
      <c r="R163" s="158">
        <f>Q163*H163</f>
        <v>28.35</v>
      </c>
      <c r="S163" s="158">
        <v>0</v>
      </c>
      <c r="T163" s="159">
        <f>S163*H163</f>
        <v>0</v>
      </c>
      <c r="U163" s="23"/>
      <c r="V163" s="23"/>
      <c r="W163" s="23"/>
      <c r="X163" s="23"/>
      <c r="Y163" s="23"/>
      <c r="Z163" s="23"/>
      <c r="AA163" s="23"/>
      <c r="AB163" s="23"/>
      <c r="AC163" s="23"/>
      <c r="AD163" s="23"/>
      <c r="AE163" s="23"/>
      <c r="AR163" s="160" t="s">
        <v>186</v>
      </c>
      <c r="AT163" s="160" t="s">
        <v>230</v>
      </c>
      <c r="AU163" s="160" t="s">
        <v>85</v>
      </c>
      <c r="AY163" s="11" t="s">
        <v>146</v>
      </c>
      <c r="BE163" s="161">
        <f>IF(N163="základní",J163,0)</f>
        <v>0</v>
      </c>
      <c r="BF163" s="161">
        <f>IF(N163="snížená",J163,0)</f>
        <v>0</v>
      </c>
      <c r="BG163" s="161">
        <f>IF(N163="zákl. přenesená",J163,0)</f>
        <v>0</v>
      </c>
      <c r="BH163" s="161">
        <f>IF(N163="sníž. přenesená",J163,0)</f>
        <v>0</v>
      </c>
      <c r="BI163" s="161">
        <f>IF(N163="nulová",J163,0)</f>
        <v>0</v>
      </c>
      <c r="BJ163" s="11" t="s">
        <v>83</v>
      </c>
      <c r="BK163" s="161">
        <f>ROUND(I163*H163,2)</f>
        <v>0</v>
      </c>
      <c r="BL163" s="11" t="s">
        <v>153</v>
      </c>
      <c r="BM163" s="160" t="s">
        <v>1043</v>
      </c>
    </row>
    <row r="164" spans="1:65" s="162" customFormat="1">
      <c r="B164" s="163"/>
      <c r="D164" s="164" t="s">
        <v>162</v>
      </c>
      <c r="E164" s="165" t="s">
        <v>1</v>
      </c>
      <c r="F164" s="166" t="s">
        <v>1044</v>
      </c>
      <c r="H164" s="167">
        <v>28.35</v>
      </c>
      <c r="I164" s="5"/>
      <c r="L164" s="163"/>
      <c r="M164" s="168"/>
      <c r="N164" s="169"/>
      <c r="O164" s="169"/>
      <c r="P164" s="169"/>
      <c r="Q164" s="169"/>
      <c r="R164" s="169"/>
      <c r="S164" s="169"/>
      <c r="T164" s="170"/>
      <c r="AT164" s="165" t="s">
        <v>162</v>
      </c>
      <c r="AU164" s="165" t="s">
        <v>85</v>
      </c>
      <c r="AV164" s="162" t="s">
        <v>85</v>
      </c>
      <c r="AW164" s="162" t="s">
        <v>30</v>
      </c>
      <c r="AX164" s="162" t="s">
        <v>83</v>
      </c>
      <c r="AY164" s="165" t="s">
        <v>146</v>
      </c>
    </row>
    <row r="165" spans="1:65" s="27" customFormat="1" ht="14.45" customHeight="1">
      <c r="A165" s="23"/>
      <c r="B165" s="24"/>
      <c r="C165" s="150" t="s">
        <v>229</v>
      </c>
      <c r="D165" s="150" t="s">
        <v>148</v>
      </c>
      <c r="E165" s="151" t="s">
        <v>1045</v>
      </c>
      <c r="F165" s="152" t="s">
        <v>1046</v>
      </c>
      <c r="G165" s="153" t="s">
        <v>168</v>
      </c>
      <c r="H165" s="154">
        <v>157.94999999999999</v>
      </c>
      <c r="I165" s="4"/>
      <c r="J165" s="155">
        <f>ROUND(I165*H165,2)</f>
        <v>0</v>
      </c>
      <c r="K165" s="152" t="s">
        <v>152</v>
      </c>
      <c r="L165" s="24"/>
      <c r="M165" s="156" t="s">
        <v>1</v>
      </c>
      <c r="N165" s="157" t="s">
        <v>41</v>
      </c>
      <c r="O165" s="51"/>
      <c r="P165" s="158">
        <f>O165*H165</f>
        <v>0</v>
      </c>
      <c r="Q165" s="158">
        <v>0</v>
      </c>
      <c r="R165" s="158">
        <f>Q165*H165</f>
        <v>0</v>
      </c>
      <c r="S165" s="158">
        <v>0</v>
      </c>
      <c r="T165" s="159">
        <f>S165*H165</f>
        <v>0</v>
      </c>
      <c r="U165" s="23"/>
      <c r="V165" s="23"/>
      <c r="W165" s="23"/>
      <c r="X165" s="23"/>
      <c r="Y165" s="23"/>
      <c r="Z165" s="23"/>
      <c r="AA165" s="23"/>
      <c r="AB165" s="23"/>
      <c r="AC165" s="23"/>
      <c r="AD165" s="23"/>
      <c r="AE165" s="23"/>
      <c r="AR165" s="160" t="s">
        <v>153</v>
      </c>
      <c r="AT165" s="160" t="s">
        <v>148</v>
      </c>
      <c r="AU165" s="160" t="s">
        <v>85</v>
      </c>
      <c r="AY165" s="11" t="s">
        <v>146</v>
      </c>
      <c r="BE165" s="161">
        <f>IF(N165="základní",J165,0)</f>
        <v>0</v>
      </c>
      <c r="BF165" s="161">
        <f>IF(N165="snížená",J165,0)</f>
        <v>0</v>
      </c>
      <c r="BG165" s="161">
        <f>IF(N165="zákl. přenesená",J165,0)</f>
        <v>0</v>
      </c>
      <c r="BH165" s="161">
        <f>IF(N165="sníž. přenesená",J165,0)</f>
        <v>0</v>
      </c>
      <c r="BI165" s="161">
        <f>IF(N165="nulová",J165,0)</f>
        <v>0</v>
      </c>
      <c r="BJ165" s="11" t="s">
        <v>83</v>
      </c>
      <c r="BK165" s="161">
        <f>ROUND(I165*H165,2)</f>
        <v>0</v>
      </c>
      <c r="BL165" s="11" t="s">
        <v>153</v>
      </c>
      <c r="BM165" s="160" t="s">
        <v>1047</v>
      </c>
    </row>
    <row r="166" spans="1:65" s="162" customFormat="1">
      <c r="B166" s="163"/>
      <c r="D166" s="164" t="s">
        <v>162</v>
      </c>
      <c r="E166" s="165" t="s">
        <v>1</v>
      </c>
      <c r="F166" s="166" t="s">
        <v>1048</v>
      </c>
      <c r="H166" s="167">
        <v>157.94999999999999</v>
      </c>
      <c r="I166" s="5"/>
      <c r="L166" s="163"/>
      <c r="M166" s="168"/>
      <c r="N166" s="169"/>
      <c r="O166" s="169"/>
      <c r="P166" s="169"/>
      <c r="Q166" s="169"/>
      <c r="R166" s="169"/>
      <c r="S166" s="169"/>
      <c r="T166" s="170"/>
      <c r="AT166" s="165" t="s">
        <v>162</v>
      </c>
      <c r="AU166" s="165" t="s">
        <v>85</v>
      </c>
      <c r="AV166" s="162" t="s">
        <v>85</v>
      </c>
      <c r="AW166" s="162" t="s">
        <v>30</v>
      </c>
      <c r="AX166" s="162" t="s">
        <v>83</v>
      </c>
      <c r="AY166" s="165" t="s">
        <v>146</v>
      </c>
    </row>
    <row r="167" spans="1:65" s="27" customFormat="1" ht="24.2" customHeight="1">
      <c r="A167" s="23"/>
      <c r="B167" s="24"/>
      <c r="C167" s="150" t="s">
        <v>236</v>
      </c>
      <c r="D167" s="150" t="s">
        <v>148</v>
      </c>
      <c r="E167" s="151" t="s">
        <v>242</v>
      </c>
      <c r="F167" s="152" t="s">
        <v>243</v>
      </c>
      <c r="G167" s="153" t="s">
        <v>168</v>
      </c>
      <c r="H167" s="154">
        <v>182.55</v>
      </c>
      <c r="I167" s="4"/>
      <c r="J167" s="155">
        <f>ROUND(I167*H167,2)</f>
        <v>0</v>
      </c>
      <c r="K167" s="152" t="s">
        <v>152</v>
      </c>
      <c r="L167" s="24"/>
      <c r="M167" s="156" t="s">
        <v>1</v>
      </c>
      <c r="N167" s="157" t="s">
        <v>41</v>
      </c>
      <c r="O167" s="51"/>
      <c r="P167" s="158">
        <f>O167*H167</f>
        <v>0</v>
      </c>
      <c r="Q167" s="158">
        <v>0</v>
      </c>
      <c r="R167" s="158">
        <f>Q167*H167</f>
        <v>0</v>
      </c>
      <c r="S167" s="158">
        <v>0</v>
      </c>
      <c r="T167" s="159">
        <f>S167*H167</f>
        <v>0</v>
      </c>
      <c r="U167" s="23"/>
      <c r="V167" s="23"/>
      <c r="W167" s="23"/>
      <c r="X167" s="23"/>
      <c r="Y167" s="23"/>
      <c r="Z167" s="23"/>
      <c r="AA167" s="23"/>
      <c r="AB167" s="23"/>
      <c r="AC167" s="23"/>
      <c r="AD167" s="23"/>
      <c r="AE167" s="23"/>
      <c r="AR167" s="160" t="s">
        <v>153</v>
      </c>
      <c r="AT167" s="160" t="s">
        <v>148</v>
      </c>
      <c r="AU167" s="160" t="s">
        <v>85</v>
      </c>
      <c r="AY167" s="11" t="s">
        <v>146</v>
      </c>
      <c r="BE167" s="161">
        <f>IF(N167="základní",J167,0)</f>
        <v>0</v>
      </c>
      <c r="BF167" s="161">
        <f>IF(N167="snížená",J167,0)</f>
        <v>0</v>
      </c>
      <c r="BG167" s="161">
        <f>IF(N167="zákl. přenesená",J167,0)</f>
        <v>0</v>
      </c>
      <c r="BH167" s="161">
        <f>IF(N167="sníž. přenesená",J167,0)</f>
        <v>0</v>
      </c>
      <c r="BI167" s="161">
        <f>IF(N167="nulová",J167,0)</f>
        <v>0</v>
      </c>
      <c r="BJ167" s="11" t="s">
        <v>83</v>
      </c>
      <c r="BK167" s="161">
        <f>ROUND(I167*H167,2)</f>
        <v>0</v>
      </c>
      <c r="BL167" s="11" t="s">
        <v>153</v>
      </c>
      <c r="BM167" s="160" t="s">
        <v>1049</v>
      </c>
    </row>
    <row r="168" spans="1:65" s="162" customFormat="1">
      <c r="B168" s="163"/>
      <c r="D168" s="164" t="s">
        <v>162</v>
      </c>
      <c r="E168" s="165" t="s">
        <v>1</v>
      </c>
      <c r="F168" s="166" t="s">
        <v>1050</v>
      </c>
      <c r="H168" s="167">
        <v>74.55</v>
      </c>
      <c r="I168" s="5"/>
      <c r="L168" s="163"/>
      <c r="M168" s="168"/>
      <c r="N168" s="169"/>
      <c r="O168" s="169"/>
      <c r="P168" s="169"/>
      <c r="Q168" s="169"/>
      <c r="R168" s="169"/>
      <c r="S168" s="169"/>
      <c r="T168" s="170"/>
      <c r="AT168" s="165" t="s">
        <v>162</v>
      </c>
      <c r="AU168" s="165" t="s">
        <v>85</v>
      </c>
      <c r="AV168" s="162" t="s">
        <v>85</v>
      </c>
      <c r="AW168" s="162" t="s">
        <v>30</v>
      </c>
      <c r="AX168" s="162" t="s">
        <v>76</v>
      </c>
      <c r="AY168" s="165" t="s">
        <v>146</v>
      </c>
    </row>
    <row r="169" spans="1:65" s="162" customFormat="1">
      <c r="B169" s="163"/>
      <c r="D169" s="164" t="s">
        <v>162</v>
      </c>
      <c r="E169" s="165" t="s">
        <v>1</v>
      </c>
      <c r="F169" s="166" t="s">
        <v>1051</v>
      </c>
      <c r="H169" s="167">
        <v>29.9</v>
      </c>
      <c r="I169" s="5"/>
      <c r="L169" s="163"/>
      <c r="M169" s="168"/>
      <c r="N169" s="169"/>
      <c r="O169" s="169"/>
      <c r="P169" s="169"/>
      <c r="Q169" s="169"/>
      <c r="R169" s="169"/>
      <c r="S169" s="169"/>
      <c r="T169" s="170"/>
      <c r="AT169" s="165" t="s">
        <v>162</v>
      </c>
      <c r="AU169" s="165" t="s">
        <v>85</v>
      </c>
      <c r="AV169" s="162" t="s">
        <v>85</v>
      </c>
      <c r="AW169" s="162" t="s">
        <v>30</v>
      </c>
      <c r="AX169" s="162" t="s">
        <v>76</v>
      </c>
      <c r="AY169" s="165" t="s">
        <v>146</v>
      </c>
    </row>
    <row r="170" spans="1:65" s="162" customFormat="1">
      <c r="B170" s="163"/>
      <c r="D170" s="164" t="s">
        <v>162</v>
      </c>
      <c r="E170" s="165" t="s">
        <v>1</v>
      </c>
      <c r="F170" s="166" t="s">
        <v>1052</v>
      </c>
      <c r="H170" s="167">
        <v>78.099999999999994</v>
      </c>
      <c r="I170" s="5"/>
      <c r="L170" s="163"/>
      <c r="M170" s="168"/>
      <c r="N170" s="169"/>
      <c r="O170" s="169"/>
      <c r="P170" s="169"/>
      <c r="Q170" s="169"/>
      <c r="R170" s="169"/>
      <c r="S170" s="169"/>
      <c r="T170" s="170"/>
      <c r="AT170" s="165" t="s">
        <v>162</v>
      </c>
      <c r="AU170" s="165" t="s">
        <v>85</v>
      </c>
      <c r="AV170" s="162" t="s">
        <v>85</v>
      </c>
      <c r="AW170" s="162" t="s">
        <v>30</v>
      </c>
      <c r="AX170" s="162" t="s">
        <v>76</v>
      </c>
      <c r="AY170" s="165" t="s">
        <v>146</v>
      </c>
    </row>
    <row r="171" spans="1:65" s="171" customFormat="1">
      <c r="B171" s="172"/>
      <c r="D171" s="164" t="s">
        <v>162</v>
      </c>
      <c r="E171" s="173" t="s">
        <v>1</v>
      </c>
      <c r="F171" s="174" t="s">
        <v>165</v>
      </c>
      <c r="H171" s="175">
        <v>182.55</v>
      </c>
      <c r="I171" s="6"/>
      <c r="L171" s="172"/>
      <c r="M171" s="176"/>
      <c r="N171" s="177"/>
      <c r="O171" s="177"/>
      <c r="P171" s="177"/>
      <c r="Q171" s="177"/>
      <c r="R171" s="177"/>
      <c r="S171" s="177"/>
      <c r="T171" s="178"/>
      <c r="AT171" s="173" t="s">
        <v>162</v>
      </c>
      <c r="AU171" s="173" t="s">
        <v>85</v>
      </c>
      <c r="AV171" s="171" t="s">
        <v>153</v>
      </c>
      <c r="AW171" s="171" t="s">
        <v>30</v>
      </c>
      <c r="AX171" s="171" t="s">
        <v>83</v>
      </c>
      <c r="AY171" s="173" t="s">
        <v>146</v>
      </c>
    </row>
    <row r="172" spans="1:65" s="27" customFormat="1" ht="14.45" customHeight="1">
      <c r="A172" s="23"/>
      <c r="B172" s="24"/>
      <c r="C172" s="179" t="s">
        <v>241</v>
      </c>
      <c r="D172" s="179" t="s">
        <v>230</v>
      </c>
      <c r="E172" s="180" t="s">
        <v>247</v>
      </c>
      <c r="F172" s="181" t="s">
        <v>248</v>
      </c>
      <c r="G172" s="182" t="s">
        <v>233</v>
      </c>
      <c r="H172" s="183">
        <v>383.35500000000002</v>
      </c>
      <c r="I172" s="7"/>
      <c r="J172" s="184">
        <f>ROUND(I172*H172,2)</f>
        <v>0</v>
      </c>
      <c r="K172" s="181" t="s">
        <v>152</v>
      </c>
      <c r="L172" s="185"/>
      <c r="M172" s="186" t="s">
        <v>1</v>
      </c>
      <c r="N172" s="187" t="s">
        <v>41</v>
      </c>
      <c r="O172" s="51"/>
      <c r="P172" s="158">
        <f>O172*H172</f>
        <v>0</v>
      </c>
      <c r="Q172" s="158">
        <v>1</v>
      </c>
      <c r="R172" s="158">
        <f>Q172*H172</f>
        <v>383.35500000000002</v>
      </c>
      <c r="S172" s="158">
        <v>0</v>
      </c>
      <c r="T172" s="159">
        <f>S172*H172</f>
        <v>0</v>
      </c>
      <c r="U172" s="23"/>
      <c r="V172" s="23"/>
      <c r="W172" s="23"/>
      <c r="X172" s="23"/>
      <c r="Y172" s="23"/>
      <c r="Z172" s="23"/>
      <c r="AA172" s="23"/>
      <c r="AB172" s="23"/>
      <c r="AC172" s="23"/>
      <c r="AD172" s="23"/>
      <c r="AE172" s="23"/>
      <c r="AR172" s="160" t="s">
        <v>186</v>
      </c>
      <c r="AT172" s="160" t="s">
        <v>230</v>
      </c>
      <c r="AU172" s="160" t="s">
        <v>85</v>
      </c>
      <c r="AY172" s="11" t="s">
        <v>146</v>
      </c>
      <c r="BE172" s="161">
        <f>IF(N172="základní",J172,0)</f>
        <v>0</v>
      </c>
      <c r="BF172" s="161">
        <f>IF(N172="snížená",J172,0)</f>
        <v>0</v>
      </c>
      <c r="BG172" s="161">
        <f>IF(N172="zákl. přenesená",J172,0)</f>
        <v>0</v>
      </c>
      <c r="BH172" s="161">
        <f>IF(N172="sníž. přenesená",J172,0)</f>
        <v>0</v>
      </c>
      <c r="BI172" s="161">
        <f>IF(N172="nulová",J172,0)</f>
        <v>0</v>
      </c>
      <c r="BJ172" s="11" t="s">
        <v>83</v>
      </c>
      <c r="BK172" s="161">
        <f>ROUND(I172*H172,2)</f>
        <v>0</v>
      </c>
      <c r="BL172" s="11" t="s">
        <v>153</v>
      </c>
      <c r="BM172" s="160" t="s">
        <v>1053</v>
      </c>
    </row>
    <row r="173" spans="1:65" s="162" customFormat="1">
      <c r="B173" s="163"/>
      <c r="D173" s="164" t="s">
        <v>162</v>
      </c>
      <c r="E173" s="165" t="s">
        <v>1</v>
      </c>
      <c r="F173" s="166" t="s">
        <v>1054</v>
      </c>
      <c r="H173" s="167">
        <v>383.35500000000002</v>
      </c>
      <c r="I173" s="5"/>
      <c r="L173" s="163"/>
      <c r="M173" s="168"/>
      <c r="N173" s="169"/>
      <c r="O173" s="169"/>
      <c r="P173" s="169"/>
      <c r="Q173" s="169"/>
      <c r="R173" s="169"/>
      <c r="S173" s="169"/>
      <c r="T173" s="170"/>
      <c r="AT173" s="165" t="s">
        <v>162</v>
      </c>
      <c r="AU173" s="165" t="s">
        <v>85</v>
      </c>
      <c r="AV173" s="162" t="s">
        <v>85</v>
      </c>
      <c r="AW173" s="162" t="s">
        <v>30</v>
      </c>
      <c r="AX173" s="162" t="s">
        <v>83</v>
      </c>
      <c r="AY173" s="165" t="s">
        <v>146</v>
      </c>
    </row>
    <row r="174" spans="1:65" s="27" customFormat="1" ht="24.2" customHeight="1">
      <c r="A174" s="23"/>
      <c r="B174" s="24"/>
      <c r="C174" s="150" t="s">
        <v>246</v>
      </c>
      <c r="D174" s="150" t="s">
        <v>148</v>
      </c>
      <c r="E174" s="151" t="s">
        <v>252</v>
      </c>
      <c r="F174" s="152" t="s">
        <v>253</v>
      </c>
      <c r="G174" s="153" t="s">
        <v>168</v>
      </c>
      <c r="H174" s="154">
        <v>2.8</v>
      </c>
      <c r="I174" s="4"/>
      <c r="J174" s="155">
        <f>ROUND(I174*H174,2)</f>
        <v>0</v>
      </c>
      <c r="K174" s="152" t="s">
        <v>152</v>
      </c>
      <c r="L174" s="24"/>
      <c r="M174" s="156" t="s">
        <v>1</v>
      </c>
      <c r="N174" s="157" t="s">
        <v>41</v>
      </c>
      <c r="O174" s="51"/>
      <c r="P174" s="158">
        <f>O174*H174</f>
        <v>0</v>
      </c>
      <c r="Q174" s="158">
        <v>0</v>
      </c>
      <c r="R174" s="158">
        <f>Q174*H174</f>
        <v>0</v>
      </c>
      <c r="S174" s="158">
        <v>0</v>
      </c>
      <c r="T174" s="159">
        <f>S174*H174</f>
        <v>0</v>
      </c>
      <c r="U174" s="23"/>
      <c r="V174" s="23"/>
      <c r="W174" s="23"/>
      <c r="X174" s="23"/>
      <c r="Y174" s="23"/>
      <c r="Z174" s="23"/>
      <c r="AA174" s="23"/>
      <c r="AB174" s="23"/>
      <c r="AC174" s="23"/>
      <c r="AD174" s="23"/>
      <c r="AE174" s="23"/>
      <c r="AR174" s="160" t="s">
        <v>153</v>
      </c>
      <c r="AT174" s="160" t="s">
        <v>148</v>
      </c>
      <c r="AU174" s="160" t="s">
        <v>85</v>
      </c>
      <c r="AY174" s="11" t="s">
        <v>146</v>
      </c>
      <c r="BE174" s="161">
        <f>IF(N174="základní",J174,0)</f>
        <v>0</v>
      </c>
      <c r="BF174" s="161">
        <f>IF(N174="snížená",J174,0)</f>
        <v>0</v>
      </c>
      <c r="BG174" s="161">
        <f>IF(N174="zákl. přenesená",J174,0)</f>
        <v>0</v>
      </c>
      <c r="BH174" s="161">
        <f>IF(N174="sníž. přenesená",J174,0)</f>
        <v>0</v>
      </c>
      <c r="BI174" s="161">
        <f>IF(N174="nulová",J174,0)</f>
        <v>0</v>
      </c>
      <c r="BJ174" s="11" t="s">
        <v>83</v>
      </c>
      <c r="BK174" s="161">
        <f>ROUND(I174*H174,2)</f>
        <v>0</v>
      </c>
      <c r="BL174" s="11" t="s">
        <v>153</v>
      </c>
      <c r="BM174" s="160" t="s">
        <v>1055</v>
      </c>
    </row>
    <row r="175" spans="1:65" s="162" customFormat="1">
      <c r="B175" s="163"/>
      <c r="D175" s="164" t="s">
        <v>162</v>
      </c>
      <c r="E175" s="165" t="s">
        <v>1</v>
      </c>
      <c r="F175" s="166" t="s">
        <v>1056</v>
      </c>
      <c r="H175" s="167">
        <v>2.8</v>
      </c>
      <c r="I175" s="5"/>
      <c r="L175" s="163"/>
      <c r="M175" s="168"/>
      <c r="N175" s="169"/>
      <c r="O175" s="169"/>
      <c r="P175" s="169"/>
      <c r="Q175" s="169"/>
      <c r="R175" s="169"/>
      <c r="S175" s="169"/>
      <c r="T175" s="170"/>
      <c r="AT175" s="165" t="s">
        <v>162</v>
      </c>
      <c r="AU175" s="165" t="s">
        <v>85</v>
      </c>
      <c r="AV175" s="162" t="s">
        <v>85</v>
      </c>
      <c r="AW175" s="162" t="s">
        <v>30</v>
      </c>
      <c r="AX175" s="162" t="s">
        <v>83</v>
      </c>
      <c r="AY175" s="165" t="s">
        <v>146</v>
      </c>
    </row>
    <row r="176" spans="1:65" s="27" customFormat="1" ht="14.45" customHeight="1">
      <c r="A176" s="23"/>
      <c r="B176" s="24"/>
      <c r="C176" s="179" t="s">
        <v>251</v>
      </c>
      <c r="D176" s="179" t="s">
        <v>230</v>
      </c>
      <c r="E176" s="180" t="s">
        <v>1057</v>
      </c>
      <c r="F176" s="181" t="s">
        <v>1058</v>
      </c>
      <c r="G176" s="182" t="s">
        <v>233</v>
      </c>
      <c r="H176" s="183">
        <v>5.88</v>
      </c>
      <c r="I176" s="7"/>
      <c r="J176" s="184">
        <f>ROUND(I176*H176,2)</f>
        <v>0</v>
      </c>
      <c r="K176" s="181" t="s">
        <v>152</v>
      </c>
      <c r="L176" s="185"/>
      <c r="M176" s="186" t="s">
        <v>1</v>
      </c>
      <c r="N176" s="187" t="s">
        <v>41</v>
      </c>
      <c r="O176" s="51"/>
      <c r="P176" s="158">
        <f>O176*H176</f>
        <v>0</v>
      </c>
      <c r="Q176" s="158">
        <v>1</v>
      </c>
      <c r="R176" s="158">
        <f>Q176*H176</f>
        <v>5.88</v>
      </c>
      <c r="S176" s="158">
        <v>0</v>
      </c>
      <c r="T176" s="159">
        <f>S176*H176</f>
        <v>0</v>
      </c>
      <c r="U176" s="23"/>
      <c r="V176" s="23"/>
      <c r="W176" s="23"/>
      <c r="X176" s="23"/>
      <c r="Y176" s="23"/>
      <c r="Z176" s="23"/>
      <c r="AA176" s="23"/>
      <c r="AB176" s="23"/>
      <c r="AC176" s="23"/>
      <c r="AD176" s="23"/>
      <c r="AE176" s="23"/>
      <c r="AR176" s="160" t="s">
        <v>186</v>
      </c>
      <c r="AT176" s="160" t="s">
        <v>230</v>
      </c>
      <c r="AU176" s="160" t="s">
        <v>85</v>
      </c>
      <c r="AY176" s="11" t="s">
        <v>146</v>
      </c>
      <c r="BE176" s="161">
        <f>IF(N176="základní",J176,0)</f>
        <v>0</v>
      </c>
      <c r="BF176" s="161">
        <f>IF(N176="snížená",J176,0)</f>
        <v>0</v>
      </c>
      <c r="BG176" s="161">
        <f>IF(N176="zákl. přenesená",J176,0)</f>
        <v>0</v>
      </c>
      <c r="BH176" s="161">
        <f>IF(N176="sníž. přenesená",J176,0)</f>
        <v>0</v>
      </c>
      <c r="BI176" s="161">
        <f>IF(N176="nulová",J176,0)</f>
        <v>0</v>
      </c>
      <c r="BJ176" s="11" t="s">
        <v>83</v>
      </c>
      <c r="BK176" s="161">
        <f>ROUND(I176*H176,2)</f>
        <v>0</v>
      </c>
      <c r="BL176" s="11" t="s">
        <v>153</v>
      </c>
      <c r="BM176" s="160" t="s">
        <v>1059</v>
      </c>
    </row>
    <row r="177" spans="1:65" s="162" customFormat="1">
      <c r="B177" s="163"/>
      <c r="D177" s="164" t="s">
        <v>162</v>
      </c>
      <c r="E177" s="165" t="s">
        <v>1</v>
      </c>
      <c r="F177" s="166" t="s">
        <v>1060</v>
      </c>
      <c r="H177" s="167">
        <v>5.88</v>
      </c>
      <c r="I177" s="5"/>
      <c r="L177" s="163"/>
      <c r="M177" s="168"/>
      <c r="N177" s="169"/>
      <c r="O177" s="169"/>
      <c r="P177" s="169"/>
      <c r="Q177" s="169"/>
      <c r="R177" s="169"/>
      <c r="S177" s="169"/>
      <c r="T177" s="170"/>
      <c r="AT177" s="165" t="s">
        <v>162</v>
      </c>
      <c r="AU177" s="165" t="s">
        <v>85</v>
      </c>
      <c r="AV177" s="162" t="s">
        <v>85</v>
      </c>
      <c r="AW177" s="162" t="s">
        <v>30</v>
      </c>
      <c r="AX177" s="162" t="s">
        <v>83</v>
      </c>
      <c r="AY177" s="165" t="s">
        <v>146</v>
      </c>
    </row>
    <row r="178" spans="1:65" s="27" customFormat="1" ht="24.2" customHeight="1">
      <c r="A178" s="23"/>
      <c r="B178" s="24"/>
      <c r="C178" s="150" t="s">
        <v>7</v>
      </c>
      <c r="D178" s="150" t="s">
        <v>148</v>
      </c>
      <c r="E178" s="151" t="s">
        <v>1061</v>
      </c>
      <c r="F178" s="152" t="s">
        <v>1062</v>
      </c>
      <c r="G178" s="153" t="s">
        <v>151</v>
      </c>
      <c r="H178" s="154">
        <v>186.2</v>
      </c>
      <c r="I178" s="4"/>
      <c r="J178" s="155">
        <f>ROUND(I178*H178,2)</f>
        <v>0</v>
      </c>
      <c r="K178" s="152" t="s">
        <v>152</v>
      </c>
      <c r="L178" s="24"/>
      <c r="M178" s="156" t="s">
        <v>1</v>
      </c>
      <c r="N178" s="157" t="s">
        <v>41</v>
      </c>
      <c r="O178" s="51"/>
      <c r="P178" s="158">
        <f>O178*H178</f>
        <v>0</v>
      </c>
      <c r="Q178" s="158">
        <v>0</v>
      </c>
      <c r="R178" s="158">
        <f>Q178*H178</f>
        <v>0</v>
      </c>
      <c r="S178" s="158">
        <v>0</v>
      </c>
      <c r="T178" s="159">
        <f>S178*H178</f>
        <v>0</v>
      </c>
      <c r="U178" s="23"/>
      <c r="V178" s="23"/>
      <c r="W178" s="23"/>
      <c r="X178" s="23"/>
      <c r="Y178" s="23"/>
      <c r="Z178" s="23"/>
      <c r="AA178" s="23"/>
      <c r="AB178" s="23"/>
      <c r="AC178" s="23"/>
      <c r="AD178" s="23"/>
      <c r="AE178" s="23"/>
      <c r="AR178" s="160" t="s">
        <v>153</v>
      </c>
      <c r="AT178" s="160" t="s">
        <v>148</v>
      </c>
      <c r="AU178" s="160" t="s">
        <v>85</v>
      </c>
      <c r="AY178" s="11" t="s">
        <v>146</v>
      </c>
      <c r="BE178" s="161">
        <f>IF(N178="základní",J178,0)</f>
        <v>0</v>
      </c>
      <c r="BF178" s="161">
        <f>IF(N178="snížená",J178,0)</f>
        <v>0</v>
      </c>
      <c r="BG178" s="161">
        <f>IF(N178="zákl. přenesená",J178,0)</f>
        <v>0</v>
      </c>
      <c r="BH178" s="161">
        <f>IF(N178="sníž. přenesená",J178,0)</f>
        <v>0</v>
      </c>
      <c r="BI178" s="161">
        <f>IF(N178="nulová",J178,0)</f>
        <v>0</v>
      </c>
      <c r="BJ178" s="11" t="s">
        <v>83</v>
      </c>
      <c r="BK178" s="161">
        <f>ROUND(I178*H178,2)</f>
        <v>0</v>
      </c>
      <c r="BL178" s="11" t="s">
        <v>153</v>
      </c>
      <c r="BM178" s="160" t="s">
        <v>1063</v>
      </c>
    </row>
    <row r="179" spans="1:65" s="162" customFormat="1">
      <c r="B179" s="163"/>
      <c r="D179" s="164" t="s">
        <v>162</v>
      </c>
      <c r="E179" s="165" t="s">
        <v>1</v>
      </c>
      <c r="F179" s="166" t="s">
        <v>1064</v>
      </c>
      <c r="H179" s="167">
        <v>21</v>
      </c>
      <c r="I179" s="5"/>
      <c r="L179" s="163"/>
      <c r="M179" s="168"/>
      <c r="N179" s="169"/>
      <c r="O179" s="169"/>
      <c r="P179" s="169"/>
      <c r="Q179" s="169"/>
      <c r="R179" s="169"/>
      <c r="S179" s="169"/>
      <c r="T179" s="170"/>
      <c r="AT179" s="165" t="s">
        <v>162</v>
      </c>
      <c r="AU179" s="165" t="s">
        <v>85</v>
      </c>
      <c r="AV179" s="162" t="s">
        <v>85</v>
      </c>
      <c r="AW179" s="162" t="s">
        <v>30</v>
      </c>
      <c r="AX179" s="162" t="s">
        <v>76</v>
      </c>
      <c r="AY179" s="165" t="s">
        <v>146</v>
      </c>
    </row>
    <row r="180" spans="1:65" s="162" customFormat="1">
      <c r="B180" s="163"/>
      <c r="D180" s="164" t="s">
        <v>162</v>
      </c>
      <c r="E180" s="165" t="s">
        <v>1</v>
      </c>
      <c r="F180" s="166" t="s">
        <v>1065</v>
      </c>
      <c r="H180" s="167">
        <v>165.2</v>
      </c>
      <c r="I180" s="5"/>
      <c r="L180" s="163"/>
      <c r="M180" s="168"/>
      <c r="N180" s="169"/>
      <c r="O180" s="169"/>
      <c r="P180" s="169"/>
      <c r="Q180" s="169"/>
      <c r="R180" s="169"/>
      <c r="S180" s="169"/>
      <c r="T180" s="170"/>
      <c r="AT180" s="165" t="s">
        <v>162</v>
      </c>
      <c r="AU180" s="165" t="s">
        <v>85</v>
      </c>
      <c r="AV180" s="162" t="s">
        <v>85</v>
      </c>
      <c r="AW180" s="162" t="s">
        <v>30</v>
      </c>
      <c r="AX180" s="162" t="s">
        <v>76</v>
      </c>
      <c r="AY180" s="165" t="s">
        <v>146</v>
      </c>
    </row>
    <row r="181" spans="1:65" s="171" customFormat="1">
      <c r="B181" s="172"/>
      <c r="D181" s="164" t="s">
        <v>162</v>
      </c>
      <c r="E181" s="173" t="s">
        <v>1</v>
      </c>
      <c r="F181" s="174" t="s">
        <v>165</v>
      </c>
      <c r="H181" s="175">
        <v>186.2</v>
      </c>
      <c r="I181" s="6"/>
      <c r="L181" s="172"/>
      <c r="M181" s="176"/>
      <c r="N181" s="177"/>
      <c r="O181" s="177"/>
      <c r="P181" s="177"/>
      <c r="Q181" s="177"/>
      <c r="R181" s="177"/>
      <c r="S181" s="177"/>
      <c r="T181" s="178"/>
      <c r="AT181" s="173" t="s">
        <v>162</v>
      </c>
      <c r="AU181" s="173" t="s">
        <v>85</v>
      </c>
      <c r="AV181" s="171" t="s">
        <v>153</v>
      </c>
      <c r="AW181" s="171" t="s">
        <v>30</v>
      </c>
      <c r="AX181" s="171" t="s">
        <v>83</v>
      </c>
      <c r="AY181" s="173" t="s">
        <v>146</v>
      </c>
    </row>
    <row r="182" spans="1:65" s="27" customFormat="1" ht="24.2" customHeight="1">
      <c r="A182" s="23"/>
      <c r="B182" s="24"/>
      <c r="C182" s="150" t="s">
        <v>277</v>
      </c>
      <c r="D182" s="150" t="s">
        <v>148</v>
      </c>
      <c r="E182" s="151" t="s">
        <v>288</v>
      </c>
      <c r="F182" s="152" t="s">
        <v>289</v>
      </c>
      <c r="G182" s="153" t="s">
        <v>151</v>
      </c>
      <c r="H182" s="154">
        <v>186.2</v>
      </c>
      <c r="I182" s="4"/>
      <c r="J182" s="155">
        <f>ROUND(I182*H182,2)</f>
        <v>0</v>
      </c>
      <c r="K182" s="152" t="s">
        <v>152</v>
      </c>
      <c r="L182" s="24"/>
      <c r="M182" s="156" t="s">
        <v>1</v>
      </c>
      <c r="N182" s="157" t="s">
        <v>41</v>
      </c>
      <c r="O182" s="51"/>
      <c r="P182" s="158">
        <f>O182*H182</f>
        <v>0</v>
      </c>
      <c r="Q182" s="158">
        <v>0</v>
      </c>
      <c r="R182" s="158">
        <f>Q182*H182</f>
        <v>0</v>
      </c>
      <c r="S182" s="158">
        <v>0</v>
      </c>
      <c r="T182" s="159">
        <f>S182*H182</f>
        <v>0</v>
      </c>
      <c r="U182" s="23"/>
      <c r="V182" s="23"/>
      <c r="W182" s="23"/>
      <c r="X182" s="23"/>
      <c r="Y182" s="23"/>
      <c r="Z182" s="23"/>
      <c r="AA182" s="23"/>
      <c r="AB182" s="23"/>
      <c r="AC182" s="23"/>
      <c r="AD182" s="23"/>
      <c r="AE182" s="23"/>
      <c r="AR182" s="160" t="s">
        <v>153</v>
      </c>
      <c r="AT182" s="160" t="s">
        <v>148</v>
      </c>
      <c r="AU182" s="160" t="s">
        <v>85</v>
      </c>
      <c r="AY182" s="11" t="s">
        <v>146</v>
      </c>
      <c r="BE182" s="161">
        <f>IF(N182="základní",J182,0)</f>
        <v>0</v>
      </c>
      <c r="BF182" s="161">
        <f>IF(N182="snížená",J182,0)</f>
        <v>0</v>
      </c>
      <c r="BG182" s="161">
        <f>IF(N182="zákl. přenesená",J182,0)</f>
        <v>0</v>
      </c>
      <c r="BH182" s="161">
        <f>IF(N182="sníž. přenesená",J182,0)</f>
        <v>0</v>
      </c>
      <c r="BI182" s="161">
        <f>IF(N182="nulová",J182,0)</f>
        <v>0</v>
      </c>
      <c r="BJ182" s="11" t="s">
        <v>83</v>
      </c>
      <c r="BK182" s="161">
        <f>ROUND(I182*H182,2)</f>
        <v>0</v>
      </c>
      <c r="BL182" s="11" t="s">
        <v>153</v>
      </c>
      <c r="BM182" s="160" t="s">
        <v>1066</v>
      </c>
    </row>
    <row r="183" spans="1:65" s="162" customFormat="1">
      <c r="B183" s="163"/>
      <c r="D183" s="164" t="s">
        <v>162</v>
      </c>
      <c r="E183" s="165" t="s">
        <v>1</v>
      </c>
      <c r="F183" s="166" t="s">
        <v>1067</v>
      </c>
      <c r="H183" s="167">
        <v>186.2</v>
      </c>
      <c r="I183" s="5"/>
      <c r="L183" s="163"/>
      <c r="M183" s="168"/>
      <c r="N183" s="169"/>
      <c r="O183" s="169"/>
      <c r="P183" s="169"/>
      <c r="Q183" s="169"/>
      <c r="R183" s="169"/>
      <c r="S183" s="169"/>
      <c r="T183" s="170"/>
      <c r="AT183" s="165" t="s">
        <v>162</v>
      </c>
      <c r="AU183" s="165" t="s">
        <v>85</v>
      </c>
      <c r="AV183" s="162" t="s">
        <v>85</v>
      </c>
      <c r="AW183" s="162" t="s">
        <v>30</v>
      </c>
      <c r="AX183" s="162" t="s">
        <v>83</v>
      </c>
      <c r="AY183" s="165" t="s">
        <v>146</v>
      </c>
    </row>
    <row r="184" spans="1:65" s="27" customFormat="1" ht="14.45" customHeight="1">
      <c r="A184" s="23"/>
      <c r="B184" s="24"/>
      <c r="C184" s="179" t="s">
        <v>282</v>
      </c>
      <c r="D184" s="179" t="s">
        <v>230</v>
      </c>
      <c r="E184" s="180" t="s">
        <v>293</v>
      </c>
      <c r="F184" s="181" t="s">
        <v>294</v>
      </c>
      <c r="G184" s="182" t="s">
        <v>295</v>
      </c>
      <c r="H184" s="183">
        <v>4.6550000000000002</v>
      </c>
      <c r="I184" s="7"/>
      <c r="J184" s="184">
        <f>ROUND(I184*H184,2)</f>
        <v>0</v>
      </c>
      <c r="K184" s="181" t="s">
        <v>152</v>
      </c>
      <c r="L184" s="185"/>
      <c r="M184" s="186" t="s">
        <v>1</v>
      </c>
      <c r="N184" s="187" t="s">
        <v>41</v>
      </c>
      <c r="O184" s="51"/>
      <c r="P184" s="158">
        <f>O184*H184</f>
        <v>0</v>
      </c>
      <c r="Q184" s="158">
        <v>1E-3</v>
      </c>
      <c r="R184" s="158">
        <f>Q184*H184</f>
        <v>4.6550000000000003E-3</v>
      </c>
      <c r="S184" s="158">
        <v>0</v>
      </c>
      <c r="T184" s="159">
        <f>S184*H184</f>
        <v>0</v>
      </c>
      <c r="U184" s="23"/>
      <c r="V184" s="23"/>
      <c r="W184" s="23"/>
      <c r="X184" s="23"/>
      <c r="Y184" s="23"/>
      <c r="Z184" s="23"/>
      <c r="AA184" s="23"/>
      <c r="AB184" s="23"/>
      <c r="AC184" s="23"/>
      <c r="AD184" s="23"/>
      <c r="AE184" s="23"/>
      <c r="AR184" s="160" t="s">
        <v>186</v>
      </c>
      <c r="AT184" s="160" t="s">
        <v>230</v>
      </c>
      <c r="AU184" s="160" t="s">
        <v>85</v>
      </c>
      <c r="AY184" s="11" t="s">
        <v>146</v>
      </c>
      <c r="BE184" s="161">
        <f>IF(N184="základní",J184,0)</f>
        <v>0</v>
      </c>
      <c r="BF184" s="161">
        <f>IF(N184="snížená",J184,0)</f>
        <v>0</v>
      </c>
      <c r="BG184" s="161">
        <f>IF(N184="zákl. přenesená",J184,0)</f>
        <v>0</v>
      </c>
      <c r="BH184" s="161">
        <f>IF(N184="sníž. přenesená",J184,0)</f>
        <v>0</v>
      </c>
      <c r="BI184" s="161">
        <f>IF(N184="nulová",J184,0)</f>
        <v>0</v>
      </c>
      <c r="BJ184" s="11" t="s">
        <v>83</v>
      </c>
      <c r="BK184" s="161">
        <f>ROUND(I184*H184,2)</f>
        <v>0</v>
      </c>
      <c r="BL184" s="11" t="s">
        <v>153</v>
      </c>
      <c r="BM184" s="160" t="s">
        <v>1068</v>
      </c>
    </row>
    <row r="185" spans="1:65" s="162" customFormat="1">
      <c r="B185" s="163"/>
      <c r="D185" s="164" t="s">
        <v>162</v>
      </c>
      <c r="E185" s="165" t="s">
        <v>1</v>
      </c>
      <c r="F185" s="166" t="s">
        <v>297</v>
      </c>
      <c r="H185" s="167">
        <v>4.6550000000000002</v>
      </c>
      <c r="I185" s="5"/>
      <c r="L185" s="163"/>
      <c r="M185" s="168"/>
      <c r="N185" s="169"/>
      <c r="O185" s="169"/>
      <c r="P185" s="169"/>
      <c r="Q185" s="169"/>
      <c r="R185" s="169"/>
      <c r="S185" s="169"/>
      <c r="T185" s="170"/>
      <c r="AT185" s="165" t="s">
        <v>162</v>
      </c>
      <c r="AU185" s="165" t="s">
        <v>85</v>
      </c>
      <c r="AV185" s="162" t="s">
        <v>85</v>
      </c>
      <c r="AW185" s="162" t="s">
        <v>30</v>
      </c>
      <c r="AX185" s="162" t="s">
        <v>83</v>
      </c>
      <c r="AY185" s="165" t="s">
        <v>146</v>
      </c>
    </row>
    <row r="186" spans="1:65" s="27" customFormat="1" ht="24.2" customHeight="1">
      <c r="A186" s="23"/>
      <c r="B186" s="24"/>
      <c r="C186" s="150" t="s">
        <v>262</v>
      </c>
      <c r="D186" s="150" t="s">
        <v>148</v>
      </c>
      <c r="E186" s="151" t="s">
        <v>1069</v>
      </c>
      <c r="F186" s="152" t="s">
        <v>1070</v>
      </c>
      <c r="G186" s="153" t="s">
        <v>151</v>
      </c>
      <c r="H186" s="154">
        <v>186.2</v>
      </c>
      <c r="I186" s="4"/>
      <c r="J186" s="155">
        <f>ROUND(I186*H186,2)</f>
        <v>0</v>
      </c>
      <c r="K186" s="152" t="s">
        <v>152</v>
      </c>
      <c r="L186" s="24"/>
      <c r="M186" s="156" t="s">
        <v>1</v>
      </c>
      <c r="N186" s="157" t="s">
        <v>41</v>
      </c>
      <c r="O186" s="51"/>
      <c r="P186" s="158">
        <f>O186*H186</f>
        <v>0</v>
      </c>
      <c r="Q186" s="158">
        <v>0</v>
      </c>
      <c r="R186" s="158">
        <f>Q186*H186</f>
        <v>0</v>
      </c>
      <c r="S186" s="158">
        <v>0</v>
      </c>
      <c r="T186" s="159">
        <f>S186*H186</f>
        <v>0</v>
      </c>
      <c r="U186" s="23"/>
      <c r="V186" s="23"/>
      <c r="W186" s="23"/>
      <c r="X186" s="23"/>
      <c r="Y186" s="23"/>
      <c r="Z186" s="23"/>
      <c r="AA186" s="23"/>
      <c r="AB186" s="23"/>
      <c r="AC186" s="23"/>
      <c r="AD186" s="23"/>
      <c r="AE186" s="23"/>
      <c r="AR186" s="160" t="s">
        <v>153</v>
      </c>
      <c r="AT186" s="160" t="s">
        <v>148</v>
      </c>
      <c r="AU186" s="160" t="s">
        <v>85</v>
      </c>
      <c r="AY186" s="11" t="s">
        <v>146</v>
      </c>
      <c r="BE186" s="161">
        <f>IF(N186="základní",J186,0)</f>
        <v>0</v>
      </c>
      <c r="BF186" s="161">
        <f>IF(N186="snížená",J186,0)</f>
        <v>0</v>
      </c>
      <c r="BG186" s="161">
        <f>IF(N186="zákl. přenesená",J186,0)</f>
        <v>0</v>
      </c>
      <c r="BH186" s="161">
        <f>IF(N186="sníž. přenesená",J186,0)</f>
        <v>0</v>
      </c>
      <c r="BI186" s="161">
        <f>IF(N186="nulová",J186,0)</f>
        <v>0</v>
      </c>
      <c r="BJ186" s="11" t="s">
        <v>83</v>
      </c>
      <c r="BK186" s="161">
        <f>ROUND(I186*H186,2)</f>
        <v>0</v>
      </c>
      <c r="BL186" s="11" t="s">
        <v>153</v>
      </c>
      <c r="BM186" s="160" t="s">
        <v>1071</v>
      </c>
    </row>
    <row r="187" spans="1:65" s="162" customFormat="1">
      <c r="B187" s="163"/>
      <c r="D187" s="164" t="s">
        <v>162</v>
      </c>
      <c r="E187" s="165" t="s">
        <v>1</v>
      </c>
      <c r="F187" s="166" t="s">
        <v>1064</v>
      </c>
      <c r="H187" s="167">
        <v>21</v>
      </c>
      <c r="I187" s="5"/>
      <c r="L187" s="163"/>
      <c r="M187" s="168"/>
      <c r="N187" s="169"/>
      <c r="O187" s="169"/>
      <c r="P187" s="169"/>
      <c r="Q187" s="169"/>
      <c r="R187" s="169"/>
      <c r="S187" s="169"/>
      <c r="T187" s="170"/>
      <c r="AT187" s="165" t="s">
        <v>162</v>
      </c>
      <c r="AU187" s="165" t="s">
        <v>85</v>
      </c>
      <c r="AV187" s="162" t="s">
        <v>85</v>
      </c>
      <c r="AW187" s="162" t="s">
        <v>30</v>
      </c>
      <c r="AX187" s="162" t="s">
        <v>76</v>
      </c>
      <c r="AY187" s="165" t="s">
        <v>146</v>
      </c>
    </row>
    <row r="188" spans="1:65" s="162" customFormat="1">
      <c r="B188" s="163"/>
      <c r="D188" s="164" t="s">
        <v>162</v>
      </c>
      <c r="E188" s="165" t="s">
        <v>1</v>
      </c>
      <c r="F188" s="166" t="s">
        <v>1065</v>
      </c>
      <c r="H188" s="167">
        <v>165.2</v>
      </c>
      <c r="I188" s="5"/>
      <c r="L188" s="163"/>
      <c r="M188" s="168"/>
      <c r="N188" s="169"/>
      <c r="O188" s="169"/>
      <c r="P188" s="169"/>
      <c r="Q188" s="169"/>
      <c r="R188" s="169"/>
      <c r="S188" s="169"/>
      <c r="T188" s="170"/>
      <c r="AT188" s="165" t="s">
        <v>162</v>
      </c>
      <c r="AU188" s="165" t="s">
        <v>85</v>
      </c>
      <c r="AV188" s="162" t="s">
        <v>85</v>
      </c>
      <c r="AW188" s="162" t="s">
        <v>30</v>
      </c>
      <c r="AX188" s="162" t="s">
        <v>76</v>
      </c>
      <c r="AY188" s="165" t="s">
        <v>146</v>
      </c>
    </row>
    <row r="189" spans="1:65" s="171" customFormat="1">
      <c r="B189" s="172"/>
      <c r="D189" s="164" t="s">
        <v>162</v>
      </c>
      <c r="E189" s="173" t="s">
        <v>1</v>
      </c>
      <c r="F189" s="174" t="s">
        <v>165</v>
      </c>
      <c r="H189" s="175">
        <v>186.2</v>
      </c>
      <c r="I189" s="6"/>
      <c r="L189" s="172"/>
      <c r="M189" s="176"/>
      <c r="N189" s="177"/>
      <c r="O189" s="177"/>
      <c r="P189" s="177"/>
      <c r="Q189" s="177"/>
      <c r="R189" s="177"/>
      <c r="S189" s="177"/>
      <c r="T189" s="178"/>
      <c r="AT189" s="173" t="s">
        <v>162</v>
      </c>
      <c r="AU189" s="173" t="s">
        <v>85</v>
      </c>
      <c r="AV189" s="171" t="s">
        <v>153</v>
      </c>
      <c r="AW189" s="171" t="s">
        <v>30</v>
      </c>
      <c r="AX189" s="171" t="s">
        <v>83</v>
      </c>
      <c r="AY189" s="173" t="s">
        <v>146</v>
      </c>
    </row>
    <row r="190" spans="1:65" s="27" customFormat="1" ht="24.2" customHeight="1">
      <c r="A190" s="23"/>
      <c r="B190" s="24"/>
      <c r="C190" s="150" t="s">
        <v>267</v>
      </c>
      <c r="D190" s="150" t="s">
        <v>148</v>
      </c>
      <c r="E190" s="151" t="s">
        <v>781</v>
      </c>
      <c r="F190" s="152" t="s">
        <v>782</v>
      </c>
      <c r="G190" s="153" t="s">
        <v>151</v>
      </c>
      <c r="H190" s="154">
        <v>61.024999999999999</v>
      </c>
      <c r="I190" s="4"/>
      <c r="J190" s="155">
        <f>ROUND(I190*H190,2)</f>
        <v>0</v>
      </c>
      <c r="K190" s="152" t="s">
        <v>152</v>
      </c>
      <c r="L190" s="24"/>
      <c r="M190" s="156" t="s">
        <v>1</v>
      </c>
      <c r="N190" s="157" t="s">
        <v>41</v>
      </c>
      <c r="O190" s="51"/>
      <c r="P190" s="158">
        <f>O190*H190</f>
        <v>0</v>
      </c>
      <c r="Q190" s="158">
        <v>0</v>
      </c>
      <c r="R190" s="158">
        <f>Q190*H190</f>
        <v>0</v>
      </c>
      <c r="S190" s="158">
        <v>0</v>
      </c>
      <c r="T190" s="159">
        <f>S190*H190</f>
        <v>0</v>
      </c>
      <c r="U190" s="23"/>
      <c r="V190" s="23"/>
      <c r="W190" s="23"/>
      <c r="X190" s="23"/>
      <c r="Y190" s="23"/>
      <c r="Z190" s="23"/>
      <c r="AA190" s="23"/>
      <c r="AB190" s="23"/>
      <c r="AC190" s="23"/>
      <c r="AD190" s="23"/>
      <c r="AE190" s="23"/>
      <c r="AR190" s="160" t="s">
        <v>153</v>
      </c>
      <c r="AT190" s="160" t="s">
        <v>148</v>
      </c>
      <c r="AU190" s="160" t="s">
        <v>85</v>
      </c>
      <c r="AY190" s="11" t="s">
        <v>146</v>
      </c>
      <c r="BE190" s="161">
        <f>IF(N190="základní",J190,0)</f>
        <v>0</v>
      </c>
      <c r="BF190" s="161">
        <f>IF(N190="snížená",J190,0)</f>
        <v>0</v>
      </c>
      <c r="BG190" s="161">
        <f>IF(N190="zákl. přenesená",J190,0)</f>
        <v>0</v>
      </c>
      <c r="BH190" s="161">
        <f>IF(N190="sníž. přenesená",J190,0)</f>
        <v>0</v>
      </c>
      <c r="BI190" s="161">
        <f>IF(N190="nulová",J190,0)</f>
        <v>0</v>
      </c>
      <c r="BJ190" s="11" t="s">
        <v>83</v>
      </c>
      <c r="BK190" s="161">
        <f>ROUND(I190*H190,2)</f>
        <v>0</v>
      </c>
      <c r="BL190" s="11" t="s">
        <v>153</v>
      </c>
      <c r="BM190" s="160" t="s">
        <v>1072</v>
      </c>
    </row>
    <row r="191" spans="1:65" s="162" customFormat="1">
      <c r="B191" s="163"/>
      <c r="D191" s="164" t="s">
        <v>162</v>
      </c>
      <c r="E191" s="165" t="s">
        <v>1</v>
      </c>
      <c r="F191" s="166" t="s">
        <v>1073</v>
      </c>
      <c r="H191" s="167">
        <v>11</v>
      </c>
      <c r="I191" s="5"/>
      <c r="L191" s="163"/>
      <c r="M191" s="168"/>
      <c r="N191" s="169"/>
      <c r="O191" s="169"/>
      <c r="P191" s="169"/>
      <c r="Q191" s="169"/>
      <c r="R191" s="169"/>
      <c r="S191" s="169"/>
      <c r="T191" s="170"/>
      <c r="AT191" s="165" t="s">
        <v>162</v>
      </c>
      <c r="AU191" s="165" t="s">
        <v>85</v>
      </c>
      <c r="AV191" s="162" t="s">
        <v>85</v>
      </c>
      <c r="AW191" s="162" t="s">
        <v>30</v>
      </c>
      <c r="AX191" s="162" t="s">
        <v>76</v>
      </c>
      <c r="AY191" s="165" t="s">
        <v>146</v>
      </c>
    </row>
    <row r="192" spans="1:65" s="162" customFormat="1">
      <c r="B192" s="163"/>
      <c r="D192" s="164" t="s">
        <v>162</v>
      </c>
      <c r="E192" s="165" t="s">
        <v>1</v>
      </c>
      <c r="F192" s="166" t="s">
        <v>1074</v>
      </c>
      <c r="H192" s="167">
        <v>50.024999999999999</v>
      </c>
      <c r="I192" s="5"/>
      <c r="L192" s="163"/>
      <c r="M192" s="168"/>
      <c r="N192" s="169"/>
      <c r="O192" s="169"/>
      <c r="P192" s="169"/>
      <c r="Q192" s="169"/>
      <c r="R192" s="169"/>
      <c r="S192" s="169"/>
      <c r="T192" s="170"/>
      <c r="AT192" s="165" t="s">
        <v>162</v>
      </c>
      <c r="AU192" s="165" t="s">
        <v>85</v>
      </c>
      <c r="AV192" s="162" t="s">
        <v>85</v>
      </c>
      <c r="AW192" s="162" t="s">
        <v>30</v>
      </c>
      <c r="AX192" s="162" t="s">
        <v>76</v>
      </c>
      <c r="AY192" s="165" t="s">
        <v>146</v>
      </c>
    </row>
    <row r="193" spans="1:65" s="171" customFormat="1">
      <c r="B193" s="172"/>
      <c r="D193" s="164" t="s">
        <v>162</v>
      </c>
      <c r="E193" s="173" t="s">
        <v>1</v>
      </c>
      <c r="F193" s="174" t="s">
        <v>165</v>
      </c>
      <c r="H193" s="175">
        <v>61.024999999999999</v>
      </c>
      <c r="I193" s="6"/>
      <c r="L193" s="172"/>
      <c r="M193" s="176"/>
      <c r="N193" s="177"/>
      <c r="O193" s="177"/>
      <c r="P193" s="177"/>
      <c r="Q193" s="177"/>
      <c r="R193" s="177"/>
      <c r="S193" s="177"/>
      <c r="T193" s="178"/>
      <c r="AT193" s="173" t="s">
        <v>162</v>
      </c>
      <c r="AU193" s="173" t="s">
        <v>85</v>
      </c>
      <c r="AV193" s="171" t="s">
        <v>153</v>
      </c>
      <c r="AW193" s="171" t="s">
        <v>30</v>
      </c>
      <c r="AX193" s="171" t="s">
        <v>83</v>
      </c>
      <c r="AY193" s="173" t="s">
        <v>146</v>
      </c>
    </row>
    <row r="194" spans="1:65" s="27" customFormat="1" ht="14.45" customHeight="1">
      <c r="A194" s="23"/>
      <c r="B194" s="24"/>
      <c r="C194" s="150" t="s">
        <v>272</v>
      </c>
      <c r="D194" s="150" t="s">
        <v>148</v>
      </c>
      <c r="E194" s="151" t="s">
        <v>283</v>
      </c>
      <c r="F194" s="152" t="s">
        <v>284</v>
      </c>
      <c r="G194" s="153" t="s">
        <v>151</v>
      </c>
      <c r="H194" s="154">
        <v>165.2</v>
      </c>
      <c r="I194" s="4"/>
      <c r="J194" s="155">
        <f>ROUND(I194*H194,2)</f>
        <v>0</v>
      </c>
      <c r="K194" s="152" t="s">
        <v>152</v>
      </c>
      <c r="L194" s="24"/>
      <c r="M194" s="156" t="s">
        <v>1</v>
      </c>
      <c r="N194" s="157" t="s">
        <v>41</v>
      </c>
      <c r="O194" s="51"/>
      <c r="P194" s="158">
        <f>O194*H194</f>
        <v>0</v>
      </c>
      <c r="Q194" s="158">
        <v>0</v>
      </c>
      <c r="R194" s="158">
        <f>Q194*H194</f>
        <v>0</v>
      </c>
      <c r="S194" s="158">
        <v>0</v>
      </c>
      <c r="T194" s="159">
        <f>S194*H194</f>
        <v>0</v>
      </c>
      <c r="U194" s="23"/>
      <c r="V194" s="23"/>
      <c r="W194" s="23"/>
      <c r="X194" s="23"/>
      <c r="Y194" s="23"/>
      <c r="Z194" s="23"/>
      <c r="AA194" s="23"/>
      <c r="AB194" s="23"/>
      <c r="AC194" s="23"/>
      <c r="AD194" s="23"/>
      <c r="AE194" s="23"/>
      <c r="AR194" s="160" t="s">
        <v>153</v>
      </c>
      <c r="AT194" s="160" t="s">
        <v>148</v>
      </c>
      <c r="AU194" s="160" t="s">
        <v>85</v>
      </c>
      <c r="AY194" s="11" t="s">
        <v>146</v>
      </c>
      <c r="BE194" s="161">
        <f>IF(N194="základní",J194,0)</f>
        <v>0</v>
      </c>
      <c r="BF194" s="161">
        <f>IF(N194="snížená",J194,0)</f>
        <v>0</v>
      </c>
      <c r="BG194" s="161">
        <f>IF(N194="zákl. přenesená",J194,0)</f>
        <v>0</v>
      </c>
      <c r="BH194" s="161">
        <f>IF(N194="sníž. přenesená",J194,0)</f>
        <v>0</v>
      </c>
      <c r="BI194" s="161">
        <f>IF(N194="nulová",J194,0)</f>
        <v>0</v>
      </c>
      <c r="BJ194" s="11" t="s">
        <v>83</v>
      </c>
      <c r="BK194" s="161">
        <f>ROUND(I194*H194,2)</f>
        <v>0</v>
      </c>
      <c r="BL194" s="11" t="s">
        <v>153</v>
      </c>
      <c r="BM194" s="160" t="s">
        <v>1075</v>
      </c>
    </row>
    <row r="195" spans="1:65" s="162" customFormat="1">
      <c r="B195" s="163"/>
      <c r="D195" s="164" t="s">
        <v>162</v>
      </c>
      <c r="E195" s="165" t="s">
        <v>1</v>
      </c>
      <c r="F195" s="166" t="s">
        <v>1065</v>
      </c>
      <c r="H195" s="167">
        <v>165.2</v>
      </c>
      <c r="I195" s="5"/>
      <c r="L195" s="163"/>
      <c r="M195" s="168"/>
      <c r="N195" s="169"/>
      <c r="O195" s="169"/>
      <c r="P195" s="169"/>
      <c r="Q195" s="169"/>
      <c r="R195" s="169"/>
      <c r="S195" s="169"/>
      <c r="T195" s="170"/>
      <c r="AT195" s="165" t="s">
        <v>162</v>
      </c>
      <c r="AU195" s="165" t="s">
        <v>85</v>
      </c>
      <c r="AV195" s="162" t="s">
        <v>85</v>
      </c>
      <c r="AW195" s="162" t="s">
        <v>30</v>
      </c>
      <c r="AX195" s="162" t="s">
        <v>83</v>
      </c>
      <c r="AY195" s="165" t="s">
        <v>146</v>
      </c>
    </row>
    <row r="196" spans="1:65" s="27" customFormat="1" ht="14.45" customHeight="1">
      <c r="A196" s="23"/>
      <c r="B196" s="24"/>
      <c r="C196" s="150" t="s">
        <v>287</v>
      </c>
      <c r="D196" s="150" t="s">
        <v>148</v>
      </c>
      <c r="E196" s="151" t="s">
        <v>299</v>
      </c>
      <c r="F196" s="152" t="s">
        <v>300</v>
      </c>
      <c r="G196" s="153" t="s">
        <v>151</v>
      </c>
      <c r="H196" s="154">
        <v>186.2</v>
      </c>
      <c r="I196" s="4"/>
      <c r="J196" s="155">
        <f>ROUND(I196*H196,2)</f>
        <v>0</v>
      </c>
      <c r="K196" s="152" t="s">
        <v>152</v>
      </c>
      <c r="L196" s="24"/>
      <c r="M196" s="156" t="s">
        <v>1</v>
      </c>
      <c r="N196" s="157" t="s">
        <v>41</v>
      </c>
      <c r="O196" s="51"/>
      <c r="P196" s="158">
        <f>O196*H196</f>
        <v>0</v>
      </c>
      <c r="Q196" s="158">
        <v>0</v>
      </c>
      <c r="R196" s="158">
        <f>Q196*H196</f>
        <v>0</v>
      </c>
      <c r="S196" s="158">
        <v>0</v>
      </c>
      <c r="T196" s="159">
        <f>S196*H196</f>
        <v>0</v>
      </c>
      <c r="U196" s="23"/>
      <c r="V196" s="23"/>
      <c r="W196" s="23"/>
      <c r="X196" s="23"/>
      <c r="Y196" s="23"/>
      <c r="Z196" s="23"/>
      <c r="AA196" s="23"/>
      <c r="AB196" s="23"/>
      <c r="AC196" s="23"/>
      <c r="AD196" s="23"/>
      <c r="AE196" s="23"/>
      <c r="AR196" s="160" t="s">
        <v>153</v>
      </c>
      <c r="AT196" s="160" t="s">
        <v>148</v>
      </c>
      <c r="AU196" s="160" t="s">
        <v>85</v>
      </c>
      <c r="AY196" s="11" t="s">
        <v>146</v>
      </c>
      <c r="BE196" s="161">
        <f>IF(N196="základní",J196,0)</f>
        <v>0</v>
      </c>
      <c r="BF196" s="161">
        <f>IF(N196="snížená",J196,0)</f>
        <v>0</v>
      </c>
      <c r="BG196" s="161">
        <f>IF(N196="zákl. přenesená",J196,0)</f>
        <v>0</v>
      </c>
      <c r="BH196" s="161">
        <f>IF(N196="sníž. přenesená",J196,0)</f>
        <v>0</v>
      </c>
      <c r="BI196" s="161">
        <f>IF(N196="nulová",J196,0)</f>
        <v>0</v>
      </c>
      <c r="BJ196" s="11" t="s">
        <v>83</v>
      </c>
      <c r="BK196" s="161">
        <f>ROUND(I196*H196,2)</f>
        <v>0</v>
      </c>
      <c r="BL196" s="11" t="s">
        <v>153</v>
      </c>
      <c r="BM196" s="160" t="s">
        <v>1076</v>
      </c>
    </row>
    <row r="197" spans="1:65" s="162" customFormat="1">
      <c r="B197" s="163"/>
      <c r="D197" s="164" t="s">
        <v>162</v>
      </c>
      <c r="E197" s="165" t="s">
        <v>1</v>
      </c>
      <c r="F197" s="166" t="s">
        <v>1067</v>
      </c>
      <c r="H197" s="167">
        <v>186.2</v>
      </c>
      <c r="I197" s="5"/>
      <c r="L197" s="163"/>
      <c r="M197" s="168"/>
      <c r="N197" s="169"/>
      <c r="O197" s="169"/>
      <c r="P197" s="169"/>
      <c r="Q197" s="169"/>
      <c r="R197" s="169"/>
      <c r="S197" s="169"/>
      <c r="T197" s="170"/>
      <c r="AT197" s="165" t="s">
        <v>162</v>
      </c>
      <c r="AU197" s="165" t="s">
        <v>85</v>
      </c>
      <c r="AV197" s="162" t="s">
        <v>85</v>
      </c>
      <c r="AW197" s="162" t="s">
        <v>30</v>
      </c>
      <c r="AX197" s="162" t="s">
        <v>83</v>
      </c>
      <c r="AY197" s="165" t="s">
        <v>146</v>
      </c>
    </row>
    <row r="198" spans="1:65" s="137" customFormat="1" ht="22.9" customHeight="1">
      <c r="B198" s="138"/>
      <c r="D198" s="139" t="s">
        <v>75</v>
      </c>
      <c r="E198" s="148" t="s">
        <v>85</v>
      </c>
      <c r="F198" s="148" t="s">
        <v>302</v>
      </c>
      <c r="I198" s="3"/>
      <c r="J198" s="149">
        <f>BK198</f>
        <v>0</v>
      </c>
      <c r="L198" s="138"/>
      <c r="M198" s="142"/>
      <c r="N198" s="143"/>
      <c r="O198" s="143"/>
      <c r="P198" s="144">
        <f>SUM(P199:P216)</f>
        <v>0</v>
      </c>
      <c r="Q198" s="143"/>
      <c r="R198" s="144">
        <f>SUM(R199:R216)</f>
        <v>1.5180979999999999</v>
      </c>
      <c r="S198" s="143"/>
      <c r="T198" s="145">
        <f>SUM(T199:T216)</f>
        <v>0</v>
      </c>
      <c r="AR198" s="139" t="s">
        <v>83</v>
      </c>
      <c r="AT198" s="146" t="s">
        <v>75</v>
      </c>
      <c r="AU198" s="146" t="s">
        <v>83</v>
      </c>
      <c r="AY198" s="139" t="s">
        <v>146</v>
      </c>
      <c r="BK198" s="147">
        <f>SUM(BK199:BK216)</f>
        <v>0</v>
      </c>
    </row>
    <row r="199" spans="1:65" s="27" customFormat="1" ht="24.2" customHeight="1">
      <c r="A199" s="23"/>
      <c r="B199" s="24"/>
      <c r="C199" s="150" t="s">
        <v>292</v>
      </c>
      <c r="D199" s="150" t="s">
        <v>148</v>
      </c>
      <c r="E199" s="151" t="s">
        <v>304</v>
      </c>
      <c r="F199" s="152" t="s">
        <v>305</v>
      </c>
      <c r="G199" s="153" t="s">
        <v>174</v>
      </c>
      <c r="H199" s="154">
        <v>16</v>
      </c>
      <c r="I199" s="4"/>
      <c r="J199" s="155">
        <f>ROUND(I199*H199,2)</f>
        <v>0</v>
      </c>
      <c r="K199" s="152" t="s">
        <v>152</v>
      </c>
      <c r="L199" s="24"/>
      <c r="M199" s="156" t="s">
        <v>1</v>
      </c>
      <c r="N199" s="157" t="s">
        <v>41</v>
      </c>
      <c r="O199" s="51"/>
      <c r="P199" s="158">
        <f>O199*H199</f>
        <v>0</v>
      </c>
      <c r="Q199" s="158">
        <v>9.2000000000000003E-4</v>
      </c>
      <c r="R199" s="158">
        <f>Q199*H199</f>
        <v>1.472E-2</v>
      </c>
      <c r="S199" s="158">
        <v>0</v>
      </c>
      <c r="T199" s="159">
        <f>S199*H199</f>
        <v>0</v>
      </c>
      <c r="U199" s="23"/>
      <c r="V199" s="23"/>
      <c r="W199" s="23"/>
      <c r="X199" s="23"/>
      <c r="Y199" s="23"/>
      <c r="Z199" s="23"/>
      <c r="AA199" s="23"/>
      <c r="AB199" s="23"/>
      <c r="AC199" s="23"/>
      <c r="AD199" s="23"/>
      <c r="AE199" s="23"/>
      <c r="AR199" s="160" t="s">
        <v>153</v>
      </c>
      <c r="AT199" s="160" t="s">
        <v>148</v>
      </c>
      <c r="AU199" s="160" t="s">
        <v>85</v>
      </c>
      <c r="AY199" s="11" t="s">
        <v>146</v>
      </c>
      <c r="BE199" s="161">
        <f>IF(N199="základní",J199,0)</f>
        <v>0</v>
      </c>
      <c r="BF199" s="161">
        <f>IF(N199="snížená",J199,0)</f>
        <v>0</v>
      </c>
      <c r="BG199" s="161">
        <f>IF(N199="zákl. přenesená",J199,0)</f>
        <v>0</v>
      </c>
      <c r="BH199" s="161">
        <f>IF(N199="sníž. přenesená",J199,0)</f>
        <v>0</v>
      </c>
      <c r="BI199" s="161">
        <f>IF(N199="nulová",J199,0)</f>
        <v>0</v>
      </c>
      <c r="BJ199" s="11" t="s">
        <v>83</v>
      </c>
      <c r="BK199" s="161">
        <f>ROUND(I199*H199,2)</f>
        <v>0</v>
      </c>
      <c r="BL199" s="11" t="s">
        <v>153</v>
      </c>
      <c r="BM199" s="160" t="s">
        <v>1077</v>
      </c>
    </row>
    <row r="200" spans="1:65" s="162" customFormat="1">
      <c r="B200" s="163"/>
      <c r="D200" s="164" t="s">
        <v>162</v>
      </c>
      <c r="E200" s="165" t="s">
        <v>1</v>
      </c>
      <c r="F200" s="166" t="s">
        <v>1078</v>
      </c>
      <c r="H200" s="167">
        <v>16</v>
      </c>
      <c r="I200" s="5"/>
      <c r="L200" s="163"/>
      <c r="M200" s="168"/>
      <c r="N200" s="169"/>
      <c r="O200" s="169"/>
      <c r="P200" s="169"/>
      <c r="Q200" s="169"/>
      <c r="R200" s="169"/>
      <c r="S200" s="169"/>
      <c r="T200" s="170"/>
      <c r="AT200" s="165" t="s">
        <v>162</v>
      </c>
      <c r="AU200" s="165" t="s">
        <v>85</v>
      </c>
      <c r="AV200" s="162" t="s">
        <v>85</v>
      </c>
      <c r="AW200" s="162" t="s">
        <v>30</v>
      </c>
      <c r="AX200" s="162" t="s">
        <v>83</v>
      </c>
      <c r="AY200" s="165" t="s">
        <v>146</v>
      </c>
    </row>
    <row r="201" spans="1:65" s="27" customFormat="1" ht="14.45" customHeight="1">
      <c r="A201" s="23"/>
      <c r="B201" s="24"/>
      <c r="C201" s="150" t="s">
        <v>298</v>
      </c>
      <c r="D201" s="150" t="s">
        <v>148</v>
      </c>
      <c r="E201" s="151" t="s">
        <v>1079</v>
      </c>
      <c r="F201" s="152" t="s">
        <v>1080</v>
      </c>
      <c r="G201" s="153" t="s">
        <v>174</v>
      </c>
      <c r="H201" s="154">
        <v>16</v>
      </c>
      <c r="I201" s="4"/>
      <c r="J201" s="155">
        <f>ROUND(I201*H201,2)</f>
        <v>0</v>
      </c>
      <c r="K201" s="152" t="s">
        <v>152</v>
      </c>
      <c r="L201" s="24"/>
      <c r="M201" s="156" t="s">
        <v>1</v>
      </c>
      <c r="N201" s="157" t="s">
        <v>41</v>
      </c>
      <c r="O201" s="51"/>
      <c r="P201" s="158">
        <f>O201*H201</f>
        <v>0</v>
      </c>
      <c r="Q201" s="158">
        <v>1.6000000000000001E-4</v>
      </c>
      <c r="R201" s="158">
        <f>Q201*H201</f>
        <v>2.5600000000000002E-3</v>
      </c>
      <c r="S201" s="158">
        <v>0</v>
      </c>
      <c r="T201" s="159">
        <f>S201*H201</f>
        <v>0</v>
      </c>
      <c r="U201" s="23"/>
      <c r="V201" s="23"/>
      <c r="W201" s="23"/>
      <c r="X201" s="23"/>
      <c r="Y201" s="23"/>
      <c r="Z201" s="23"/>
      <c r="AA201" s="23"/>
      <c r="AB201" s="23"/>
      <c r="AC201" s="23"/>
      <c r="AD201" s="23"/>
      <c r="AE201" s="23"/>
      <c r="AR201" s="160" t="s">
        <v>153</v>
      </c>
      <c r="AT201" s="160" t="s">
        <v>148</v>
      </c>
      <c r="AU201" s="160" t="s">
        <v>85</v>
      </c>
      <c r="AY201" s="11" t="s">
        <v>146</v>
      </c>
      <c r="BE201" s="161">
        <f>IF(N201="základní",J201,0)</f>
        <v>0</v>
      </c>
      <c r="BF201" s="161">
        <f>IF(N201="snížená",J201,0)</f>
        <v>0</v>
      </c>
      <c r="BG201" s="161">
        <f>IF(N201="zákl. přenesená",J201,0)</f>
        <v>0</v>
      </c>
      <c r="BH201" s="161">
        <f>IF(N201="sníž. přenesená",J201,0)</f>
        <v>0</v>
      </c>
      <c r="BI201" s="161">
        <f>IF(N201="nulová",J201,0)</f>
        <v>0</v>
      </c>
      <c r="BJ201" s="11" t="s">
        <v>83</v>
      </c>
      <c r="BK201" s="161">
        <f>ROUND(I201*H201,2)</f>
        <v>0</v>
      </c>
      <c r="BL201" s="11" t="s">
        <v>153</v>
      </c>
      <c r="BM201" s="160" t="s">
        <v>1081</v>
      </c>
    </row>
    <row r="202" spans="1:65" s="162" customFormat="1">
      <c r="B202" s="163"/>
      <c r="D202" s="164" t="s">
        <v>162</v>
      </c>
      <c r="E202" s="165" t="s">
        <v>1</v>
      </c>
      <c r="F202" s="166" t="s">
        <v>1078</v>
      </c>
      <c r="H202" s="167">
        <v>16</v>
      </c>
      <c r="I202" s="5"/>
      <c r="L202" s="163"/>
      <c r="M202" s="168"/>
      <c r="N202" s="169"/>
      <c r="O202" s="169"/>
      <c r="P202" s="169"/>
      <c r="Q202" s="169"/>
      <c r="R202" s="169"/>
      <c r="S202" s="169"/>
      <c r="T202" s="170"/>
      <c r="AT202" s="165" t="s">
        <v>162</v>
      </c>
      <c r="AU202" s="165" t="s">
        <v>85</v>
      </c>
      <c r="AV202" s="162" t="s">
        <v>85</v>
      </c>
      <c r="AW202" s="162" t="s">
        <v>30</v>
      </c>
      <c r="AX202" s="162" t="s">
        <v>83</v>
      </c>
      <c r="AY202" s="165" t="s">
        <v>146</v>
      </c>
    </row>
    <row r="203" spans="1:65" s="27" customFormat="1" ht="24.2" customHeight="1">
      <c r="A203" s="23"/>
      <c r="B203" s="24"/>
      <c r="C203" s="150" t="s">
        <v>303</v>
      </c>
      <c r="D203" s="150" t="s">
        <v>148</v>
      </c>
      <c r="E203" s="151" t="s">
        <v>1082</v>
      </c>
      <c r="F203" s="152" t="s">
        <v>1083</v>
      </c>
      <c r="G203" s="153" t="s">
        <v>174</v>
      </c>
      <c r="H203" s="154">
        <v>581.17499999999995</v>
      </c>
      <c r="I203" s="4"/>
      <c r="J203" s="155">
        <f>ROUND(I203*H203,2)</f>
        <v>0</v>
      </c>
      <c r="K203" s="152" t="s">
        <v>152</v>
      </c>
      <c r="L203" s="24"/>
      <c r="M203" s="156" t="s">
        <v>1</v>
      </c>
      <c r="N203" s="157" t="s">
        <v>41</v>
      </c>
      <c r="O203" s="51"/>
      <c r="P203" s="158">
        <f>O203*H203</f>
        <v>0</v>
      </c>
      <c r="Q203" s="158">
        <v>1.8000000000000001E-4</v>
      </c>
      <c r="R203" s="158">
        <f>Q203*H203</f>
        <v>0.1046115</v>
      </c>
      <c r="S203" s="158">
        <v>0</v>
      </c>
      <c r="T203" s="159">
        <f>S203*H203</f>
        <v>0</v>
      </c>
      <c r="U203" s="23"/>
      <c r="V203" s="23"/>
      <c r="W203" s="23"/>
      <c r="X203" s="23"/>
      <c r="Y203" s="23"/>
      <c r="Z203" s="23"/>
      <c r="AA203" s="23"/>
      <c r="AB203" s="23"/>
      <c r="AC203" s="23"/>
      <c r="AD203" s="23"/>
      <c r="AE203" s="23"/>
      <c r="AR203" s="160" t="s">
        <v>153</v>
      </c>
      <c r="AT203" s="160" t="s">
        <v>148</v>
      </c>
      <c r="AU203" s="160" t="s">
        <v>85</v>
      </c>
      <c r="AY203" s="11" t="s">
        <v>146</v>
      </c>
      <c r="BE203" s="161">
        <f>IF(N203="základní",J203,0)</f>
        <v>0</v>
      </c>
      <c r="BF203" s="161">
        <f>IF(N203="snížená",J203,0)</f>
        <v>0</v>
      </c>
      <c r="BG203" s="161">
        <f>IF(N203="zákl. přenesená",J203,0)</f>
        <v>0</v>
      </c>
      <c r="BH203" s="161">
        <f>IF(N203="sníž. přenesená",J203,0)</f>
        <v>0</v>
      </c>
      <c r="BI203" s="161">
        <f>IF(N203="nulová",J203,0)</f>
        <v>0</v>
      </c>
      <c r="BJ203" s="11" t="s">
        <v>83</v>
      </c>
      <c r="BK203" s="161">
        <f>ROUND(I203*H203,2)</f>
        <v>0</v>
      </c>
      <c r="BL203" s="11" t="s">
        <v>153</v>
      </c>
      <c r="BM203" s="160" t="s">
        <v>1084</v>
      </c>
    </row>
    <row r="204" spans="1:65" s="162" customFormat="1">
      <c r="B204" s="163"/>
      <c r="D204" s="164" t="s">
        <v>162</v>
      </c>
      <c r="E204" s="165" t="s">
        <v>1</v>
      </c>
      <c r="F204" s="166" t="s">
        <v>1085</v>
      </c>
      <c r="H204" s="167">
        <v>77.174999999999997</v>
      </c>
      <c r="I204" s="5"/>
      <c r="L204" s="163"/>
      <c r="M204" s="168"/>
      <c r="N204" s="169"/>
      <c r="O204" s="169"/>
      <c r="P204" s="169"/>
      <c r="Q204" s="169"/>
      <c r="R204" s="169"/>
      <c r="S204" s="169"/>
      <c r="T204" s="170"/>
      <c r="AT204" s="165" t="s">
        <v>162</v>
      </c>
      <c r="AU204" s="165" t="s">
        <v>85</v>
      </c>
      <c r="AV204" s="162" t="s">
        <v>85</v>
      </c>
      <c r="AW204" s="162" t="s">
        <v>30</v>
      </c>
      <c r="AX204" s="162" t="s">
        <v>76</v>
      </c>
      <c r="AY204" s="165" t="s">
        <v>146</v>
      </c>
    </row>
    <row r="205" spans="1:65" s="162" customFormat="1">
      <c r="B205" s="163"/>
      <c r="D205" s="164" t="s">
        <v>162</v>
      </c>
      <c r="E205" s="165" t="s">
        <v>1</v>
      </c>
      <c r="F205" s="166" t="s">
        <v>1086</v>
      </c>
      <c r="H205" s="167">
        <v>184.5</v>
      </c>
      <c r="I205" s="5"/>
      <c r="L205" s="163"/>
      <c r="M205" s="168"/>
      <c r="N205" s="169"/>
      <c r="O205" s="169"/>
      <c r="P205" s="169"/>
      <c r="Q205" s="169"/>
      <c r="R205" s="169"/>
      <c r="S205" s="169"/>
      <c r="T205" s="170"/>
      <c r="AT205" s="165" t="s">
        <v>162</v>
      </c>
      <c r="AU205" s="165" t="s">
        <v>85</v>
      </c>
      <c r="AV205" s="162" t="s">
        <v>85</v>
      </c>
      <c r="AW205" s="162" t="s">
        <v>30</v>
      </c>
      <c r="AX205" s="162" t="s">
        <v>76</v>
      </c>
      <c r="AY205" s="165" t="s">
        <v>146</v>
      </c>
    </row>
    <row r="206" spans="1:65" s="162" customFormat="1">
      <c r="B206" s="163"/>
      <c r="D206" s="164" t="s">
        <v>162</v>
      </c>
      <c r="E206" s="165" t="s">
        <v>1</v>
      </c>
      <c r="F206" s="166" t="s">
        <v>1087</v>
      </c>
      <c r="H206" s="167">
        <v>159.75</v>
      </c>
      <c r="I206" s="5"/>
      <c r="L206" s="163"/>
      <c r="M206" s="168"/>
      <c r="N206" s="169"/>
      <c r="O206" s="169"/>
      <c r="P206" s="169"/>
      <c r="Q206" s="169"/>
      <c r="R206" s="169"/>
      <c r="S206" s="169"/>
      <c r="T206" s="170"/>
      <c r="AT206" s="165" t="s">
        <v>162</v>
      </c>
      <c r="AU206" s="165" t="s">
        <v>85</v>
      </c>
      <c r="AV206" s="162" t="s">
        <v>85</v>
      </c>
      <c r="AW206" s="162" t="s">
        <v>30</v>
      </c>
      <c r="AX206" s="162" t="s">
        <v>76</v>
      </c>
      <c r="AY206" s="165" t="s">
        <v>146</v>
      </c>
    </row>
    <row r="207" spans="1:65" s="162" customFormat="1">
      <c r="B207" s="163"/>
      <c r="D207" s="164" t="s">
        <v>162</v>
      </c>
      <c r="E207" s="165" t="s">
        <v>1</v>
      </c>
      <c r="F207" s="166" t="s">
        <v>1088</v>
      </c>
      <c r="H207" s="167">
        <v>159.75</v>
      </c>
      <c r="I207" s="5"/>
      <c r="L207" s="163"/>
      <c r="M207" s="168"/>
      <c r="N207" s="169"/>
      <c r="O207" s="169"/>
      <c r="P207" s="169"/>
      <c r="Q207" s="169"/>
      <c r="R207" s="169"/>
      <c r="S207" s="169"/>
      <c r="T207" s="170"/>
      <c r="AT207" s="165" t="s">
        <v>162</v>
      </c>
      <c r="AU207" s="165" t="s">
        <v>85</v>
      </c>
      <c r="AV207" s="162" t="s">
        <v>85</v>
      </c>
      <c r="AW207" s="162" t="s">
        <v>30</v>
      </c>
      <c r="AX207" s="162" t="s">
        <v>76</v>
      </c>
      <c r="AY207" s="165" t="s">
        <v>146</v>
      </c>
    </row>
    <row r="208" spans="1:65" s="171" customFormat="1">
      <c r="B208" s="172"/>
      <c r="D208" s="164" t="s">
        <v>162</v>
      </c>
      <c r="E208" s="173" t="s">
        <v>1</v>
      </c>
      <c r="F208" s="174" t="s">
        <v>165</v>
      </c>
      <c r="H208" s="175">
        <v>581.17499999999995</v>
      </c>
      <c r="I208" s="6"/>
      <c r="L208" s="172"/>
      <c r="M208" s="176"/>
      <c r="N208" s="177"/>
      <c r="O208" s="177"/>
      <c r="P208" s="177"/>
      <c r="Q208" s="177"/>
      <c r="R208" s="177"/>
      <c r="S208" s="177"/>
      <c r="T208" s="178"/>
      <c r="AT208" s="173" t="s">
        <v>162</v>
      </c>
      <c r="AU208" s="173" t="s">
        <v>85</v>
      </c>
      <c r="AV208" s="171" t="s">
        <v>153</v>
      </c>
      <c r="AW208" s="171" t="s">
        <v>30</v>
      </c>
      <c r="AX208" s="171" t="s">
        <v>83</v>
      </c>
      <c r="AY208" s="173" t="s">
        <v>146</v>
      </c>
    </row>
    <row r="209" spans="1:65" s="27" customFormat="1" ht="24.2" customHeight="1">
      <c r="A209" s="23"/>
      <c r="B209" s="24"/>
      <c r="C209" s="150" t="s">
        <v>308</v>
      </c>
      <c r="D209" s="150" t="s">
        <v>148</v>
      </c>
      <c r="E209" s="151" t="s">
        <v>1089</v>
      </c>
      <c r="F209" s="152" t="s">
        <v>1090</v>
      </c>
      <c r="G209" s="153" t="s">
        <v>168</v>
      </c>
      <c r="H209" s="154">
        <v>6.96</v>
      </c>
      <c r="I209" s="4"/>
      <c r="J209" s="155">
        <f>ROUND(I209*H209,2)</f>
        <v>0</v>
      </c>
      <c r="K209" s="152" t="s">
        <v>152</v>
      </c>
      <c r="L209" s="24"/>
      <c r="M209" s="156" t="s">
        <v>1</v>
      </c>
      <c r="N209" s="157" t="s">
        <v>41</v>
      </c>
      <c r="O209" s="51"/>
      <c r="P209" s="158">
        <f>O209*H209</f>
        <v>0</v>
      </c>
      <c r="Q209" s="158">
        <v>0</v>
      </c>
      <c r="R209" s="158">
        <f>Q209*H209</f>
        <v>0</v>
      </c>
      <c r="S209" s="158">
        <v>0</v>
      </c>
      <c r="T209" s="159">
        <f>S209*H209</f>
        <v>0</v>
      </c>
      <c r="U209" s="23"/>
      <c r="V209" s="23"/>
      <c r="W209" s="23"/>
      <c r="X209" s="23"/>
      <c r="Y209" s="23"/>
      <c r="Z209" s="23"/>
      <c r="AA209" s="23"/>
      <c r="AB209" s="23"/>
      <c r="AC209" s="23"/>
      <c r="AD209" s="23"/>
      <c r="AE209" s="23"/>
      <c r="AR209" s="160" t="s">
        <v>153</v>
      </c>
      <c r="AT209" s="160" t="s">
        <v>148</v>
      </c>
      <c r="AU209" s="160" t="s">
        <v>85</v>
      </c>
      <c r="AY209" s="11" t="s">
        <v>146</v>
      </c>
      <c r="BE209" s="161">
        <f>IF(N209="základní",J209,0)</f>
        <v>0</v>
      </c>
      <c r="BF209" s="161">
        <f>IF(N209="snížená",J209,0)</f>
        <v>0</v>
      </c>
      <c r="BG209" s="161">
        <f>IF(N209="zákl. přenesená",J209,0)</f>
        <v>0</v>
      </c>
      <c r="BH209" s="161">
        <f>IF(N209="sníž. přenesená",J209,0)</f>
        <v>0</v>
      </c>
      <c r="BI209" s="161">
        <f>IF(N209="nulová",J209,0)</f>
        <v>0</v>
      </c>
      <c r="BJ209" s="11" t="s">
        <v>83</v>
      </c>
      <c r="BK209" s="161">
        <f>ROUND(I209*H209,2)</f>
        <v>0</v>
      </c>
      <c r="BL209" s="11" t="s">
        <v>153</v>
      </c>
      <c r="BM209" s="160" t="s">
        <v>1091</v>
      </c>
    </row>
    <row r="210" spans="1:65" s="162" customFormat="1" ht="22.5">
      <c r="B210" s="163"/>
      <c r="D210" s="164" t="s">
        <v>162</v>
      </c>
      <c r="E210" s="165" t="s">
        <v>1</v>
      </c>
      <c r="F210" s="166" t="s">
        <v>1092</v>
      </c>
      <c r="H210" s="167">
        <v>6.96</v>
      </c>
      <c r="I210" s="5"/>
      <c r="L210" s="163"/>
      <c r="M210" s="168"/>
      <c r="N210" s="169"/>
      <c r="O210" s="169"/>
      <c r="P210" s="169"/>
      <c r="Q210" s="169"/>
      <c r="R210" s="169"/>
      <c r="S210" s="169"/>
      <c r="T210" s="170"/>
      <c r="AT210" s="165" t="s">
        <v>162</v>
      </c>
      <c r="AU210" s="165" t="s">
        <v>85</v>
      </c>
      <c r="AV210" s="162" t="s">
        <v>85</v>
      </c>
      <c r="AW210" s="162" t="s">
        <v>30</v>
      </c>
      <c r="AX210" s="162" t="s">
        <v>83</v>
      </c>
      <c r="AY210" s="165" t="s">
        <v>146</v>
      </c>
    </row>
    <row r="211" spans="1:65" s="27" customFormat="1" ht="14.45" customHeight="1">
      <c r="A211" s="23"/>
      <c r="B211" s="24"/>
      <c r="C211" s="150" t="s">
        <v>315</v>
      </c>
      <c r="D211" s="150" t="s">
        <v>148</v>
      </c>
      <c r="E211" s="151" t="s">
        <v>1093</v>
      </c>
      <c r="F211" s="152" t="s">
        <v>1094</v>
      </c>
      <c r="G211" s="153" t="s">
        <v>151</v>
      </c>
      <c r="H211" s="154">
        <v>34.799999999999997</v>
      </c>
      <c r="I211" s="4"/>
      <c r="J211" s="155">
        <f>ROUND(I211*H211,2)</f>
        <v>0</v>
      </c>
      <c r="K211" s="152" t="s">
        <v>152</v>
      </c>
      <c r="L211" s="24"/>
      <c r="M211" s="156" t="s">
        <v>1</v>
      </c>
      <c r="N211" s="157" t="s">
        <v>41</v>
      </c>
      <c r="O211" s="51"/>
      <c r="P211" s="158">
        <f>O211*H211</f>
        <v>0</v>
      </c>
      <c r="Q211" s="158">
        <v>1.4400000000000001E-3</v>
      </c>
      <c r="R211" s="158">
        <f>Q211*H211</f>
        <v>5.0111999999999997E-2</v>
      </c>
      <c r="S211" s="158">
        <v>0</v>
      </c>
      <c r="T211" s="159">
        <f>S211*H211</f>
        <v>0</v>
      </c>
      <c r="U211" s="23"/>
      <c r="V211" s="23"/>
      <c r="W211" s="23"/>
      <c r="X211" s="23"/>
      <c r="Y211" s="23"/>
      <c r="Z211" s="23"/>
      <c r="AA211" s="23"/>
      <c r="AB211" s="23"/>
      <c r="AC211" s="23"/>
      <c r="AD211" s="23"/>
      <c r="AE211" s="23"/>
      <c r="AR211" s="160" t="s">
        <v>153</v>
      </c>
      <c r="AT211" s="160" t="s">
        <v>148</v>
      </c>
      <c r="AU211" s="160" t="s">
        <v>85</v>
      </c>
      <c r="AY211" s="11" t="s">
        <v>146</v>
      </c>
      <c r="BE211" s="161">
        <f>IF(N211="základní",J211,0)</f>
        <v>0</v>
      </c>
      <c r="BF211" s="161">
        <f>IF(N211="snížená",J211,0)</f>
        <v>0</v>
      </c>
      <c r="BG211" s="161">
        <f>IF(N211="zákl. přenesená",J211,0)</f>
        <v>0</v>
      </c>
      <c r="BH211" s="161">
        <f>IF(N211="sníž. přenesená",J211,0)</f>
        <v>0</v>
      </c>
      <c r="BI211" s="161">
        <f>IF(N211="nulová",J211,0)</f>
        <v>0</v>
      </c>
      <c r="BJ211" s="11" t="s">
        <v>83</v>
      </c>
      <c r="BK211" s="161">
        <f>ROUND(I211*H211,2)</f>
        <v>0</v>
      </c>
      <c r="BL211" s="11" t="s">
        <v>153</v>
      </c>
      <c r="BM211" s="160" t="s">
        <v>1095</v>
      </c>
    </row>
    <row r="212" spans="1:65" s="162" customFormat="1">
      <c r="B212" s="163"/>
      <c r="D212" s="164" t="s">
        <v>162</v>
      </c>
      <c r="E212" s="165" t="s">
        <v>1</v>
      </c>
      <c r="F212" s="166" t="s">
        <v>1096</v>
      </c>
      <c r="H212" s="167">
        <v>34.799999999999997</v>
      </c>
      <c r="I212" s="5"/>
      <c r="L212" s="163"/>
      <c r="M212" s="168"/>
      <c r="N212" s="169"/>
      <c r="O212" s="169"/>
      <c r="P212" s="169"/>
      <c r="Q212" s="169"/>
      <c r="R212" s="169"/>
      <c r="S212" s="169"/>
      <c r="T212" s="170"/>
      <c r="AT212" s="165" t="s">
        <v>162</v>
      </c>
      <c r="AU212" s="165" t="s">
        <v>85</v>
      </c>
      <c r="AV212" s="162" t="s">
        <v>85</v>
      </c>
      <c r="AW212" s="162" t="s">
        <v>30</v>
      </c>
      <c r="AX212" s="162" t="s">
        <v>83</v>
      </c>
      <c r="AY212" s="165" t="s">
        <v>146</v>
      </c>
    </row>
    <row r="213" spans="1:65" s="27" customFormat="1" ht="14.45" customHeight="1">
      <c r="A213" s="23"/>
      <c r="B213" s="24"/>
      <c r="C213" s="150" t="s">
        <v>320</v>
      </c>
      <c r="D213" s="150" t="s">
        <v>148</v>
      </c>
      <c r="E213" s="151" t="s">
        <v>1097</v>
      </c>
      <c r="F213" s="152" t="s">
        <v>1098</v>
      </c>
      <c r="G213" s="153" t="s">
        <v>151</v>
      </c>
      <c r="H213" s="154">
        <v>34.799999999999997</v>
      </c>
      <c r="I213" s="4"/>
      <c r="J213" s="155">
        <f>ROUND(I213*H213,2)</f>
        <v>0</v>
      </c>
      <c r="K213" s="152" t="s">
        <v>152</v>
      </c>
      <c r="L213" s="24"/>
      <c r="M213" s="156" t="s">
        <v>1</v>
      </c>
      <c r="N213" s="157" t="s">
        <v>41</v>
      </c>
      <c r="O213" s="51"/>
      <c r="P213" s="158">
        <f>O213*H213</f>
        <v>0</v>
      </c>
      <c r="Q213" s="158">
        <v>4.0000000000000003E-5</v>
      </c>
      <c r="R213" s="158">
        <f>Q213*H213</f>
        <v>1.392E-3</v>
      </c>
      <c r="S213" s="158">
        <v>0</v>
      </c>
      <c r="T213" s="159">
        <f>S213*H213</f>
        <v>0</v>
      </c>
      <c r="U213" s="23"/>
      <c r="V213" s="23"/>
      <c r="W213" s="23"/>
      <c r="X213" s="23"/>
      <c r="Y213" s="23"/>
      <c r="Z213" s="23"/>
      <c r="AA213" s="23"/>
      <c r="AB213" s="23"/>
      <c r="AC213" s="23"/>
      <c r="AD213" s="23"/>
      <c r="AE213" s="23"/>
      <c r="AR213" s="160" t="s">
        <v>153</v>
      </c>
      <c r="AT213" s="160" t="s">
        <v>148</v>
      </c>
      <c r="AU213" s="160" t="s">
        <v>85</v>
      </c>
      <c r="AY213" s="11" t="s">
        <v>146</v>
      </c>
      <c r="BE213" s="161">
        <f>IF(N213="základní",J213,0)</f>
        <v>0</v>
      </c>
      <c r="BF213" s="161">
        <f>IF(N213="snížená",J213,0)</f>
        <v>0</v>
      </c>
      <c r="BG213" s="161">
        <f>IF(N213="zákl. přenesená",J213,0)</f>
        <v>0</v>
      </c>
      <c r="BH213" s="161">
        <f>IF(N213="sníž. přenesená",J213,0)</f>
        <v>0</v>
      </c>
      <c r="BI213" s="161">
        <f>IF(N213="nulová",J213,0)</f>
        <v>0</v>
      </c>
      <c r="BJ213" s="11" t="s">
        <v>83</v>
      </c>
      <c r="BK213" s="161">
        <f>ROUND(I213*H213,2)</f>
        <v>0</v>
      </c>
      <c r="BL213" s="11" t="s">
        <v>153</v>
      </c>
      <c r="BM213" s="160" t="s">
        <v>1099</v>
      </c>
    </row>
    <row r="214" spans="1:65" s="27" customFormat="1" ht="24.2" customHeight="1">
      <c r="A214" s="23"/>
      <c r="B214" s="24"/>
      <c r="C214" s="150" t="s">
        <v>327</v>
      </c>
      <c r="D214" s="150" t="s">
        <v>148</v>
      </c>
      <c r="E214" s="151" t="s">
        <v>1100</v>
      </c>
      <c r="F214" s="152" t="s">
        <v>1101</v>
      </c>
      <c r="G214" s="153" t="s">
        <v>1102</v>
      </c>
      <c r="H214" s="154">
        <v>200</v>
      </c>
      <c r="I214" s="4"/>
      <c r="J214" s="155">
        <f>ROUND(I214*H214,2)</f>
        <v>0</v>
      </c>
      <c r="K214" s="152" t="s">
        <v>152</v>
      </c>
      <c r="L214" s="24"/>
      <c r="M214" s="156" t="s">
        <v>1</v>
      </c>
      <c r="N214" s="157" t="s">
        <v>41</v>
      </c>
      <c r="O214" s="51"/>
      <c r="P214" s="158">
        <f>O214*H214</f>
        <v>0</v>
      </c>
      <c r="Q214" s="158">
        <v>4.0000000000000003E-5</v>
      </c>
      <c r="R214" s="158">
        <f>Q214*H214</f>
        <v>8.0000000000000002E-3</v>
      </c>
      <c r="S214" s="158">
        <v>0</v>
      </c>
      <c r="T214" s="159">
        <f>S214*H214</f>
        <v>0</v>
      </c>
      <c r="U214" s="23"/>
      <c r="V214" s="23"/>
      <c r="W214" s="23"/>
      <c r="X214" s="23"/>
      <c r="Y214" s="23"/>
      <c r="Z214" s="23"/>
      <c r="AA214" s="23"/>
      <c r="AB214" s="23"/>
      <c r="AC214" s="23"/>
      <c r="AD214" s="23"/>
      <c r="AE214" s="23"/>
      <c r="AR214" s="160" t="s">
        <v>153</v>
      </c>
      <c r="AT214" s="160" t="s">
        <v>148</v>
      </c>
      <c r="AU214" s="160" t="s">
        <v>85</v>
      </c>
      <c r="AY214" s="11" t="s">
        <v>146</v>
      </c>
      <c r="BE214" s="161">
        <f>IF(N214="základní",J214,0)</f>
        <v>0</v>
      </c>
      <c r="BF214" s="161">
        <f>IF(N214="snížená",J214,0)</f>
        <v>0</v>
      </c>
      <c r="BG214" s="161">
        <f>IF(N214="zákl. přenesená",J214,0)</f>
        <v>0</v>
      </c>
      <c r="BH214" s="161">
        <f>IF(N214="sníž. přenesená",J214,0)</f>
        <v>0</v>
      </c>
      <c r="BI214" s="161">
        <f>IF(N214="nulová",J214,0)</f>
        <v>0</v>
      </c>
      <c r="BJ214" s="11" t="s">
        <v>83</v>
      </c>
      <c r="BK214" s="161">
        <f>ROUND(I214*H214,2)</f>
        <v>0</v>
      </c>
      <c r="BL214" s="11" t="s">
        <v>153</v>
      </c>
      <c r="BM214" s="160" t="s">
        <v>1103</v>
      </c>
    </row>
    <row r="215" spans="1:65" s="27" customFormat="1" ht="14.45" customHeight="1">
      <c r="A215" s="23"/>
      <c r="B215" s="24"/>
      <c r="C215" s="179" t="s">
        <v>339</v>
      </c>
      <c r="D215" s="179" t="s">
        <v>230</v>
      </c>
      <c r="E215" s="180" t="s">
        <v>1104</v>
      </c>
      <c r="F215" s="181" t="s">
        <v>1105</v>
      </c>
      <c r="G215" s="182" t="s">
        <v>1106</v>
      </c>
      <c r="H215" s="183">
        <v>1162.3499999999999</v>
      </c>
      <c r="I215" s="7"/>
      <c r="J215" s="184">
        <f>ROUND(I215*H215,2)</f>
        <v>0</v>
      </c>
      <c r="K215" s="181" t="s">
        <v>152</v>
      </c>
      <c r="L215" s="185"/>
      <c r="M215" s="186" t="s">
        <v>1</v>
      </c>
      <c r="N215" s="187" t="s">
        <v>41</v>
      </c>
      <c r="O215" s="51"/>
      <c r="P215" s="158">
        <f>O215*H215</f>
        <v>0</v>
      </c>
      <c r="Q215" s="158">
        <v>1.15E-3</v>
      </c>
      <c r="R215" s="158">
        <f>Q215*H215</f>
        <v>1.3367024999999999</v>
      </c>
      <c r="S215" s="158">
        <v>0</v>
      </c>
      <c r="T215" s="159">
        <f>S215*H215</f>
        <v>0</v>
      </c>
      <c r="U215" s="23"/>
      <c r="V215" s="23"/>
      <c r="W215" s="23"/>
      <c r="X215" s="23"/>
      <c r="Y215" s="23"/>
      <c r="Z215" s="23"/>
      <c r="AA215" s="23"/>
      <c r="AB215" s="23"/>
      <c r="AC215" s="23"/>
      <c r="AD215" s="23"/>
      <c r="AE215" s="23"/>
      <c r="AR215" s="160" t="s">
        <v>186</v>
      </c>
      <c r="AT215" s="160" t="s">
        <v>230</v>
      </c>
      <c r="AU215" s="160" t="s">
        <v>85</v>
      </c>
      <c r="AY215" s="11" t="s">
        <v>146</v>
      </c>
      <c r="BE215" s="161">
        <f>IF(N215="základní",J215,0)</f>
        <v>0</v>
      </c>
      <c r="BF215" s="161">
        <f>IF(N215="snížená",J215,0)</f>
        <v>0</v>
      </c>
      <c r="BG215" s="161">
        <f>IF(N215="zákl. přenesená",J215,0)</f>
        <v>0</v>
      </c>
      <c r="BH215" s="161">
        <f>IF(N215="sníž. přenesená",J215,0)</f>
        <v>0</v>
      </c>
      <c r="BI215" s="161">
        <f>IF(N215="nulová",J215,0)</f>
        <v>0</v>
      </c>
      <c r="BJ215" s="11" t="s">
        <v>83</v>
      </c>
      <c r="BK215" s="161">
        <f>ROUND(I215*H215,2)</f>
        <v>0</v>
      </c>
      <c r="BL215" s="11" t="s">
        <v>153</v>
      </c>
      <c r="BM215" s="160" t="s">
        <v>1107</v>
      </c>
    </row>
    <row r="216" spans="1:65" s="162" customFormat="1">
      <c r="B216" s="163"/>
      <c r="D216" s="164" t="s">
        <v>162</v>
      </c>
      <c r="E216" s="165" t="s">
        <v>1</v>
      </c>
      <c r="F216" s="166" t="s">
        <v>1108</v>
      </c>
      <c r="H216" s="167">
        <v>1162.3499999999999</v>
      </c>
      <c r="I216" s="5"/>
      <c r="L216" s="163"/>
      <c r="M216" s="168"/>
      <c r="N216" s="169"/>
      <c r="O216" s="169"/>
      <c r="P216" s="169"/>
      <c r="Q216" s="169"/>
      <c r="R216" s="169"/>
      <c r="S216" s="169"/>
      <c r="T216" s="170"/>
      <c r="AT216" s="165" t="s">
        <v>162</v>
      </c>
      <c r="AU216" s="165" t="s">
        <v>85</v>
      </c>
      <c r="AV216" s="162" t="s">
        <v>85</v>
      </c>
      <c r="AW216" s="162" t="s">
        <v>30</v>
      </c>
      <c r="AX216" s="162" t="s">
        <v>83</v>
      </c>
      <c r="AY216" s="165" t="s">
        <v>146</v>
      </c>
    </row>
    <row r="217" spans="1:65" s="137" customFormat="1" ht="22.9" customHeight="1">
      <c r="B217" s="138"/>
      <c r="D217" s="139" t="s">
        <v>75</v>
      </c>
      <c r="E217" s="148" t="s">
        <v>158</v>
      </c>
      <c r="F217" s="148" t="s">
        <v>1109</v>
      </c>
      <c r="I217" s="3"/>
      <c r="J217" s="149">
        <f>BK217</f>
        <v>0</v>
      </c>
      <c r="L217" s="138"/>
      <c r="M217" s="142"/>
      <c r="N217" s="143"/>
      <c r="O217" s="143"/>
      <c r="P217" s="144">
        <f>SUM(P218:P230)</f>
        <v>0</v>
      </c>
      <c r="Q217" s="143"/>
      <c r="R217" s="144">
        <f>SUM(R218:R230)</f>
        <v>0.59867791999999997</v>
      </c>
      <c r="S217" s="143"/>
      <c r="T217" s="145">
        <f>SUM(T218:T230)</f>
        <v>0</v>
      </c>
      <c r="AR217" s="139" t="s">
        <v>83</v>
      </c>
      <c r="AT217" s="146" t="s">
        <v>75</v>
      </c>
      <c r="AU217" s="146" t="s">
        <v>83</v>
      </c>
      <c r="AY217" s="139" t="s">
        <v>146</v>
      </c>
      <c r="BK217" s="147">
        <f>SUM(BK218:BK230)</f>
        <v>0</v>
      </c>
    </row>
    <row r="218" spans="1:65" s="27" customFormat="1" ht="14.45" customHeight="1">
      <c r="A218" s="23"/>
      <c r="B218" s="24"/>
      <c r="C218" s="150" t="s">
        <v>344</v>
      </c>
      <c r="D218" s="150" t="s">
        <v>148</v>
      </c>
      <c r="E218" s="151" t="s">
        <v>1110</v>
      </c>
      <c r="F218" s="152" t="s">
        <v>1111</v>
      </c>
      <c r="G218" s="153" t="s">
        <v>168</v>
      </c>
      <c r="H218" s="154">
        <v>1.819</v>
      </c>
      <c r="I218" s="4"/>
      <c r="J218" s="155">
        <f>ROUND(I218*H218,2)</f>
        <v>0</v>
      </c>
      <c r="K218" s="152" t="s">
        <v>152</v>
      </c>
      <c r="L218" s="24"/>
      <c r="M218" s="156" t="s">
        <v>1</v>
      </c>
      <c r="N218" s="157" t="s">
        <v>41</v>
      </c>
      <c r="O218" s="51"/>
      <c r="P218" s="158">
        <f>O218*H218</f>
        <v>0</v>
      </c>
      <c r="Q218" s="158">
        <v>0</v>
      </c>
      <c r="R218" s="158">
        <f>Q218*H218</f>
        <v>0</v>
      </c>
      <c r="S218" s="158">
        <v>0</v>
      </c>
      <c r="T218" s="159">
        <f>S218*H218</f>
        <v>0</v>
      </c>
      <c r="U218" s="23"/>
      <c r="V218" s="23"/>
      <c r="W218" s="23"/>
      <c r="X218" s="23"/>
      <c r="Y218" s="23"/>
      <c r="Z218" s="23"/>
      <c r="AA218" s="23"/>
      <c r="AB218" s="23"/>
      <c r="AC218" s="23"/>
      <c r="AD218" s="23"/>
      <c r="AE218" s="23"/>
      <c r="AR218" s="160" t="s">
        <v>153</v>
      </c>
      <c r="AT218" s="160" t="s">
        <v>148</v>
      </c>
      <c r="AU218" s="160" t="s">
        <v>85</v>
      </c>
      <c r="AY218" s="11" t="s">
        <v>146</v>
      </c>
      <c r="BE218" s="161">
        <f>IF(N218="základní",J218,0)</f>
        <v>0</v>
      </c>
      <c r="BF218" s="161">
        <f>IF(N218="snížená",J218,0)</f>
        <v>0</v>
      </c>
      <c r="BG218" s="161">
        <f>IF(N218="zákl. přenesená",J218,0)</f>
        <v>0</v>
      </c>
      <c r="BH218" s="161">
        <f>IF(N218="sníž. přenesená",J218,0)</f>
        <v>0</v>
      </c>
      <c r="BI218" s="161">
        <f>IF(N218="nulová",J218,0)</f>
        <v>0</v>
      </c>
      <c r="BJ218" s="11" t="s">
        <v>83</v>
      </c>
      <c r="BK218" s="161">
        <f>ROUND(I218*H218,2)</f>
        <v>0</v>
      </c>
      <c r="BL218" s="11" t="s">
        <v>153</v>
      </c>
      <c r="BM218" s="160" t="s">
        <v>1112</v>
      </c>
    </row>
    <row r="219" spans="1:65" s="162" customFormat="1">
      <c r="B219" s="163"/>
      <c r="D219" s="164" t="s">
        <v>162</v>
      </c>
      <c r="E219" s="165" t="s">
        <v>1</v>
      </c>
      <c r="F219" s="166" t="s">
        <v>1113</v>
      </c>
      <c r="H219" s="167">
        <v>1.819</v>
      </c>
      <c r="I219" s="5"/>
      <c r="L219" s="163"/>
      <c r="M219" s="168"/>
      <c r="N219" s="169"/>
      <c r="O219" s="169"/>
      <c r="P219" s="169"/>
      <c r="Q219" s="169"/>
      <c r="R219" s="169"/>
      <c r="S219" s="169"/>
      <c r="T219" s="170"/>
      <c r="AT219" s="165" t="s">
        <v>162</v>
      </c>
      <c r="AU219" s="165" t="s">
        <v>85</v>
      </c>
      <c r="AV219" s="162" t="s">
        <v>85</v>
      </c>
      <c r="AW219" s="162" t="s">
        <v>30</v>
      </c>
      <c r="AX219" s="162" t="s">
        <v>83</v>
      </c>
      <c r="AY219" s="165" t="s">
        <v>146</v>
      </c>
    </row>
    <row r="220" spans="1:65" s="27" customFormat="1" ht="14.45" customHeight="1">
      <c r="A220" s="23"/>
      <c r="B220" s="24"/>
      <c r="C220" s="150" t="s">
        <v>351</v>
      </c>
      <c r="D220" s="150" t="s">
        <v>148</v>
      </c>
      <c r="E220" s="151" t="s">
        <v>1114</v>
      </c>
      <c r="F220" s="152" t="s">
        <v>1115</v>
      </c>
      <c r="G220" s="153" t="s">
        <v>151</v>
      </c>
      <c r="H220" s="154">
        <v>5.2249999999999996</v>
      </c>
      <c r="I220" s="4"/>
      <c r="J220" s="155">
        <f>ROUND(I220*H220,2)</f>
        <v>0</v>
      </c>
      <c r="K220" s="152" t="s">
        <v>152</v>
      </c>
      <c r="L220" s="24"/>
      <c r="M220" s="156" t="s">
        <v>1</v>
      </c>
      <c r="N220" s="157" t="s">
        <v>41</v>
      </c>
      <c r="O220" s="51"/>
      <c r="P220" s="158">
        <f>O220*H220</f>
        <v>0</v>
      </c>
      <c r="Q220" s="158">
        <v>4.1739999999999999E-2</v>
      </c>
      <c r="R220" s="158">
        <f>Q220*H220</f>
        <v>0.21809149999999999</v>
      </c>
      <c r="S220" s="158">
        <v>0</v>
      </c>
      <c r="T220" s="159">
        <f>S220*H220</f>
        <v>0</v>
      </c>
      <c r="U220" s="23"/>
      <c r="V220" s="23"/>
      <c r="W220" s="23"/>
      <c r="X220" s="23"/>
      <c r="Y220" s="23"/>
      <c r="Z220" s="23"/>
      <c r="AA220" s="23"/>
      <c r="AB220" s="23"/>
      <c r="AC220" s="23"/>
      <c r="AD220" s="23"/>
      <c r="AE220" s="23"/>
      <c r="AR220" s="160" t="s">
        <v>153</v>
      </c>
      <c r="AT220" s="160" t="s">
        <v>148</v>
      </c>
      <c r="AU220" s="160" t="s">
        <v>85</v>
      </c>
      <c r="AY220" s="11" t="s">
        <v>146</v>
      </c>
      <c r="BE220" s="161">
        <f>IF(N220="základní",J220,0)</f>
        <v>0</v>
      </c>
      <c r="BF220" s="161">
        <f>IF(N220="snížená",J220,0)</f>
        <v>0</v>
      </c>
      <c r="BG220" s="161">
        <f>IF(N220="zákl. přenesená",J220,0)</f>
        <v>0</v>
      </c>
      <c r="BH220" s="161">
        <f>IF(N220="sníž. přenesená",J220,0)</f>
        <v>0</v>
      </c>
      <c r="BI220" s="161">
        <f>IF(N220="nulová",J220,0)</f>
        <v>0</v>
      </c>
      <c r="BJ220" s="11" t="s">
        <v>83</v>
      </c>
      <c r="BK220" s="161">
        <f>ROUND(I220*H220,2)</f>
        <v>0</v>
      </c>
      <c r="BL220" s="11" t="s">
        <v>153</v>
      </c>
      <c r="BM220" s="160" t="s">
        <v>1116</v>
      </c>
    </row>
    <row r="221" spans="1:65" s="162" customFormat="1">
      <c r="B221" s="163"/>
      <c r="D221" s="164" t="s">
        <v>162</v>
      </c>
      <c r="E221" s="165" t="s">
        <v>1</v>
      </c>
      <c r="F221" s="166" t="s">
        <v>1117</v>
      </c>
      <c r="H221" s="167">
        <v>4.8499999999999996</v>
      </c>
      <c r="I221" s="5"/>
      <c r="L221" s="163"/>
      <c r="M221" s="168"/>
      <c r="N221" s="169"/>
      <c r="O221" s="169"/>
      <c r="P221" s="169"/>
      <c r="Q221" s="169"/>
      <c r="R221" s="169"/>
      <c r="S221" s="169"/>
      <c r="T221" s="170"/>
      <c r="AT221" s="165" t="s">
        <v>162</v>
      </c>
      <c r="AU221" s="165" t="s">
        <v>85</v>
      </c>
      <c r="AV221" s="162" t="s">
        <v>85</v>
      </c>
      <c r="AW221" s="162" t="s">
        <v>30</v>
      </c>
      <c r="AX221" s="162" t="s">
        <v>76</v>
      </c>
      <c r="AY221" s="165" t="s">
        <v>146</v>
      </c>
    </row>
    <row r="222" spans="1:65" s="162" customFormat="1">
      <c r="B222" s="163"/>
      <c r="D222" s="164" t="s">
        <v>162</v>
      </c>
      <c r="E222" s="165" t="s">
        <v>1</v>
      </c>
      <c r="F222" s="166" t="s">
        <v>1118</v>
      </c>
      <c r="H222" s="167">
        <v>0.375</v>
      </c>
      <c r="I222" s="5"/>
      <c r="L222" s="163"/>
      <c r="M222" s="168"/>
      <c r="N222" s="169"/>
      <c r="O222" s="169"/>
      <c r="P222" s="169"/>
      <c r="Q222" s="169"/>
      <c r="R222" s="169"/>
      <c r="S222" s="169"/>
      <c r="T222" s="170"/>
      <c r="AT222" s="165" t="s">
        <v>162</v>
      </c>
      <c r="AU222" s="165" t="s">
        <v>85</v>
      </c>
      <c r="AV222" s="162" t="s">
        <v>85</v>
      </c>
      <c r="AW222" s="162" t="s">
        <v>30</v>
      </c>
      <c r="AX222" s="162" t="s">
        <v>76</v>
      </c>
      <c r="AY222" s="165" t="s">
        <v>146</v>
      </c>
    </row>
    <row r="223" spans="1:65" s="171" customFormat="1">
      <c r="B223" s="172"/>
      <c r="D223" s="164" t="s">
        <v>162</v>
      </c>
      <c r="E223" s="173" t="s">
        <v>1</v>
      </c>
      <c r="F223" s="174" t="s">
        <v>165</v>
      </c>
      <c r="H223" s="175">
        <v>5.2249999999999996</v>
      </c>
      <c r="I223" s="6"/>
      <c r="L223" s="172"/>
      <c r="M223" s="176"/>
      <c r="N223" s="177"/>
      <c r="O223" s="177"/>
      <c r="P223" s="177"/>
      <c r="Q223" s="177"/>
      <c r="R223" s="177"/>
      <c r="S223" s="177"/>
      <c r="T223" s="178"/>
      <c r="AT223" s="173" t="s">
        <v>162</v>
      </c>
      <c r="AU223" s="173" t="s">
        <v>85</v>
      </c>
      <c r="AV223" s="171" t="s">
        <v>153</v>
      </c>
      <c r="AW223" s="171" t="s">
        <v>30</v>
      </c>
      <c r="AX223" s="171" t="s">
        <v>83</v>
      </c>
      <c r="AY223" s="173" t="s">
        <v>146</v>
      </c>
    </row>
    <row r="224" spans="1:65" s="27" customFormat="1" ht="14.45" customHeight="1">
      <c r="A224" s="23"/>
      <c r="B224" s="24"/>
      <c r="C224" s="150" t="s">
        <v>357</v>
      </c>
      <c r="D224" s="150" t="s">
        <v>148</v>
      </c>
      <c r="E224" s="151" t="s">
        <v>1119</v>
      </c>
      <c r="F224" s="152" t="s">
        <v>1120</v>
      </c>
      <c r="G224" s="153" t="s">
        <v>151</v>
      </c>
      <c r="H224" s="154">
        <v>5.2249999999999996</v>
      </c>
      <c r="I224" s="4"/>
      <c r="J224" s="155">
        <f>ROUND(I224*H224,2)</f>
        <v>0</v>
      </c>
      <c r="K224" s="152" t="s">
        <v>152</v>
      </c>
      <c r="L224" s="24"/>
      <c r="M224" s="156" t="s">
        <v>1</v>
      </c>
      <c r="N224" s="157" t="s">
        <v>41</v>
      </c>
      <c r="O224" s="51"/>
      <c r="P224" s="158">
        <f>O224*H224</f>
        <v>0</v>
      </c>
      <c r="Q224" s="158">
        <v>2.0000000000000002E-5</v>
      </c>
      <c r="R224" s="158">
        <f>Q224*H224</f>
        <v>1.0450000000000001E-4</v>
      </c>
      <c r="S224" s="158">
        <v>0</v>
      </c>
      <c r="T224" s="159">
        <f>S224*H224</f>
        <v>0</v>
      </c>
      <c r="U224" s="23"/>
      <c r="V224" s="23"/>
      <c r="W224" s="23"/>
      <c r="X224" s="23"/>
      <c r="Y224" s="23"/>
      <c r="Z224" s="23"/>
      <c r="AA224" s="23"/>
      <c r="AB224" s="23"/>
      <c r="AC224" s="23"/>
      <c r="AD224" s="23"/>
      <c r="AE224" s="23"/>
      <c r="AR224" s="160" t="s">
        <v>153</v>
      </c>
      <c r="AT224" s="160" t="s">
        <v>148</v>
      </c>
      <c r="AU224" s="160" t="s">
        <v>85</v>
      </c>
      <c r="AY224" s="11" t="s">
        <v>146</v>
      </c>
      <c r="BE224" s="161">
        <f>IF(N224="základní",J224,0)</f>
        <v>0</v>
      </c>
      <c r="BF224" s="161">
        <f>IF(N224="snížená",J224,0)</f>
        <v>0</v>
      </c>
      <c r="BG224" s="161">
        <f>IF(N224="zákl. přenesená",J224,0)</f>
        <v>0</v>
      </c>
      <c r="BH224" s="161">
        <f>IF(N224="sníž. přenesená",J224,0)</f>
        <v>0</v>
      </c>
      <c r="BI224" s="161">
        <f>IF(N224="nulová",J224,0)</f>
        <v>0</v>
      </c>
      <c r="BJ224" s="11" t="s">
        <v>83</v>
      </c>
      <c r="BK224" s="161">
        <f>ROUND(I224*H224,2)</f>
        <v>0</v>
      </c>
      <c r="BL224" s="11" t="s">
        <v>153</v>
      </c>
      <c r="BM224" s="160" t="s">
        <v>1121</v>
      </c>
    </row>
    <row r="225" spans="1:65" s="162" customFormat="1">
      <c r="B225" s="163"/>
      <c r="D225" s="164" t="s">
        <v>162</v>
      </c>
      <c r="E225" s="165" t="s">
        <v>1</v>
      </c>
      <c r="F225" s="166" t="s">
        <v>1117</v>
      </c>
      <c r="H225" s="167">
        <v>4.8499999999999996</v>
      </c>
      <c r="I225" s="5"/>
      <c r="L225" s="163"/>
      <c r="M225" s="168"/>
      <c r="N225" s="169"/>
      <c r="O225" s="169"/>
      <c r="P225" s="169"/>
      <c r="Q225" s="169"/>
      <c r="R225" s="169"/>
      <c r="S225" s="169"/>
      <c r="T225" s="170"/>
      <c r="AT225" s="165" t="s">
        <v>162</v>
      </c>
      <c r="AU225" s="165" t="s">
        <v>85</v>
      </c>
      <c r="AV225" s="162" t="s">
        <v>85</v>
      </c>
      <c r="AW225" s="162" t="s">
        <v>30</v>
      </c>
      <c r="AX225" s="162" t="s">
        <v>76</v>
      </c>
      <c r="AY225" s="165" t="s">
        <v>146</v>
      </c>
    </row>
    <row r="226" spans="1:65" s="162" customFormat="1">
      <c r="B226" s="163"/>
      <c r="D226" s="164" t="s">
        <v>162</v>
      </c>
      <c r="E226" s="165" t="s">
        <v>1</v>
      </c>
      <c r="F226" s="166" t="s">
        <v>1118</v>
      </c>
      <c r="H226" s="167">
        <v>0.375</v>
      </c>
      <c r="I226" s="5"/>
      <c r="L226" s="163"/>
      <c r="M226" s="168"/>
      <c r="N226" s="169"/>
      <c r="O226" s="169"/>
      <c r="P226" s="169"/>
      <c r="Q226" s="169"/>
      <c r="R226" s="169"/>
      <c r="S226" s="169"/>
      <c r="T226" s="170"/>
      <c r="AT226" s="165" t="s">
        <v>162</v>
      </c>
      <c r="AU226" s="165" t="s">
        <v>85</v>
      </c>
      <c r="AV226" s="162" t="s">
        <v>85</v>
      </c>
      <c r="AW226" s="162" t="s">
        <v>30</v>
      </c>
      <c r="AX226" s="162" t="s">
        <v>76</v>
      </c>
      <c r="AY226" s="165" t="s">
        <v>146</v>
      </c>
    </row>
    <row r="227" spans="1:65" s="171" customFormat="1">
      <c r="B227" s="172"/>
      <c r="D227" s="164" t="s">
        <v>162</v>
      </c>
      <c r="E227" s="173" t="s">
        <v>1</v>
      </c>
      <c r="F227" s="174" t="s">
        <v>165</v>
      </c>
      <c r="H227" s="175">
        <v>5.2249999999999996</v>
      </c>
      <c r="I227" s="6"/>
      <c r="L227" s="172"/>
      <c r="M227" s="176"/>
      <c r="N227" s="177"/>
      <c r="O227" s="177"/>
      <c r="P227" s="177"/>
      <c r="Q227" s="177"/>
      <c r="R227" s="177"/>
      <c r="S227" s="177"/>
      <c r="T227" s="178"/>
      <c r="AT227" s="173" t="s">
        <v>162</v>
      </c>
      <c r="AU227" s="173" t="s">
        <v>85</v>
      </c>
      <c r="AV227" s="171" t="s">
        <v>153</v>
      </c>
      <c r="AW227" s="171" t="s">
        <v>30</v>
      </c>
      <c r="AX227" s="171" t="s">
        <v>83</v>
      </c>
      <c r="AY227" s="173" t="s">
        <v>146</v>
      </c>
    </row>
    <row r="228" spans="1:65" s="27" customFormat="1" ht="14.45" customHeight="1">
      <c r="A228" s="23"/>
      <c r="B228" s="24"/>
      <c r="C228" s="150" t="s">
        <v>369</v>
      </c>
      <c r="D228" s="150" t="s">
        <v>148</v>
      </c>
      <c r="E228" s="151" t="s">
        <v>1122</v>
      </c>
      <c r="F228" s="152" t="s">
        <v>1123</v>
      </c>
      <c r="G228" s="153" t="s">
        <v>233</v>
      </c>
      <c r="H228" s="154">
        <v>0.36399999999999999</v>
      </c>
      <c r="I228" s="4"/>
      <c r="J228" s="155">
        <f>ROUND(I228*H228,2)</f>
        <v>0</v>
      </c>
      <c r="K228" s="152" t="s">
        <v>152</v>
      </c>
      <c r="L228" s="24"/>
      <c r="M228" s="156" t="s">
        <v>1</v>
      </c>
      <c r="N228" s="157" t="s">
        <v>41</v>
      </c>
      <c r="O228" s="51"/>
      <c r="P228" s="158">
        <f>O228*H228</f>
        <v>0</v>
      </c>
      <c r="Q228" s="158">
        <v>1.04528</v>
      </c>
      <c r="R228" s="158">
        <f>Q228*H228</f>
        <v>0.38048191999999997</v>
      </c>
      <c r="S228" s="158">
        <v>0</v>
      </c>
      <c r="T228" s="159">
        <f>S228*H228</f>
        <v>0</v>
      </c>
      <c r="U228" s="23"/>
      <c r="V228" s="23"/>
      <c r="W228" s="23"/>
      <c r="X228" s="23"/>
      <c r="Y228" s="23"/>
      <c r="Z228" s="23"/>
      <c r="AA228" s="23"/>
      <c r="AB228" s="23"/>
      <c r="AC228" s="23"/>
      <c r="AD228" s="23"/>
      <c r="AE228" s="23"/>
      <c r="AR228" s="160" t="s">
        <v>153</v>
      </c>
      <c r="AT228" s="160" t="s">
        <v>148</v>
      </c>
      <c r="AU228" s="160" t="s">
        <v>85</v>
      </c>
      <c r="AY228" s="11" t="s">
        <v>146</v>
      </c>
      <c r="BE228" s="161">
        <f>IF(N228="základní",J228,0)</f>
        <v>0</v>
      </c>
      <c r="BF228" s="161">
        <f>IF(N228="snížená",J228,0)</f>
        <v>0</v>
      </c>
      <c r="BG228" s="161">
        <f>IF(N228="zákl. přenesená",J228,0)</f>
        <v>0</v>
      </c>
      <c r="BH228" s="161">
        <f>IF(N228="sníž. přenesená",J228,0)</f>
        <v>0</v>
      </c>
      <c r="BI228" s="161">
        <f>IF(N228="nulová",J228,0)</f>
        <v>0</v>
      </c>
      <c r="BJ228" s="11" t="s">
        <v>83</v>
      </c>
      <c r="BK228" s="161">
        <f>ROUND(I228*H228,2)</f>
        <v>0</v>
      </c>
      <c r="BL228" s="11" t="s">
        <v>153</v>
      </c>
      <c r="BM228" s="160" t="s">
        <v>1124</v>
      </c>
    </row>
    <row r="229" spans="1:65" s="27" customFormat="1" ht="19.5">
      <c r="A229" s="23"/>
      <c r="B229" s="24"/>
      <c r="C229" s="23"/>
      <c r="D229" s="164" t="s">
        <v>312</v>
      </c>
      <c r="E229" s="23"/>
      <c r="F229" s="188" t="s">
        <v>1125</v>
      </c>
      <c r="G229" s="23"/>
      <c r="H229" s="23"/>
      <c r="I229" s="8"/>
      <c r="J229" s="23"/>
      <c r="K229" s="23"/>
      <c r="L229" s="24"/>
      <c r="M229" s="189"/>
      <c r="N229" s="190"/>
      <c r="O229" s="51"/>
      <c r="P229" s="51"/>
      <c r="Q229" s="51"/>
      <c r="R229" s="51"/>
      <c r="S229" s="51"/>
      <c r="T229" s="52"/>
      <c r="U229" s="23"/>
      <c r="V229" s="23"/>
      <c r="W229" s="23"/>
      <c r="X229" s="23"/>
      <c r="Y229" s="23"/>
      <c r="Z229" s="23"/>
      <c r="AA229" s="23"/>
      <c r="AB229" s="23"/>
      <c r="AC229" s="23"/>
      <c r="AD229" s="23"/>
      <c r="AE229" s="23"/>
      <c r="AT229" s="11" t="s">
        <v>312</v>
      </c>
      <c r="AU229" s="11" t="s">
        <v>85</v>
      </c>
    </row>
    <row r="230" spans="1:65" s="162" customFormat="1">
      <c r="B230" s="163"/>
      <c r="D230" s="164" t="s">
        <v>162</v>
      </c>
      <c r="E230" s="165" t="s">
        <v>1</v>
      </c>
      <c r="F230" s="166" t="s">
        <v>1126</v>
      </c>
      <c r="H230" s="167">
        <v>0.36399999999999999</v>
      </c>
      <c r="I230" s="5"/>
      <c r="L230" s="163"/>
      <c r="M230" s="168"/>
      <c r="N230" s="169"/>
      <c r="O230" s="169"/>
      <c r="P230" s="169"/>
      <c r="Q230" s="169"/>
      <c r="R230" s="169"/>
      <c r="S230" s="169"/>
      <c r="T230" s="170"/>
      <c r="AT230" s="165" t="s">
        <v>162</v>
      </c>
      <c r="AU230" s="165" t="s">
        <v>85</v>
      </c>
      <c r="AV230" s="162" t="s">
        <v>85</v>
      </c>
      <c r="AW230" s="162" t="s">
        <v>30</v>
      </c>
      <c r="AX230" s="162" t="s">
        <v>83</v>
      </c>
      <c r="AY230" s="165" t="s">
        <v>146</v>
      </c>
    </row>
    <row r="231" spans="1:65" s="137" customFormat="1" ht="22.9" customHeight="1">
      <c r="B231" s="138"/>
      <c r="D231" s="139" t="s">
        <v>75</v>
      </c>
      <c r="E231" s="148" t="s">
        <v>153</v>
      </c>
      <c r="F231" s="148" t="s">
        <v>332</v>
      </c>
      <c r="I231" s="3"/>
      <c r="J231" s="149">
        <f>BK231</f>
        <v>0</v>
      </c>
      <c r="L231" s="138"/>
      <c r="M231" s="142"/>
      <c r="N231" s="143"/>
      <c r="O231" s="143"/>
      <c r="P231" s="144">
        <f>SUM(P232:P258)</f>
        <v>0</v>
      </c>
      <c r="Q231" s="143"/>
      <c r="R231" s="144">
        <f>SUM(R232:R258)</f>
        <v>123.44841117999999</v>
      </c>
      <c r="S231" s="143"/>
      <c r="T231" s="145">
        <f>SUM(T232:T258)</f>
        <v>0</v>
      </c>
      <c r="AR231" s="139" t="s">
        <v>83</v>
      </c>
      <c r="AT231" s="146" t="s">
        <v>75</v>
      </c>
      <c r="AU231" s="146" t="s">
        <v>83</v>
      </c>
      <c r="AY231" s="139" t="s">
        <v>146</v>
      </c>
      <c r="BK231" s="147">
        <f>SUM(BK232:BK258)</f>
        <v>0</v>
      </c>
    </row>
    <row r="232" spans="1:65" s="27" customFormat="1" ht="14.45" customHeight="1">
      <c r="A232" s="23"/>
      <c r="B232" s="24"/>
      <c r="C232" s="150" t="s">
        <v>375</v>
      </c>
      <c r="D232" s="150" t="s">
        <v>148</v>
      </c>
      <c r="E232" s="151" t="s">
        <v>1127</v>
      </c>
      <c r="F232" s="152" t="s">
        <v>1128</v>
      </c>
      <c r="G232" s="153" t="s">
        <v>168</v>
      </c>
      <c r="H232" s="154">
        <v>5.9850000000000003</v>
      </c>
      <c r="I232" s="4"/>
      <c r="J232" s="155">
        <f>ROUND(I232*H232,2)</f>
        <v>0</v>
      </c>
      <c r="K232" s="152" t="s">
        <v>152</v>
      </c>
      <c r="L232" s="24"/>
      <c r="M232" s="156" t="s">
        <v>1</v>
      </c>
      <c r="N232" s="157" t="s">
        <v>41</v>
      </c>
      <c r="O232" s="51"/>
      <c r="P232" s="158">
        <f>O232*H232</f>
        <v>0</v>
      </c>
      <c r="Q232" s="158">
        <v>0</v>
      </c>
      <c r="R232" s="158">
        <f>Q232*H232</f>
        <v>0</v>
      </c>
      <c r="S232" s="158">
        <v>0</v>
      </c>
      <c r="T232" s="159">
        <f>S232*H232</f>
        <v>0</v>
      </c>
      <c r="U232" s="23"/>
      <c r="V232" s="23"/>
      <c r="W232" s="23"/>
      <c r="X232" s="23"/>
      <c r="Y232" s="23"/>
      <c r="Z232" s="23"/>
      <c r="AA232" s="23"/>
      <c r="AB232" s="23"/>
      <c r="AC232" s="23"/>
      <c r="AD232" s="23"/>
      <c r="AE232" s="23"/>
      <c r="AR232" s="160" t="s">
        <v>153</v>
      </c>
      <c r="AT232" s="160" t="s">
        <v>148</v>
      </c>
      <c r="AU232" s="160" t="s">
        <v>85</v>
      </c>
      <c r="AY232" s="11" t="s">
        <v>146</v>
      </c>
      <c r="BE232" s="161">
        <f>IF(N232="základní",J232,0)</f>
        <v>0</v>
      </c>
      <c r="BF232" s="161">
        <f>IF(N232="snížená",J232,0)</f>
        <v>0</v>
      </c>
      <c r="BG232" s="161">
        <f>IF(N232="zákl. přenesená",J232,0)</f>
        <v>0</v>
      </c>
      <c r="BH232" s="161">
        <f>IF(N232="sníž. přenesená",J232,0)</f>
        <v>0</v>
      </c>
      <c r="BI232" s="161">
        <f>IF(N232="nulová",J232,0)</f>
        <v>0</v>
      </c>
      <c r="BJ232" s="11" t="s">
        <v>83</v>
      </c>
      <c r="BK232" s="161">
        <f>ROUND(I232*H232,2)</f>
        <v>0</v>
      </c>
      <c r="BL232" s="11" t="s">
        <v>153</v>
      </c>
      <c r="BM232" s="160" t="s">
        <v>1129</v>
      </c>
    </row>
    <row r="233" spans="1:65" s="27" customFormat="1" ht="19.5">
      <c r="A233" s="23"/>
      <c r="B233" s="24"/>
      <c r="C233" s="23"/>
      <c r="D233" s="164" t="s">
        <v>312</v>
      </c>
      <c r="E233" s="23"/>
      <c r="F233" s="188" t="s">
        <v>1130</v>
      </c>
      <c r="G233" s="23"/>
      <c r="H233" s="23"/>
      <c r="I233" s="8"/>
      <c r="J233" s="23"/>
      <c r="K233" s="23"/>
      <c r="L233" s="24"/>
      <c r="M233" s="189"/>
      <c r="N233" s="190"/>
      <c r="O233" s="51"/>
      <c r="P233" s="51"/>
      <c r="Q233" s="51"/>
      <c r="R233" s="51"/>
      <c r="S233" s="51"/>
      <c r="T233" s="52"/>
      <c r="U233" s="23"/>
      <c r="V233" s="23"/>
      <c r="W233" s="23"/>
      <c r="X233" s="23"/>
      <c r="Y233" s="23"/>
      <c r="Z233" s="23"/>
      <c r="AA233" s="23"/>
      <c r="AB233" s="23"/>
      <c r="AC233" s="23"/>
      <c r="AD233" s="23"/>
      <c r="AE233" s="23"/>
      <c r="AT233" s="11" t="s">
        <v>312</v>
      </c>
      <c r="AU233" s="11" t="s">
        <v>85</v>
      </c>
    </row>
    <row r="234" spans="1:65" s="162" customFormat="1">
      <c r="B234" s="163"/>
      <c r="D234" s="164" t="s">
        <v>162</v>
      </c>
      <c r="E234" s="165" t="s">
        <v>1</v>
      </c>
      <c r="F234" s="166" t="s">
        <v>1131</v>
      </c>
      <c r="H234" s="167">
        <v>5.9850000000000003</v>
      </c>
      <c r="I234" s="5"/>
      <c r="L234" s="163"/>
      <c r="M234" s="168"/>
      <c r="N234" s="169"/>
      <c r="O234" s="169"/>
      <c r="P234" s="169"/>
      <c r="Q234" s="169"/>
      <c r="R234" s="169"/>
      <c r="S234" s="169"/>
      <c r="T234" s="170"/>
      <c r="AT234" s="165" t="s">
        <v>162</v>
      </c>
      <c r="AU234" s="165" t="s">
        <v>85</v>
      </c>
      <c r="AV234" s="162" t="s">
        <v>85</v>
      </c>
      <c r="AW234" s="162" t="s">
        <v>30</v>
      </c>
      <c r="AX234" s="162" t="s">
        <v>83</v>
      </c>
      <c r="AY234" s="165" t="s">
        <v>146</v>
      </c>
    </row>
    <row r="235" spans="1:65" s="27" customFormat="1" ht="14.45" customHeight="1">
      <c r="A235" s="23"/>
      <c r="B235" s="24"/>
      <c r="C235" s="150" t="s">
        <v>379</v>
      </c>
      <c r="D235" s="150" t="s">
        <v>148</v>
      </c>
      <c r="E235" s="151" t="s">
        <v>1132</v>
      </c>
      <c r="F235" s="152" t="s">
        <v>1133</v>
      </c>
      <c r="G235" s="153" t="s">
        <v>233</v>
      </c>
      <c r="H235" s="154">
        <v>1.1970000000000001</v>
      </c>
      <c r="I235" s="4"/>
      <c r="J235" s="155">
        <f>ROUND(I235*H235,2)</f>
        <v>0</v>
      </c>
      <c r="K235" s="152" t="s">
        <v>152</v>
      </c>
      <c r="L235" s="24"/>
      <c r="M235" s="156" t="s">
        <v>1</v>
      </c>
      <c r="N235" s="157" t="s">
        <v>41</v>
      </c>
      <c r="O235" s="51"/>
      <c r="P235" s="158">
        <f>O235*H235</f>
        <v>0</v>
      </c>
      <c r="Q235" s="158">
        <v>1.0593999999999999</v>
      </c>
      <c r="R235" s="158">
        <f>Q235*H235</f>
        <v>1.2681017999999999</v>
      </c>
      <c r="S235" s="158">
        <v>0</v>
      </c>
      <c r="T235" s="159">
        <f>S235*H235</f>
        <v>0</v>
      </c>
      <c r="U235" s="23"/>
      <c r="V235" s="23"/>
      <c r="W235" s="23"/>
      <c r="X235" s="23"/>
      <c r="Y235" s="23"/>
      <c r="Z235" s="23"/>
      <c r="AA235" s="23"/>
      <c r="AB235" s="23"/>
      <c r="AC235" s="23"/>
      <c r="AD235" s="23"/>
      <c r="AE235" s="23"/>
      <c r="AR235" s="160" t="s">
        <v>153</v>
      </c>
      <c r="AT235" s="160" t="s">
        <v>148</v>
      </c>
      <c r="AU235" s="160" t="s">
        <v>85</v>
      </c>
      <c r="AY235" s="11" t="s">
        <v>146</v>
      </c>
      <c r="BE235" s="161">
        <f>IF(N235="základní",J235,0)</f>
        <v>0</v>
      </c>
      <c r="BF235" s="161">
        <f>IF(N235="snížená",J235,0)</f>
        <v>0</v>
      </c>
      <c r="BG235" s="161">
        <f>IF(N235="zákl. přenesená",J235,0)</f>
        <v>0</v>
      </c>
      <c r="BH235" s="161">
        <f>IF(N235="sníž. přenesená",J235,0)</f>
        <v>0</v>
      </c>
      <c r="BI235" s="161">
        <f>IF(N235="nulová",J235,0)</f>
        <v>0</v>
      </c>
      <c r="BJ235" s="11" t="s">
        <v>83</v>
      </c>
      <c r="BK235" s="161">
        <f>ROUND(I235*H235,2)</f>
        <v>0</v>
      </c>
      <c r="BL235" s="11" t="s">
        <v>153</v>
      </c>
      <c r="BM235" s="160" t="s">
        <v>1134</v>
      </c>
    </row>
    <row r="236" spans="1:65" s="27" customFormat="1" ht="19.5">
      <c r="A236" s="23"/>
      <c r="B236" s="24"/>
      <c r="C236" s="23"/>
      <c r="D236" s="164" t="s">
        <v>312</v>
      </c>
      <c r="E236" s="23"/>
      <c r="F236" s="188" t="s">
        <v>1135</v>
      </c>
      <c r="G236" s="23"/>
      <c r="H236" s="23"/>
      <c r="I236" s="8"/>
      <c r="J236" s="23"/>
      <c r="K236" s="23"/>
      <c r="L236" s="24"/>
      <c r="M236" s="189"/>
      <c r="N236" s="190"/>
      <c r="O236" s="51"/>
      <c r="P236" s="51"/>
      <c r="Q236" s="51"/>
      <c r="R236" s="51"/>
      <c r="S236" s="51"/>
      <c r="T236" s="52"/>
      <c r="U236" s="23"/>
      <c r="V236" s="23"/>
      <c r="W236" s="23"/>
      <c r="X236" s="23"/>
      <c r="Y236" s="23"/>
      <c r="Z236" s="23"/>
      <c r="AA236" s="23"/>
      <c r="AB236" s="23"/>
      <c r="AC236" s="23"/>
      <c r="AD236" s="23"/>
      <c r="AE236" s="23"/>
      <c r="AT236" s="11" t="s">
        <v>312</v>
      </c>
      <c r="AU236" s="11" t="s">
        <v>85</v>
      </c>
    </row>
    <row r="237" spans="1:65" s="162" customFormat="1">
      <c r="B237" s="163"/>
      <c r="D237" s="164" t="s">
        <v>162</v>
      </c>
      <c r="E237" s="165" t="s">
        <v>1</v>
      </c>
      <c r="F237" s="166" t="s">
        <v>1136</v>
      </c>
      <c r="H237" s="167">
        <v>1.1970000000000001</v>
      </c>
      <c r="I237" s="5"/>
      <c r="L237" s="163"/>
      <c r="M237" s="168"/>
      <c r="N237" s="169"/>
      <c r="O237" s="169"/>
      <c r="P237" s="169"/>
      <c r="Q237" s="169"/>
      <c r="R237" s="169"/>
      <c r="S237" s="169"/>
      <c r="T237" s="170"/>
      <c r="AT237" s="165" t="s">
        <v>162</v>
      </c>
      <c r="AU237" s="165" t="s">
        <v>85</v>
      </c>
      <c r="AV237" s="162" t="s">
        <v>85</v>
      </c>
      <c r="AW237" s="162" t="s">
        <v>30</v>
      </c>
      <c r="AX237" s="162" t="s">
        <v>83</v>
      </c>
      <c r="AY237" s="165" t="s">
        <v>146</v>
      </c>
    </row>
    <row r="238" spans="1:65" s="27" customFormat="1" ht="24.2" customHeight="1">
      <c r="A238" s="23"/>
      <c r="B238" s="24"/>
      <c r="C238" s="150" t="s">
        <v>384</v>
      </c>
      <c r="D238" s="150" t="s">
        <v>148</v>
      </c>
      <c r="E238" s="151" t="s">
        <v>1137</v>
      </c>
      <c r="F238" s="152" t="s">
        <v>1138</v>
      </c>
      <c r="G238" s="153" t="s">
        <v>168</v>
      </c>
      <c r="H238" s="154">
        <v>14.25</v>
      </c>
      <c r="I238" s="4"/>
      <c r="J238" s="155">
        <f>ROUND(I238*H238,2)</f>
        <v>0</v>
      </c>
      <c r="K238" s="152" t="s">
        <v>152</v>
      </c>
      <c r="L238" s="24"/>
      <c r="M238" s="156" t="s">
        <v>1</v>
      </c>
      <c r="N238" s="157" t="s">
        <v>41</v>
      </c>
      <c r="O238" s="51"/>
      <c r="P238" s="158">
        <f>O238*H238</f>
        <v>0</v>
      </c>
      <c r="Q238" s="158">
        <v>0</v>
      </c>
      <c r="R238" s="158">
        <f>Q238*H238</f>
        <v>0</v>
      </c>
      <c r="S238" s="158">
        <v>0</v>
      </c>
      <c r="T238" s="159">
        <f>S238*H238</f>
        <v>0</v>
      </c>
      <c r="U238" s="23"/>
      <c r="V238" s="23"/>
      <c r="W238" s="23"/>
      <c r="X238" s="23"/>
      <c r="Y238" s="23"/>
      <c r="Z238" s="23"/>
      <c r="AA238" s="23"/>
      <c r="AB238" s="23"/>
      <c r="AC238" s="23"/>
      <c r="AD238" s="23"/>
      <c r="AE238" s="23"/>
      <c r="AR238" s="160" t="s">
        <v>153</v>
      </c>
      <c r="AT238" s="160" t="s">
        <v>148</v>
      </c>
      <c r="AU238" s="160" t="s">
        <v>85</v>
      </c>
      <c r="AY238" s="11" t="s">
        <v>146</v>
      </c>
      <c r="BE238" s="161">
        <f>IF(N238="základní",J238,0)</f>
        <v>0</v>
      </c>
      <c r="BF238" s="161">
        <f>IF(N238="snížená",J238,0)</f>
        <v>0</v>
      </c>
      <c r="BG238" s="161">
        <f>IF(N238="zákl. přenesená",J238,0)</f>
        <v>0</v>
      </c>
      <c r="BH238" s="161">
        <f>IF(N238="sníž. přenesená",J238,0)</f>
        <v>0</v>
      </c>
      <c r="BI238" s="161">
        <f>IF(N238="nulová",J238,0)</f>
        <v>0</v>
      </c>
      <c r="BJ238" s="11" t="s">
        <v>83</v>
      </c>
      <c r="BK238" s="161">
        <f>ROUND(I238*H238,2)</f>
        <v>0</v>
      </c>
      <c r="BL238" s="11" t="s">
        <v>153</v>
      </c>
      <c r="BM238" s="160" t="s">
        <v>1139</v>
      </c>
    </row>
    <row r="239" spans="1:65" s="162" customFormat="1">
      <c r="B239" s="163"/>
      <c r="D239" s="164" t="s">
        <v>162</v>
      </c>
      <c r="E239" s="165" t="s">
        <v>1</v>
      </c>
      <c r="F239" s="166" t="s">
        <v>1140</v>
      </c>
      <c r="H239" s="167">
        <v>14.25</v>
      </c>
      <c r="I239" s="5"/>
      <c r="L239" s="163"/>
      <c r="M239" s="168"/>
      <c r="N239" s="169"/>
      <c r="O239" s="169"/>
      <c r="P239" s="169"/>
      <c r="Q239" s="169"/>
      <c r="R239" s="169"/>
      <c r="S239" s="169"/>
      <c r="T239" s="170"/>
      <c r="AT239" s="165" t="s">
        <v>162</v>
      </c>
      <c r="AU239" s="165" t="s">
        <v>85</v>
      </c>
      <c r="AV239" s="162" t="s">
        <v>85</v>
      </c>
      <c r="AW239" s="162" t="s">
        <v>30</v>
      </c>
      <c r="AX239" s="162" t="s">
        <v>83</v>
      </c>
      <c r="AY239" s="165" t="s">
        <v>146</v>
      </c>
    </row>
    <row r="240" spans="1:65" s="27" customFormat="1" ht="14.45" customHeight="1">
      <c r="A240" s="23"/>
      <c r="B240" s="24"/>
      <c r="C240" s="179" t="s">
        <v>388</v>
      </c>
      <c r="D240" s="179" t="s">
        <v>230</v>
      </c>
      <c r="E240" s="180" t="s">
        <v>1141</v>
      </c>
      <c r="F240" s="181" t="s">
        <v>1142</v>
      </c>
      <c r="G240" s="182" t="s">
        <v>323</v>
      </c>
      <c r="H240" s="183">
        <v>2</v>
      </c>
      <c r="I240" s="7"/>
      <c r="J240" s="184">
        <f>ROUND(I240*H240,2)</f>
        <v>0</v>
      </c>
      <c r="K240" s="181" t="s">
        <v>152</v>
      </c>
      <c r="L240" s="185"/>
      <c r="M240" s="186" t="s">
        <v>1</v>
      </c>
      <c r="N240" s="187" t="s">
        <v>41</v>
      </c>
      <c r="O240" s="51"/>
      <c r="P240" s="158">
        <f>O240*H240</f>
        <v>0</v>
      </c>
      <c r="Q240" s="158">
        <v>10.01</v>
      </c>
      <c r="R240" s="158">
        <f>Q240*H240</f>
        <v>20.02</v>
      </c>
      <c r="S240" s="158">
        <v>0</v>
      </c>
      <c r="T240" s="159">
        <f>S240*H240</f>
        <v>0</v>
      </c>
      <c r="U240" s="23"/>
      <c r="V240" s="23"/>
      <c r="W240" s="23"/>
      <c r="X240" s="23"/>
      <c r="Y240" s="23"/>
      <c r="Z240" s="23"/>
      <c r="AA240" s="23"/>
      <c r="AB240" s="23"/>
      <c r="AC240" s="23"/>
      <c r="AD240" s="23"/>
      <c r="AE240" s="23"/>
      <c r="AR240" s="160" t="s">
        <v>186</v>
      </c>
      <c r="AT240" s="160" t="s">
        <v>230</v>
      </c>
      <c r="AU240" s="160" t="s">
        <v>85</v>
      </c>
      <c r="AY240" s="11" t="s">
        <v>146</v>
      </c>
      <c r="BE240" s="161">
        <f>IF(N240="základní",J240,0)</f>
        <v>0</v>
      </c>
      <c r="BF240" s="161">
        <f>IF(N240="snížená",J240,0)</f>
        <v>0</v>
      </c>
      <c r="BG240" s="161">
        <f>IF(N240="zákl. přenesená",J240,0)</f>
        <v>0</v>
      </c>
      <c r="BH240" s="161">
        <f>IF(N240="sníž. přenesená",J240,0)</f>
        <v>0</v>
      </c>
      <c r="BI240" s="161">
        <f>IF(N240="nulová",J240,0)</f>
        <v>0</v>
      </c>
      <c r="BJ240" s="11" t="s">
        <v>83</v>
      </c>
      <c r="BK240" s="161">
        <f>ROUND(I240*H240,2)</f>
        <v>0</v>
      </c>
      <c r="BL240" s="11" t="s">
        <v>153</v>
      </c>
      <c r="BM240" s="160" t="s">
        <v>1143</v>
      </c>
    </row>
    <row r="241" spans="1:65" s="27" customFormat="1" ht="24.2" customHeight="1">
      <c r="A241" s="23"/>
      <c r="B241" s="24"/>
      <c r="C241" s="150" t="s">
        <v>394</v>
      </c>
      <c r="D241" s="150" t="s">
        <v>148</v>
      </c>
      <c r="E241" s="151" t="s">
        <v>389</v>
      </c>
      <c r="F241" s="152" t="s">
        <v>390</v>
      </c>
      <c r="G241" s="153" t="s">
        <v>151</v>
      </c>
      <c r="H241" s="154">
        <v>44.8</v>
      </c>
      <c r="I241" s="4"/>
      <c r="J241" s="155">
        <f>ROUND(I241*H241,2)</f>
        <v>0</v>
      </c>
      <c r="K241" s="152" t="s">
        <v>152</v>
      </c>
      <c r="L241" s="24"/>
      <c r="M241" s="156" t="s">
        <v>1</v>
      </c>
      <c r="N241" s="157" t="s">
        <v>41</v>
      </c>
      <c r="O241" s="51"/>
      <c r="P241" s="158">
        <f>O241*H241</f>
        <v>0</v>
      </c>
      <c r="Q241" s="158">
        <v>0</v>
      </c>
      <c r="R241" s="158">
        <f>Q241*H241</f>
        <v>0</v>
      </c>
      <c r="S241" s="158">
        <v>0</v>
      </c>
      <c r="T241" s="159">
        <f>S241*H241</f>
        <v>0</v>
      </c>
      <c r="U241" s="23"/>
      <c r="V241" s="23"/>
      <c r="W241" s="23"/>
      <c r="X241" s="23"/>
      <c r="Y241" s="23"/>
      <c r="Z241" s="23"/>
      <c r="AA241" s="23"/>
      <c r="AB241" s="23"/>
      <c r="AC241" s="23"/>
      <c r="AD241" s="23"/>
      <c r="AE241" s="23"/>
      <c r="AR241" s="160" t="s">
        <v>153</v>
      </c>
      <c r="AT241" s="160" t="s">
        <v>148</v>
      </c>
      <c r="AU241" s="160" t="s">
        <v>85</v>
      </c>
      <c r="AY241" s="11" t="s">
        <v>146</v>
      </c>
      <c r="BE241" s="161">
        <f>IF(N241="základní",J241,0)</f>
        <v>0</v>
      </c>
      <c r="BF241" s="161">
        <f>IF(N241="snížená",J241,0)</f>
        <v>0</v>
      </c>
      <c r="BG241" s="161">
        <f>IF(N241="zákl. přenesená",J241,0)</f>
        <v>0</v>
      </c>
      <c r="BH241" s="161">
        <f>IF(N241="sníž. přenesená",J241,0)</f>
        <v>0</v>
      </c>
      <c r="BI241" s="161">
        <f>IF(N241="nulová",J241,0)</f>
        <v>0</v>
      </c>
      <c r="BJ241" s="11" t="s">
        <v>83</v>
      </c>
      <c r="BK241" s="161">
        <f>ROUND(I241*H241,2)</f>
        <v>0</v>
      </c>
      <c r="BL241" s="11" t="s">
        <v>153</v>
      </c>
      <c r="BM241" s="160" t="s">
        <v>1144</v>
      </c>
    </row>
    <row r="242" spans="1:65" s="162" customFormat="1">
      <c r="B242" s="163"/>
      <c r="D242" s="164" t="s">
        <v>162</v>
      </c>
      <c r="E242" s="165" t="s">
        <v>1</v>
      </c>
      <c r="F242" s="166" t="s">
        <v>1145</v>
      </c>
      <c r="H242" s="167">
        <v>44.8</v>
      </c>
      <c r="I242" s="5"/>
      <c r="L242" s="163"/>
      <c r="M242" s="168"/>
      <c r="N242" s="169"/>
      <c r="O242" s="169"/>
      <c r="P242" s="169"/>
      <c r="Q242" s="169"/>
      <c r="R242" s="169"/>
      <c r="S242" s="169"/>
      <c r="T242" s="170"/>
      <c r="AT242" s="165" t="s">
        <v>162</v>
      </c>
      <c r="AU242" s="165" t="s">
        <v>85</v>
      </c>
      <c r="AV242" s="162" t="s">
        <v>85</v>
      </c>
      <c r="AW242" s="162" t="s">
        <v>30</v>
      </c>
      <c r="AX242" s="162" t="s">
        <v>83</v>
      </c>
      <c r="AY242" s="165" t="s">
        <v>146</v>
      </c>
    </row>
    <row r="243" spans="1:65" s="27" customFormat="1" ht="24.2" customHeight="1">
      <c r="A243" s="23"/>
      <c r="B243" s="24"/>
      <c r="C243" s="150" t="s">
        <v>399</v>
      </c>
      <c r="D243" s="150" t="s">
        <v>148</v>
      </c>
      <c r="E243" s="151" t="s">
        <v>395</v>
      </c>
      <c r="F243" s="152" t="s">
        <v>396</v>
      </c>
      <c r="G243" s="153" t="s">
        <v>151</v>
      </c>
      <c r="H243" s="154">
        <v>1.0820000000000001</v>
      </c>
      <c r="I243" s="4"/>
      <c r="J243" s="155">
        <f>ROUND(I243*H243,2)</f>
        <v>0</v>
      </c>
      <c r="K243" s="152" t="s">
        <v>152</v>
      </c>
      <c r="L243" s="24"/>
      <c r="M243" s="156" t="s">
        <v>1</v>
      </c>
      <c r="N243" s="157" t="s">
        <v>41</v>
      </c>
      <c r="O243" s="51"/>
      <c r="P243" s="158">
        <f>O243*H243</f>
        <v>0</v>
      </c>
      <c r="Q243" s="158">
        <v>2.102E-2</v>
      </c>
      <c r="R243" s="158">
        <f>Q243*H243</f>
        <v>2.2743640000000002E-2</v>
      </c>
      <c r="S243" s="158">
        <v>0</v>
      </c>
      <c r="T243" s="159">
        <f>S243*H243</f>
        <v>0</v>
      </c>
      <c r="U243" s="23"/>
      <c r="V243" s="23"/>
      <c r="W243" s="23"/>
      <c r="X243" s="23"/>
      <c r="Y243" s="23"/>
      <c r="Z243" s="23"/>
      <c r="AA243" s="23"/>
      <c r="AB243" s="23"/>
      <c r="AC243" s="23"/>
      <c r="AD243" s="23"/>
      <c r="AE243" s="23"/>
      <c r="AR243" s="160" t="s">
        <v>153</v>
      </c>
      <c r="AT243" s="160" t="s">
        <v>148</v>
      </c>
      <c r="AU243" s="160" t="s">
        <v>85</v>
      </c>
      <c r="AY243" s="11" t="s">
        <v>146</v>
      </c>
      <c r="BE243" s="161">
        <f>IF(N243="základní",J243,0)</f>
        <v>0</v>
      </c>
      <c r="BF243" s="161">
        <f>IF(N243="snížená",J243,0)</f>
        <v>0</v>
      </c>
      <c r="BG243" s="161">
        <f>IF(N243="zákl. přenesená",J243,0)</f>
        <v>0</v>
      </c>
      <c r="BH243" s="161">
        <f>IF(N243="sníž. přenesená",J243,0)</f>
        <v>0</v>
      </c>
      <c r="BI243" s="161">
        <f>IF(N243="nulová",J243,0)</f>
        <v>0</v>
      </c>
      <c r="BJ243" s="11" t="s">
        <v>83</v>
      </c>
      <c r="BK243" s="161">
        <f>ROUND(I243*H243,2)</f>
        <v>0</v>
      </c>
      <c r="BL243" s="11" t="s">
        <v>153</v>
      </c>
      <c r="BM243" s="160" t="s">
        <v>1146</v>
      </c>
    </row>
    <row r="244" spans="1:65" s="27" customFormat="1" ht="19.5">
      <c r="A244" s="23"/>
      <c r="B244" s="24"/>
      <c r="C244" s="23"/>
      <c r="D244" s="164" t="s">
        <v>312</v>
      </c>
      <c r="E244" s="23"/>
      <c r="F244" s="188" t="s">
        <v>1147</v>
      </c>
      <c r="G244" s="23"/>
      <c r="H244" s="23"/>
      <c r="I244" s="8"/>
      <c r="J244" s="23"/>
      <c r="K244" s="23"/>
      <c r="L244" s="24"/>
      <c r="M244" s="189"/>
      <c r="N244" s="190"/>
      <c r="O244" s="51"/>
      <c r="P244" s="51"/>
      <c r="Q244" s="51"/>
      <c r="R244" s="51"/>
      <c r="S244" s="51"/>
      <c r="T244" s="52"/>
      <c r="U244" s="23"/>
      <c r="V244" s="23"/>
      <c r="W244" s="23"/>
      <c r="X244" s="23"/>
      <c r="Y244" s="23"/>
      <c r="Z244" s="23"/>
      <c r="AA244" s="23"/>
      <c r="AB244" s="23"/>
      <c r="AC244" s="23"/>
      <c r="AD244" s="23"/>
      <c r="AE244" s="23"/>
      <c r="AT244" s="11" t="s">
        <v>312</v>
      </c>
      <c r="AU244" s="11" t="s">
        <v>85</v>
      </c>
    </row>
    <row r="245" spans="1:65" s="162" customFormat="1">
      <c r="B245" s="163"/>
      <c r="D245" s="164" t="s">
        <v>162</v>
      </c>
      <c r="E245" s="165" t="s">
        <v>1</v>
      </c>
      <c r="F245" s="166" t="s">
        <v>1148</v>
      </c>
      <c r="H245" s="167">
        <v>1.0820000000000001</v>
      </c>
      <c r="I245" s="5"/>
      <c r="L245" s="163"/>
      <c r="M245" s="168"/>
      <c r="N245" s="169"/>
      <c r="O245" s="169"/>
      <c r="P245" s="169"/>
      <c r="Q245" s="169"/>
      <c r="R245" s="169"/>
      <c r="S245" s="169"/>
      <c r="T245" s="170"/>
      <c r="AT245" s="165" t="s">
        <v>162</v>
      </c>
      <c r="AU245" s="165" t="s">
        <v>85</v>
      </c>
      <c r="AV245" s="162" t="s">
        <v>85</v>
      </c>
      <c r="AW245" s="162" t="s">
        <v>30</v>
      </c>
      <c r="AX245" s="162" t="s">
        <v>83</v>
      </c>
      <c r="AY245" s="165" t="s">
        <v>146</v>
      </c>
    </row>
    <row r="246" spans="1:65" s="27" customFormat="1" ht="24.2" customHeight="1">
      <c r="A246" s="23"/>
      <c r="B246" s="24"/>
      <c r="C246" s="150" t="s">
        <v>404</v>
      </c>
      <c r="D246" s="150" t="s">
        <v>148</v>
      </c>
      <c r="E246" s="151" t="s">
        <v>400</v>
      </c>
      <c r="F246" s="152" t="s">
        <v>401</v>
      </c>
      <c r="G246" s="153" t="s">
        <v>151</v>
      </c>
      <c r="H246" s="154">
        <v>1.0820000000000001</v>
      </c>
      <c r="I246" s="4"/>
      <c r="J246" s="155">
        <f>ROUND(I246*H246,2)</f>
        <v>0</v>
      </c>
      <c r="K246" s="152" t="s">
        <v>152</v>
      </c>
      <c r="L246" s="24"/>
      <c r="M246" s="156" t="s">
        <v>1</v>
      </c>
      <c r="N246" s="157" t="s">
        <v>41</v>
      </c>
      <c r="O246" s="51"/>
      <c r="P246" s="158">
        <f>O246*H246</f>
        <v>0</v>
      </c>
      <c r="Q246" s="158">
        <v>2.102E-2</v>
      </c>
      <c r="R246" s="158">
        <f>Q246*H246</f>
        <v>2.2743640000000002E-2</v>
      </c>
      <c r="S246" s="158">
        <v>0</v>
      </c>
      <c r="T246" s="159">
        <f>S246*H246</f>
        <v>0</v>
      </c>
      <c r="U246" s="23"/>
      <c r="V246" s="23"/>
      <c r="W246" s="23"/>
      <c r="X246" s="23"/>
      <c r="Y246" s="23"/>
      <c r="Z246" s="23"/>
      <c r="AA246" s="23"/>
      <c r="AB246" s="23"/>
      <c r="AC246" s="23"/>
      <c r="AD246" s="23"/>
      <c r="AE246" s="23"/>
      <c r="AR246" s="160" t="s">
        <v>153</v>
      </c>
      <c r="AT246" s="160" t="s">
        <v>148</v>
      </c>
      <c r="AU246" s="160" t="s">
        <v>85</v>
      </c>
      <c r="AY246" s="11" t="s">
        <v>146</v>
      </c>
      <c r="BE246" s="161">
        <f>IF(N246="základní",J246,0)</f>
        <v>0</v>
      </c>
      <c r="BF246" s="161">
        <f>IF(N246="snížená",J246,0)</f>
        <v>0</v>
      </c>
      <c r="BG246" s="161">
        <f>IF(N246="zákl. přenesená",J246,0)</f>
        <v>0</v>
      </c>
      <c r="BH246" s="161">
        <f>IF(N246="sníž. přenesená",J246,0)</f>
        <v>0</v>
      </c>
      <c r="BI246" s="161">
        <f>IF(N246="nulová",J246,0)</f>
        <v>0</v>
      </c>
      <c r="BJ246" s="11" t="s">
        <v>83</v>
      </c>
      <c r="BK246" s="161">
        <f>ROUND(I246*H246,2)</f>
        <v>0</v>
      </c>
      <c r="BL246" s="11" t="s">
        <v>153</v>
      </c>
      <c r="BM246" s="160" t="s">
        <v>1149</v>
      </c>
    </row>
    <row r="247" spans="1:65" s="27" customFormat="1" ht="19.5">
      <c r="A247" s="23"/>
      <c r="B247" s="24"/>
      <c r="C247" s="23"/>
      <c r="D247" s="164" t="s">
        <v>312</v>
      </c>
      <c r="E247" s="23"/>
      <c r="F247" s="188" t="s">
        <v>1147</v>
      </c>
      <c r="G247" s="23"/>
      <c r="H247" s="23"/>
      <c r="I247" s="8"/>
      <c r="J247" s="23"/>
      <c r="K247" s="23"/>
      <c r="L247" s="24"/>
      <c r="M247" s="189"/>
      <c r="N247" s="190"/>
      <c r="O247" s="51"/>
      <c r="P247" s="51"/>
      <c r="Q247" s="51"/>
      <c r="R247" s="51"/>
      <c r="S247" s="51"/>
      <c r="T247" s="52"/>
      <c r="U247" s="23"/>
      <c r="V247" s="23"/>
      <c r="W247" s="23"/>
      <c r="X247" s="23"/>
      <c r="Y247" s="23"/>
      <c r="Z247" s="23"/>
      <c r="AA247" s="23"/>
      <c r="AB247" s="23"/>
      <c r="AC247" s="23"/>
      <c r="AD247" s="23"/>
      <c r="AE247" s="23"/>
      <c r="AT247" s="11" t="s">
        <v>312</v>
      </c>
      <c r="AU247" s="11" t="s">
        <v>85</v>
      </c>
    </row>
    <row r="248" spans="1:65" s="162" customFormat="1">
      <c r="B248" s="163"/>
      <c r="D248" s="164" t="s">
        <v>162</v>
      </c>
      <c r="E248" s="165" t="s">
        <v>1</v>
      </c>
      <c r="F248" s="166" t="s">
        <v>1148</v>
      </c>
      <c r="H248" s="167">
        <v>1.0820000000000001</v>
      </c>
      <c r="I248" s="5"/>
      <c r="L248" s="163"/>
      <c r="M248" s="168"/>
      <c r="N248" s="169"/>
      <c r="O248" s="169"/>
      <c r="P248" s="169"/>
      <c r="Q248" s="169"/>
      <c r="R248" s="169"/>
      <c r="S248" s="169"/>
      <c r="T248" s="170"/>
      <c r="AT248" s="165" t="s">
        <v>162</v>
      </c>
      <c r="AU248" s="165" t="s">
        <v>85</v>
      </c>
      <c r="AV248" s="162" t="s">
        <v>85</v>
      </c>
      <c r="AW248" s="162" t="s">
        <v>30</v>
      </c>
      <c r="AX248" s="162" t="s">
        <v>83</v>
      </c>
      <c r="AY248" s="165" t="s">
        <v>146</v>
      </c>
    </row>
    <row r="249" spans="1:65" s="27" customFormat="1" ht="24.2" customHeight="1">
      <c r="A249" s="23"/>
      <c r="B249" s="24"/>
      <c r="C249" s="150" t="s">
        <v>410</v>
      </c>
      <c r="D249" s="150" t="s">
        <v>148</v>
      </c>
      <c r="E249" s="151" t="s">
        <v>1150</v>
      </c>
      <c r="F249" s="152" t="s">
        <v>1151</v>
      </c>
      <c r="G249" s="153" t="s">
        <v>168</v>
      </c>
      <c r="H249" s="154">
        <v>29.9</v>
      </c>
      <c r="I249" s="4"/>
      <c r="J249" s="155">
        <f>ROUND(I249*H249,2)</f>
        <v>0</v>
      </c>
      <c r="K249" s="152" t="s">
        <v>152</v>
      </c>
      <c r="L249" s="24"/>
      <c r="M249" s="156" t="s">
        <v>1</v>
      </c>
      <c r="N249" s="157" t="s">
        <v>41</v>
      </c>
      <c r="O249" s="51"/>
      <c r="P249" s="158">
        <f>O249*H249</f>
        <v>0</v>
      </c>
      <c r="Q249" s="158">
        <v>2.4500000000000002</v>
      </c>
      <c r="R249" s="158">
        <f>Q249*H249</f>
        <v>73.254999999999995</v>
      </c>
      <c r="S249" s="158">
        <v>0</v>
      </c>
      <c r="T249" s="159">
        <f>S249*H249</f>
        <v>0</v>
      </c>
      <c r="U249" s="23"/>
      <c r="V249" s="23"/>
      <c r="W249" s="23"/>
      <c r="X249" s="23"/>
      <c r="Y249" s="23"/>
      <c r="Z249" s="23"/>
      <c r="AA249" s="23"/>
      <c r="AB249" s="23"/>
      <c r="AC249" s="23"/>
      <c r="AD249" s="23"/>
      <c r="AE249" s="23"/>
      <c r="AR249" s="160" t="s">
        <v>153</v>
      </c>
      <c r="AT249" s="160" t="s">
        <v>148</v>
      </c>
      <c r="AU249" s="160" t="s">
        <v>85</v>
      </c>
      <c r="AY249" s="11" t="s">
        <v>146</v>
      </c>
      <c r="BE249" s="161">
        <f>IF(N249="základní",J249,0)</f>
        <v>0</v>
      </c>
      <c r="BF249" s="161">
        <f>IF(N249="snížená",J249,0)</f>
        <v>0</v>
      </c>
      <c r="BG249" s="161">
        <f>IF(N249="zákl. přenesená",J249,0)</f>
        <v>0</v>
      </c>
      <c r="BH249" s="161">
        <f>IF(N249="sníž. přenesená",J249,0)</f>
        <v>0</v>
      </c>
      <c r="BI249" s="161">
        <f>IF(N249="nulová",J249,0)</f>
        <v>0</v>
      </c>
      <c r="BJ249" s="11" t="s">
        <v>83</v>
      </c>
      <c r="BK249" s="161">
        <f>ROUND(I249*H249,2)</f>
        <v>0</v>
      </c>
      <c r="BL249" s="11" t="s">
        <v>153</v>
      </c>
      <c r="BM249" s="160" t="s">
        <v>1152</v>
      </c>
    </row>
    <row r="250" spans="1:65" s="162" customFormat="1">
      <c r="B250" s="163"/>
      <c r="D250" s="164" t="s">
        <v>162</v>
      </c>
      <c r="E250" s="165" t="s">
        <v>1</v>
      </c>
      <c r="F250" s="166" t="s">
        <v>1153</v>
      </c>
      <c r="H250" s="167">
        <v>29.9</v>
      </c>
      <c r="I250" s="5"/>
      <c r="L250" s="163"/>
      <c r="M250" s="168"/>
      <c r="N250" s="169"/>
      <c r="O250" s="169"/>
      <c r="P250" s="169"/>
      <c r="Q250" s="169"/>
      <c r="R250" s="169"/>
      <c r="S250" s="169"/>
      <c r="T250" s="170"/>
      <c r="AT250" s="165" t="s">
        <v>162</v>
      </c>
      <c r="AU250" s="165" t="s">
        <v>85</v>
      </c>
      <c r="AV250" s="162" t="s">
        <v>85</v>
      </c>
      <c r="AW250" s="162" t="s">
        <v>30</v>
      </c>
      <c r="AX250" s="162" t="s">
        <v>83</v>
      </c>
      <c r="AY250" s="165" t="s">
        <v>146</v>
      </c>
    </row>
    <row r="251" spans="1:65" s="27" customFormat="1" ht="24.2" customHeight="1">
      <c r="A251" s="23"/>
      <c r="B251" s="24"/>
      <c r="C251" s="150" t="s">
        <v>417</v>
      </c>
      <c r="D251" s="150" t="s">
        <v>148</v>
      </c>
      <c r="E251" s="151" t="s">
        <v>1154</v>
      </c>
      <c r="F251" s="152" t="s">
        <v>1155</v>
      </c>
      <c r="G251" s="153" t="s">
        <v>151</v>
      </c>
      <c r="H251" s="154">
        <v>22.41</v>
      </c>
      <c r="I251" s="4"/>
      <c r="J251" s="155">
        <f>ROUND(I251*H251,2)</f>
        <v>0</v>
      </c>
      <c r="K251" s="152" t="s">
        <v>152</v>
      </c>
      <c r="L251" s="24"/>
      <c r="M251" s="156" t="s">
        <v>1</v>
      </c>
      <c r="N251" s="157" t="s">
        <v>41</v>
      </c>
      <c r="O251" s="51"/>
      <c r="P251" s="158">
        <f>O251*H251</f>
        <v>0</v>
      </c>
      <c r="Q251" s="158">
        <v>1.2878099999999999</v>
      </c>
      <c r="R251" s="158">
        <f>Q251*H251</f>
        <v>28.859822099999999</v>
      </c>
      <c r="S251" s="158">
        <v>0</v>
      </c>
      <c r="T251" s="159">
        <f>S251*H251</f>
        <v>0</v>
      </c>
      <c r="U251" s="23"/>
      <c r="V251" s="23"/>
      <c r="W251" s="23"/>
      <c r="X251" s="23"/>
      <c r="Y251" s="23"/>
      <c r="Z251" s="23"/>
      <c r="AA251" s="23"/>
      <c r="AB251" s="23"/>
      <c r="AC251" s="23"/>
      <c r="AD251" s="23"/>
      <c r="AE251" s="23"/>
      <c r="AR251" s="160" t="s">
        <v>153</v>
      </c>
      <c r="AT251" s="160" t="s">
        <v>148</v>
      </c>
      <c r="AU251" s="160" t="s">
        <v>85</v>
      </c>
      <c r="AY251" s="11" t="s">
        <v>146</v>
      </c>
      <c r="BE251" s="161">
        <f>IF(N251="základní",J251,0)</f>
        <v>0</v>
      </c>
      <c r="BF251" s="161">
        <f>IF(N251="snížená",J251,0)</f>
        <v>0</v>
      </c>
      <c r="BG251" s="161">
        <f>IF(N251="zákl. přenesená",J251,0)</f>
        <v>0</v>
      </c>
      <c r="BH251" s="161">
        <f>IF(N251="sníž. přenesená",J251,0)</f>
        <v>0</v>
      </c>
      <c r="BI251" s="161">
        <f>IF(N251="nulová",J251,0)</f>
        <v>0</v>
      </c>
      <c r="BJ251" s="11" t="s">
        <v>83</v>
      </c>
      <c r="BK251" s="161">
        <f>ROUND(I251*H251,2)</f>
        <v>0</v>
      </c>
      <c r="BL251" s="11" t="s">
        <v>153</v>
      </c>
      <c r="BM251" s="160" t="s">
        <v>1156</v>
      </c>
    </row>
    <row r="252" spans="1:65" s="162" customFormat="1" ht="22.5">
      <c r="B252" s="163"/>
      <c r="D252" s="164" t="s">
        <v>162</v>
      </c>
      <c r="E252" s="165" t="s">
        <v>1</v>
      </c>
      <c r="F252" s="166" t="s">
        <v>1157</v>
      </c>
      <c r="H252" s="167">
        <v>20.010000000000002</v>
      </c>
      <c r="I252" s="5"/>
      <c r="L252" s="163"/>
      <c r="M252" s="168"/>
      <c r="N252" s="169"/>
      <c r="O252" s="169"/>
      <c r="P252" s="169"/>
      <c r="Q252" s="169"/>
      <c r="R252" s="169"/>
      <c r="S252" s="169"/>
      <c r="T252" s="170"/>
      <c r="AT252" s="165" t="s">
        <v>162</v>
      </c>
      <c r="AU252" s="165" t="s">
        <v>85</v>
      </c>
      <c r="AV252" s="162" t="s">
        <v>85</v>
      </c>
      <c r="AW252" s="162" t="s">
        <v>30</v>
      </c>
      <c r="AX252" s="162" t="s">
        <v>76</v>
      </c>
      <c r="AY252" s="165" t="s">
        <v>146</v>
      </c>
    </row>
    <row r="253" spans="1:65" s="162" customFormat="1">
      <c r="B253" s="163"/>
      <c r="D253" s="164" t="s">
        <v>162</v>
      </c>
      <c r="E253" s="165" t="s">
        <v>1</v>
      </c>
      <c r="F253" s="166" t="s">
        <v>1158</v>
      </c>
      <c r="H253" s="167">
        <v>2.4</v>
      </c>
      <c r="I253" s="5"/>
      <c r="L253" s="163"/>
      <c r="M253" s="168"/>
      <c r="N253" s="169"/>
      <c r="O253" s="169"/>
      <c r="P253" s="169"/>
      <c r="Q253" s="169"/>
      <c r="R253" s="169"/>
      <c r="S253" s="169"/>
      <c r="T253" s="170"/>
      <c r="AT253" s="165" t="s">
        <v>162</v>
      </c>
      <c r="AU253" s="165" t="s">
        <v>85</v>
      </c>
      <c r="AV253" s="162" t="s">
        <v>85</v>
      </c>
      <c r="AW253" s="162" t="s">
        <v>30</v>
      </c>
      <c r="AX253" s="162" t="s">
        <v>76</v>
      </c>
      <c r="AY253" s="165" t="s">
        <v>146</v>
      </c>
    </row>
    <row r="254" spans="1:65" s="171" customFormat="1">
      <c r="B254" s="172"/>
      <c r="D254" s="164" t="s">
        <v>162</v>
      </c>
      <c r="E254" s="173" t="s">
        <v>1</v>
      </c>
      <c r="F254" s="174" t="s">
        <v>165</v>
      </c>
      <c r="H254" s="175">
        <v>22.41</v>
      </c>
      <c r="I254" s="6"/>
      <c r="L254" s="172"/>
      <c r="M254" s="176"/>
      <c r="N254" s="177"/>
      <c r="O254" s="177"/>
      <c r="P254" s="177"/>
      <c r="Q254" s="177"/>
      <c r="R254" s="177"/>
      <c r="S254" s="177"/>
      <c r="T254" s="178"/>
      <c r="AT254" s="173" t="s">
        <v>162</v>
      </c>
      <c r="AU254" s="173" t="s">
        <v>85</v>
      </c>
      <c r="AV254" s="171" t="s">
        <v>153</v>
      </c>
      <c r="AW254" s="171" t="s">
        <v>30</v>
      </c>
      <c r="AX254" s="171" t="s">
        <v>83</v>
      </c>
      <c r="AY254" s="173" t="s">
        <v>146</v>
      </c>
    </row>
    <row r="255" spans="1:65" s="27" customFormat="1" ht="24.2" customHeight="1">
      <c r="A255" s="23"/>
      <c r="B255" s="24"/>
      <c r="C255" s="150" t="s">
        <v>423</v>
      </c>
      <c r="D255" s="150" t="s">
        <v>148</v>
      </c>
      <c r="E255" s="151" t="s">
        <v>1159</v>
      </c>
      <c r="F255" s="152" t="s">
        <v>1160</v>
      </c>
      <c r="G255" s="153" t="s">
        <v>323</v>
      </c>
      <c r="H255" s="154">
        <v>1</v>
      </c>
      <c r="I255" s="4"/>
      <c r="J255" s="155">
        <f>ROUND(I255*H255,2)</f>
        <v>0</v>
      </c>
      <c r="K255" s="152"/>
      <c r="L255" s="24"/>
      <c r="M255" s="156" t="s">
        <v>1</v>
      </c>
      <c r="N255" s="157" t="s">
        <v>41</v>
      </c>
      <c r="O255" s="51"/>
      <c r="P255" s="158">
        <f>O255*H255</f>
        <v>0</v>
      </c>
      <c r="Q255" s="158">
        <v>0</v>
      </c>
      <c r="R255" s="158">
        <f>Q255*H255</f>
        <v>0</v>
      </c>
      <c r="S255" s="158">
        <v>0</v>
      </c>
      <c r="T255" s="159">
        <f>S255*H255</f>
        <v>0</v>
      </c>
      <c r="U255" s="23"/>
      <c r="V255" s="23"/>
      <c r="W255" s="23"/>
      <c r="X255" s="23"/>
      <c r="Y255" s="23"/>
      <c r="Z255" s="23"/>
      <c r="AA255" s="23"/>
      <c r="AB255" s="23"/>
      <c r="AC255" s="23"/>
      <c r="AD255" s="23"/>
      <c r="AE255" s="23"/>
      <c r="AR255" s="160" t="s">
        <v>153</v>
      </c>
      <c r="AT255" s="160" t="s">
        <v>148</v>
      </c>
      <c r="AU255" s="160" t="s">
        <v>85</v>
      </c>
      <c r="AY255" s="11" t="s">
        <v>146</v>
      </c>
      <c r="BE255" s="161">
        <f>IF(N255="základní",J255,0)</f>
        <v>0</v>
      </c>
      <c r="BF255" s="161">
        <f>IF(N255="snížená",J255,0)</f>
        <v>0</v>
      </c>
      <c r="BG255" s="161">
        <f>IF(N255="zákl. přenesená",J255,0)</f>
        <v>0</v>
      </c>
      <c r="BH255" s="161">
        <f>IF(N255="sníž. přenesená",J255,0)</f>
        <v>0</v>
      </c>
      <c r="BI255" s="161">
        <f>IF(N255="nulová",J255,0)</f>
        <v>0</v>
      </c>
      <c r="BJ255" s="11" t="s">
        <v>83</v>
      </c>
      <c r="BK255" s="161">
        <f>ROUND(I255*H255,2)</f>
        <v>0</v>
      </c>
      <c r="BL255" s="11" t="s">
        <v>153</v>
      </c>
      <c r="BM255" s="160" t="s">
        <v>1161</v>
      </c>
    </row>
    <row r="256" spans="1:65" s="162" customFormat="1">
      <c r="B256" s="163"/>
      <c r="D256" s="164" t="s">
        <v>162</v>
      </c>
      <c r="E256" s="165" t="s">
        <v>1</v>
      </c>
      <c r="F256" s="166" t="s">
        <v>1162</v>
      </c>
      <c r="H256" s="167">
        <v>1</v>
      </c>
      <c r="I256" s="5"/>
      <c r="L256" s="163"/>
      <c r="M256" s="168"/>
      <c r="N256" s="169"/>
      <c r="O256" s="169"/>
      <c r="P256" s="169"/>
      <c r="Q256" s="169"/>
      <c r="R256" s="169"/>
      <c r="S256" s="169"/>
      <c r="T256" s="170"/>
      <c r="AT256" s="165" t="s">
        <v>162</v>
      </c>
      <c r="AU256" s="165" t="s">
        <v>85</v>
      </c>
      <c r="AV256" s="162" t="s">
        <v>85</v>
      </c>
      <c r="AW256" s="162" t="s">
        <v>30</v>
      </c>
      <c r="AX256" s="162" t="s">
        <v>83</v>
      </c>
      <c r="AY256" s="165" t="s">
        <v>146</v>
      </c>
    </row>
    <row r="257" spans="1:65" s="27" customFormat="1" ht="24.2" customHeight="1">
      <c r="A257" s="23"/>
      <c r="B257" s="24"/>
      <c r="C257" s="150" t="s">
        <v>429</v>
      </c>
      <c r="D257" s="150" t="s">
        <v>148</v>
      </c>
      <c r="E257" s="151" t="s">
        <v>1163</v>
      </c>
      <c r="F257" s="152" t="s">
        <v>1164</v>
      </c>
      <c r="G257" s="153" t="s">
        <v>1102</v>
      </c>
      <c r="H257" s="154">
        <v>20</v>
      </c>
      <c r="I257" s="4"/>
      <c r="J257" s="155">
        <f>ROUND(I257*H257,2)</f>
        <v>0</v>
      </c>
      <c r="K257" s="152" t="s">
        <v>1</v>
      </c>
      <c r="L257" s="24"/>
      <c r="M257" s="156" t="s">
        <v>1</v>
      </c>
      <c r="N257" s="157" t="s">
        <v>41</v>
      </c>
      <c r="O257" s="51"/>
      <c r="P257" s="158">
        <f>O257*H257</f>
        <v>0</v>
      </c>
      <c r="Q257" s="158">
        <v>0</v>
      </c>
      <c r="R257" s="158">
        <f>Q257*H257</f>
        <v>0</v>
      </c>
      <c r="S257" s="158">
        <v>0</v>
      </c>
      <c r="T257" s="159">
        <f>S257*H257</f>
        <v>0</v>
      </c>
      <c r="U257" s="23"/>
      <c r="V257" s="23"/>
      <c r="W257" s="23"/>
      <c r="X257" s="23"/>
      <c r="Y257" s="23"/>
      <c r="Z257" s="23"/>
      <c r="AA257" s="23"/>
      <c r="AB257" s="23"/>
      <c r="AC257" s="23"/>
      <c r="AD257" s="23"/>
      <c r="AE257" s="23"/>
      <c r="AR257" s="160" t="s">
        <v>153</v>
      </c>
      <c r="AT257" s="160" t="s">
        <v>148</v>
      </c>
      <c r="AU257" s="160" t="s">
        <v>85</v>
      </c>
      <c r="AY257" s="11" t="s">
        <v>146</v>
      </c>
      <c r="BE257" s="161">
        <f>IF(N257="základní",J257,0)</f>
        <v>0</v>
      </c>
      <c r="BF257" s="161">
        <f>IF(N257="snížená",J257,0)</f>
        <v>0</v>
      </c>
      <c r="BG257" s="161">
        <f>IF(N257="zákl. přenesená",J257,0)</f>
        <v>0</v>
      </c>
      <c r="BH257" s="161">
        <f>IF(N257="sníž. přenesená",J257,0)</f>
        <v>0</v>
      </c>
      <c r="BI257" s="161">
        <f>IF(N257="nulová",J257,0)</f>
        <v>0</v>
      </c>
      <c r="BJ257" s="11" t="s">
        <v>83</v>
      </c>
      <c r="BK257" s="161">
        <f>ROUND(I257*H257,2)</f>
        <v>0</v>
      </c>
      <c r="BL257" s="11" t="s">
        <v>153</v>
      </c>
      <c r="BM257" s="160" t="s">
        <v>1165</v>
      </c>
    </row>
    <row r="258" spans="1:65" s="162" customFormat="1" ht="22.5">
      <c r="B258" s="163"/>
      <c r="D258" s="164" t="s">
        <v>162</v>
      </c>
      <c r="E258" s="165" t="s">
        <v>1</v>
      </c>
      <c r="F258" s="166" t="s">
        <v>1166</v>
      </c>
      <c r="H258" s="167">
        <v>20</v>
      </c>
      <c r="I258" s="5"/>
      <c r="L258" s="163"/>
      <c r="M258" s="168"/>
      <c r="N258" s="169"/>
      <c r="O258" s="169"/>
      <c r="P258" s="169"/>
      <c r="Q258" s="169"/>
      <c r="R258" s="169"/>
      <c r="S258" s="169"/>
      <c r="T258" s="170"/>
      <c r="AT258" s="165" t="s">
        <v>162</v>
      </c>
      <c r="AU258" s="165" t="s">
        <v>85</v>
      </c>
      <c r="AV258" s="162" t="s">
        <v>85</v>
      </c>
      <c r="AW258" s="162" t="s">
        <v>30</v>
      </c>
      <c r="AX258" s="162" t="s">
        <v>83</v>
      </c>
      <c r="AY258" s="165" t="s">
        <v>146</v>
      </c>
    </row>
    <row r="259" spans="1:65" s="137" customFormat="1" ht="22.9" customHeight="1">
      <c r="B259" s="138"/>
      <c r="D259" s="139" t="s">
        <v>75</v>
      </c>
      <c r="E259" s="148" t="s">
        <v>177</v>
      </c>
      <c r="F259" s="148" t="s">
        <v>416</v>
      </c>
      <c r="I259" s="3"/>
      <c r="J259" s="149">
        <f>BK259</f>
        <v>0</v>
      </c>
      <c r="L259" s="138"/>
      <c r="M259" s="142"/>
      <c r="N259" s="143"/>
      <c r="O259" s="143"/>
      <c r="P259" s="144">
        <f>SUM(P260:P265)</f>
        <v>0</v>
      </c>
      <c r="Q259" s="143"/>
      <c r="R259" s="144">
        <f>SUM(R260:R265)</f>
        <v>1.5646543200000003</v>
      </c>
      <c r="S259" s="143"/>
      <c r="T259" s="145">
        <f>SUM(T260:T265)</f>
        <v>1.7525250000000001</v>
      </c>
      <c r="AR259" s="139" t="s">
        <v>83</v>
      </c>
      <c r="AT259" s="146" t="s">
        <v>75</v>
      </c>
      <c r="AU259" s="146" t="s">
        <v>83</v>
      </c>
      <c r="AY259" s="139" t="s">
        <v>146</v>
      </c>
      <c r="BK259" s="147">
        <f>SUM(BK260:BK265)</f>
        <v>0</v>
      </c>
    </row>
    <row r="260" spans="1:65" s="27" customFormat="1" ht="24.2" customHeight="1">
      <c r="A260" s="23"/>
      <c r="B260" s="24"/>
      <c r="C260" s="150" t="s">
        <v>433</v>
      </c>
      <c r="D260" s="150" t="s">
        <v>148</v>
      </c>
      <c r="E260" s="151" t="s">
        <v>1167</v>
      </c>
      <c r="F260" s="152" t="s">
        <v>1168</v>
      </c>
      <c r="G260" s="153" t="s">
        <v>151</v>
      </c>
      <c r="H260" s="154">
        <v>23.367000000000001</v>
      </c>
      <c r="I260" s="4"/>
      <c r="J260" s="155">
        <f>ROUND(I260*H260,2)</f>
        <v>0</v>
      </c>
      <c r="K260" s="152" t="s">
        <v>152</v>
      </c>
      <c r="L260" s="24"/>
      <c r="M260" s="156" t="s">
        <v>1</v>
      </c>
      <c r="N260" s="157" t="s">
        <v>41</v>
      </c>
      <c r="O260" s="51"/>
      <c r="P260" s="158">
        <f>O260*H260</f>
        <v>0</v>
      </c>
      <c r="Q260" s="158">
        <v>6.6960000000000006E-2</v>
      </c>
      <c r="R260" s="158">
        <f>Q260*H260</f>
        <v>1.5646543200000003</v>
      </c>
      <c r="S260" s="158">
        <v>7.4999999999999997E-2</v>
      </c>
      <c r="T260" s="159">
        <f>S260*H260</f>
        <v>1.7525250000000001</v>
      </c>
      <c r="U260" s="23"/>
      <c r="V260" s="23"/>
      <c r="W260" s="23"/>
      <c r="X260" s="23"/>
      <c r="Y260" s="23"/>
      <c r="Z260" s="23"/>
      <c r="AA260" s="23"/>
      <c r="AB260" s="23"/>
      <c r="AC260" s="23"/>
      <c r="AD260" s="23"/>
      <c r="AE260" s="23"/>
      <c r="AR260" s="160" t="s">
        <v>153</v>
      </c>
      <c r="AT260" s="160" t="s">
        <v>148</v>
      </c>
      <c r="AU260" s="160" t="s">
        <v>85</v>
      </c>
      <c r="AY260" s="11" t="s">
        <v>146</v>
      </c>
      <c r="BE260" s="161">
        <f>IF(N260="základní",J260,0)</f>
        <v>0</v>
      </c>
      <c r="BF260" s="161">
        <f>IF(N260="snížená",J260,0)</f>
        <v>0</v>
      </c>
      <c r="BG260" s="161">
        <f>IF(N260="zákl. přenesená",J260,0)</f>
        <v>0</v>
      </c>
      <c r="BH260" s="161">
        <f>IF(N260="sníž. přenesená",J260,0)</f>
        <v>0</v>
      </c>
      <c r="BI260" s="161">
        <f>IF(N260="nulová",J260,0)</f>
        <v>0</v>
      </c>
      <c r="BJ260" s="11" t="s">
        <v>83</v>
      </c>
      <c r="BK260" s="161">
        <f>ROUND(I260*H260,2)</f>
        <v>0</v>
      </c>
      <c r="BL260" s="11" t="s">
        <v>153</v>
      </c>
      <c r="BM260" s="160" t="s">
        <v>1169</v>
      </c>
    </row>
    <row r="261" spans="1:65" s="162" customFormat="1">
      <c r="B261" s="163"/>
      <c r="D261" s="164" t="s">
        <v>162</v>
      </c>
      <c r="E261" s="165" t="s">
        <v>1</v>
      </c>
      <c r="F261" s="166" t="s">
        <v>1170</v>
      </c>
      <c r="H261" s="167">
        <v>7.9630000000000001</v>
      </c>
      <c r="I261" s="5"/>
      <c r="L261" s="163"/>
      <c r="M261" s="168"/>
      <c r="N261" s="169"/>
      <c r="O261" s="169"/>
      <c r="P261" s="169"/>
      <c r="Q261" s="169"/>
      <c r="R261" s="169"/>
      <c r="S261" s="169"/>
      <c r="T261" s="170"/>
      <c r="AT261" s="165" t="s">
        <v>162</v>
      </c>
      <c r="AU261" s="165" t="s">
        <v>85</v>
      </c>
      <c r="AV261" s="162" t="s">
        <v>85</v>
      </c>
      <c r="AW261" s="162" t="s">
        <v>30</v>
      </c>
      <c r="AX261" s="162" t="s">
        <v>76</v>
      </c>
      <c r="AY261" s="165" t="s">
        <v>146</v>
      </c>
    </row>
    <row r="262" spans="1:65" s="162" customFormat="1">
      <c r="B262" s="163"/>
      <c r="D262" s="164" t="s">
        <v>162</v>
      </c>
      <c r="E262" s="165" t="s">
        <v>1</v>
      </c>
      <c r="F262" s="166" t="s">
        <v>1171</v>
      </c>
      <c r="H262" s="167">
        <v>7.98</v>
      </c>
      <c r="I262" s="5"/>
      <c r="L262" s="163"/>
      <c r="M262" s="168"/>
      <c r="N262" s="169"/>
      <c r="O262" s="169"/>
      <c r="P262" s="169"/>
      <c r="Q262" s="169"/>
      <c r="R262" s="169"/>
      <c r="S262" s="169"/>
      <c r="T262" s="170"/>
      <c r="AT262" s="165" t="s">
        <v>162</v>
      </c>
      <c r="AU262" s="165" t="s">
        <v>85</v>
      </c>
      <c r="AV262" s="162" t="s">
        <v>85</v>
      </c>
      <c r="AW262" s="162" t="s">
        <v>30</v>
      </c>
      <c r="AX262" s="162" t="s">
        <v>76</v>
      </c>
      <c r="AY262" s="165" t="s">
        <v>146</v>
      </c>
    </row>
    <row r="263" spans="1:65" s="162" customFormat="1">
      <c r="B263" s="163"/>
      <c r="D263" s="164" t="s">
        <v>162</v>
      </c>
      <c r="E263" s="165" t="s">
        <v>1</v>
      </c>
      <c r="F263" s="166" t="s">
        <v>1172</v>
      </c>
      <c r="H263" s="167">
        <v>5.5810000000000004</v>
      </c>
      <c r="I263" s="5"/>
      <c r="L263" s="163"/>
      <c r="M263" s="168"/>
      <c r="N263" s="169"/>
      <c r="O263" s="169"/>
      <c r="P263" s="169"/>
      <c r="Q263" s="169"/>
      <c r="R263" s="169"/>
      <c r="S263" s="169"/>
      <c r="T263" s="170"/>
      <c r="AT263" s="165" t="s">
        <v>162</v>
      </c>
      <c r="AU263" s="165" t="s">
        <v>85</v>
      </c>
      <c r="AV263" s="162" t="s">
        <v>85</v>
      </c>
      <c r="AW263" s="162" t="s">
        <v>30</v>
      </c>
      <c r="AX263" s="162" t="s">
        <v>76</v>
      </c>
      <c r="AY263" s="165" t="s">
        <v>146</v>
      </c>
    </row>
    <row r="264" spans="1:65" s="162" customFormat="1">
      <c r="B264" s="163"/>
      <c r="D264" s="164" t="s">
        <v>162</v>
      </c>
      <c r="E264" s="165" t="s">
        <v>1</v>
      </c>
      <c r="F264" s="166" t="s">
        <v>1173</v>
      </c>
      <c r="H264" s="167">
        <v>1.843</v>
      </c>
      <c r="I264" s="5"/>
      <c r="L264" s="163"/>
      <c r="M264" s="168"/>
      <c r="N264" s="169"/>
      <c r="O264" s="169"/>
      <c r="P264" s="169"/>
      <c r="Q264" s="169"/>
      <c r="R264" s="169"/>
      <c r="S264" s="169"/>
      <c r="T264" s="170"/>
      <c r="AT264" s="165" t="s">
        <v>162</v>
      </c>
      <c r="AU264" s="165" t="s">
        <v>85</v>
      </c>
      <c r="AV264" s="162" t="s">
        <v>85</v>
      </c>
      <c r="AW264" s="162" t="s">
        <v>30</v>
      </c>
      <c r="AX264" s="162" t="s">
        <v>76</v>
      </c>
      <c r="AY264" s="165" t="s">
        <v>146</v>
      </c>
    </row>
    <row r="265" spans="1:65" s="171" customFormat="1">
      <c r="B265" s="172"/>
      <c r="D265" s="164" t="s">
        <v>162</v>
      </c>
      <c r="E265" s="173" t="s">
        <v>1</v>
      </c>
      <c r="F265" s="174" t="s">
        <v>165</v>
      </c>
      <c r="H265" s="175">
        <v>23.367000000000001</v>
      </c>
      <c r="I265" s="6"/>
      <c r="L265" s="172"/>
      <c r="M265" s="176"/>
      <c r="N265" s="177"/>
      <c r="O265" s="177"/>
      <c r="P265" s="177"/>
      <c r="Q265" s="177"/>
      <c r="R265" s="177"/>
      <c r="S265" s="177"/>
      <c r="T265" s="178"/>
      <c r="AT265" s="173" t="s">
        <v>162</v>
      </c>
      <c r="AU265" s="173" t="s">
        <v>85</v>
      </c>
      <c r="AV265" s="171" t="s">
        <v>153</v>
      </c>
      <c r="AW265" s="171" t="s">
        <v>30</v>
      </c>
      <c r="AX265" s="171" t="s">
        <v>83</v>
      </c>
      <c r="AY265" s="173" t="s">
        <v>146</v>
      </c>
    </row>
    <row r="266" spans="1:65" s="137" customFormat="1" ht="22.9" customHeight="1">
      <c r="B266" s="138"/>
      <c r="D266" s="139" t="s">
        <v>75</v>
      </c>
      <c r="E266" s="148" t="s">
        <v>191</v>
      </c>
      <c r="F266" s="148" t="s">
        <v>428</v>
      </c>
      <c r="I266" s="3"/>
      <c r="J266" s="149">
        <f>BK266</f>
        <v>0</v>
      </c>
      <c r="L266" s="138"/>
      <c r="M266" s="142"/>
      <c r="N266" s="143"/>
      <c r="O266" s="143"/>
      <c r="P266" s="144">
        <f>SUM(P267:P349)</f>
        <v>0</v>
      </c>
      <c r="Q266" s="143"/>
      <c r="R266" s="144">
        <f>SUM(R267:R349)</f>
        <v>55.760615500000007</v>
      </c>
      <c r="S266" s="143"/>
      <c r="T266" s="145">
        <f>SUM(T267:T349)</f>
        <v>103.69931</v>
      </c>
      <c r="AR266" s="139" t="s">
        <v>83</v>
      </c>
      <c r="AT266" s="146" t="s">
        <v>75</v>
      </c>
      <c r="AU266" s="146" t="s">
        <v>83</v>
      </c>
      <c r="AY266" s="139" t="s">
        <v>146</v>
      </c>
      <c r="BK266" s="147">
        <f>SUM(BK267:BK349)</f>
        <v>0</v>
      </c>
    </row>
    <row r="267" spans="1:65" s="27" customFormat="1" ht="14.45" customHeight="1">
      <c r="A267" s="23"/>
      <c r="B267" s="24"/>
      <c r="C267" s="150" t="s">
        <v>437</v>
      </c>
      <c r="D267" s="150" t="s">
        <v>148</v>
      </c>
      <c r="E267" s="151" t="s">
        <v>1174</v>
      </c>
      <c r="F267" s="152" t="s">
        <v>1175</v>
      </c>
      <c r="G267" s="153" t="s">
        <v>174</v>
      </c>
      <c r="H267" s="154">
        <v>19</v>
      </c>
      <c r="I267" s="4"/>
      <c r="J267" s="155">
        <f>ROUND(I267*H267,2)</f>
        <v>0</v>
      </c>
      <c r="K267" s="152" t="s">
        <v>152</v>
      </c>
      <c r="L267" s="24"/>
      <c r="M267" s="156" t="s">
        <v>1</v>
      </c>
      <c r="N267" s="157" t="s">
        <v>41</v>
      </c>
      <c r="O267" s="51"/>
      <c r="P267" s="158">
        <f>O267*H267</f>
        <v>0</v>
      </c>
      <c r="Q267" s="158">
        <v>1.17E-3</v>
      </c>
      <c r="R267" s="158">
        <f>Q267*H267</f>
        <v>2.223E-2</v>
      </c>
      <c r="S267" s="158">
        <v>0</v>
      </c>
      <c r="T267" s="159">
        <f>S267*H267</f>
        <v>0</v>
      </c>
      <c r="U267" s="23"/>
      <c r="V267" s="23"/>
      <c r="W267" s="23"/>
      <c r="X267" s="23"/>
      <c r="Y267" s="23"/>
      <c r="Z267" s="23"/>
      <c r="AA267" s="23"/>
      <c r="AB267" s="23"/>
      <c r="AC267" s="23"/>
      <c r="AD267" s="23"/>
      <c r="AE267" s="23"/>
      <c r="AR267" s="160" t="s">
        <v>153</v>
      </c>
      <c r="AT267" s="160" t="s">
        <v>148</v>
      </c>
      <c r="AU267" s="160" t="s">
        <v>85</v>
      </c>
      <c r="AY267" s="11" t="s">
        <v>146</v>
      </c>
      <c r="BE267" s="161">
        <f>IF(N267="základní",J267,0)</f>
        <v>0</v>
      </c>
      <c r="BF267" s="161">
        <f>IF(N267="snížená",J267,0)</f>
        <v>0</v>
      </c>
      <c r="BG267" s="161">
        <f>IF(N267="zákl. přenesená",J267,0)</f>
        <v>0</v>
      </c>
      <c r="BH267" s="161">
        <f>IF(N267="sníž. přenesená",J267,0)</f>
        <v>0</v>
      </c>
      <c r="BI267" s="161">
        <f>IF(N267="nulová",J267,0)</f>
        <v>0</v>
      </c>
      <c r="BJ267" s="11" t="s">
        <v>83</v>
      </c>
      <c r="BK267" s="161">
        <f>ROUND(I267*H267,2)</f>
        <v>0</v>
      </c>
      <c r="BL267" s="11" t="s">
        <v>153</v>
      </c>
      <c r="BM267" s="160" t="s">
        <v>1176</v>
      </c>
    </row>
    <row r="268" spans="1:65" s="162" customFormat="1">
      <c r="B268" s="163"/>
      <c r="D268" s="164" t="s">
        <v>162</v>
      </c>
      <c r="E268" s="165" t="s">
        <v>1</v>
      </c>
      <c r="F268" s="166" t="s">
        <v>1177</v>
      </c>
      <c r="H268" s="167">
        <v>19</v>
      </c>
      <c r="I268" s="5"/>
      <c r="L268" s="163"/>
      <c r="M268" s="168"/>
      <c r="N268" s="169"/>
      <c r="O268" s="169"/>
      <c r="P268" s="169"/>
      <c r="Q268" s="169"/>
      <c r="R268" s="169"/>
      <c r="S268" s="169"/>
      <c r="T268" s="170"/>
      <c r="AT268" s="165" t="s">
        <v>162</v>
      </c>
      <c r="AU268" s="165" t="s">
        <v>85</v>
      </c>
      <c r="AV268" s="162" t="s">
        <v>85</v>
      </c>
      <c r="AW268" s="162" t="s">
        <v>30</v>
      </c>
      <c r="AX268" s="162" t="s">
        <v>83</v>
      </c>
      <c r="AY268" s="165" t="s">
        <v>146</v>
      </c>
    </row>
    <row r="269" spans="1:65" s="27" customFormat="1" ht="14.45" customHeight="1">
      <c r="A269" s="23"/>
      <c r="B269" s="24"/>
      <c r="C269" s="150" t="s">
        <v>442</v>
      </c>
      <c r="D269" s="150" t="s">
        <v>148</v>
      </c>
      <c r="E269" s="151" t="s">
        <v>1178</v>
      </c>
      <c r="F269" s="152" t="s">
        <v>1179</v>
      </c>
      <c r="G269" s="153" t="s">
        <v>174</v>
      </c>
      <c r="H269" s="154">
        <v>19</v>
      </c>
      <c r="I269" s="4"/>
      <c r="J269" s="155">
        <f>ROUND(I269*H269,2)</f>
        <v>0</v>
      </c>
      <c r="K269" s="152" t="s">
        <v>152</v>
      </c>
      <c r="L269" s="24"/>
      <c r="M269" s="156" t="s">
        <v>1</v>
      </c>
      <c r="N269" s="157" t="s">
        <v>41</v>
      </c>
      <c r="O269" s="51"/>
      <c r="P269" s="158">
        <f>O269*H269</f>
        <v>0</v>
      </c>
      <c r="Q269" s="158">
        <v>5.8E-4</v>
      </c>
      <c r="R269" s="158">
        <f>Q269*H269</f>
        <v>1.102E-2</v>
      </c>
      <c r="S269" s="158">
        <v>0</v>
      </c>
      <c r="T269" s="159">
        <f>S269*H269</f>
        <v>0</v>
      </c>
      <c r="U269" s="23"/>
      <c r="V269" s="23"/>
      <c r="W269" s="23"/>
      <c r="X269" s="23"/>
      <c r="Y269" s="23"/>
      <c r="Z269" s="23"/>
      <c r="AA269" s="23"/>
      <c r="AB269" s="23"/>
      <c r="AC269" s="23"/>
      <c r="AD269" s="23"/>
      <c r="AE269" s="23"/>
      <c r="AR269" s="160" t="s">
        <v>153</v>
      </c>
      <c r="AT269" s="160" t="s">
        <v>148</v>
      </c>
      <c r="AU269" s="160" t="s">
        <v>85</v>
      </c>
      <c r="AY269" s="11" t="s">
        <v>146</v>
      </c>
      <c r="BE269" s="161">
        <f>IF(N269="základní",J269,0)</f>
        <v>0</v>
      </c>
      <c r="BF269" s="161">
        <f>IF(N269="snížená",J269,0)</f>
        <v>0</v>
      </c>
      <c r="BG269" s="161">
        <f>IF(N269="zákl. přenesená",J269,0)</f>
        <v>0</v>
      </c>
      <c r="BH269" s="161">
        <f>IF(N269="sníž. přenesená",J269,0)</f>
        <v>0</v>
      </c>
      <c r="BI269" s="161">
        <f>IF(N269="nulová",J269,0)</f>
        <v>0</v>
      </c>
      <c r="BJ269" s="11" t="s">
        <v>83</v>
      </c>
      <c r="BK269" s="161">
        <f>ROUND(I269*H269,2)</f>
        <v>0</v>
      </c>
      <c r="BL269" s="11" t="s">
        <v>153</v>
      </c>
      <c r="BM269" s="160" t="s">
        <v>1180</v>
      </c>
    </row>
    <row r="270" spans="1:65" s="162" customFormat="1">
      <c r="B270" s="163"/>
      <c r="D270" s="164" t="s">
        <v>162</v>
      </c>
      <c r="E270" s="165" t="s">
        <v>1</v>
      </c>
      <c r="F270" s="166" t="s">
        <v>1177</v>
      </c>
      <c r="H270" s="167">
        <v>19</v>
      </c>
      <c r="I270" s="5"/>
      <c r="L270" s="163"/>
      <c r="M270" s="168"/>
      <c r="N270" s="169"/>
      <c r="O270" s="169"/>
      <c r="P270" s="169"/>
      <c r="Q270" s="169"/>
      <c r="R270" s="169"/>
      <c r="S270" s="169"/>
      <c r="T270" s="170"/>
      <c r="AT270" s="165" t="s">
        <v>162</v>
      </c>
      <c r="AU270" s="165" t="s">
        <v>85</v>
      </c>
      <c r="AV270" s="162" t="s">
        <v>85</v>
      </c>
      <c r="AW270" s="162" t="s">
        <v>30</v>
      </c>
      <c r="AX270" s="162" t="s">
        <v>83</v>
      </c>
      <c r="AY270" s="165" t="s">
        <v>146</v>
      </c>
    </row>
    <row r="271" spans="1:65" s="27" customFormat="1" ht="24.2" customHeight="1">
      <c r="A271" s="23"/>
      <c r="B271" s="24"/>
      <c r="C271" s="179" t="s">
        <v>446</v>
      </c>
      <c r="D271" s="179" t="s">
        <v>230</v>
      </c>
      <c r="E271" s="180" t="s">
        <v>1181</v>
      </c>
      <c r="F271" s="181" t="s">
        <v>1182</v>
      </c>
      <c r="G271" s="182" t="s">
        <v>233</v>
      </c>
      <c r="H271" s="183">
        <v>0.40100000000000002</v>
      </c>
      <c r="I271" s="7"/>
      <c r="J271" s="184">
        <f>ROUND(I271*H271,2)</f>
        <v>0</v>
      </c>
      <c r="K271" s="181" t="s">
        <v>152</v>
      </c>
      <c r="L271" s="185"/>
      <c r="M271" s="186" t="s">
        <v>1</v>
      </c>
      <c r="N271" s="187" t="s">
        <v>41</v>
      </c>
      <c r="O271" s="51"/>
      <c r="P271" s="158">
        <f>O271*H271</f>
        <v>0</v>
      </c>
      <c r="Q271" s="158">
        <v>1</v>
      </c>
      <c r="R271" s="158">
        <f>Q271*H271</f>
        <v>0.40100000000000002</v>
      </c>
      <c r="S271" s="158">
        <v>0</v>
      </c>
      <c r="T271" s="159">
        <f>S271*H271</f>
        <v>0</v>
      </c>
      <c r="U271" s="23"/>
      <c r="V271" s="23"/>
      <c r="W271" s="23"/>
      <c r="X271" s="23"/>
      <c r="Y271" s="23"/>
      <c r="Z271" s="23"/>
      <c r="AA271" s="23"/>
      <c r="AB271" s="23"/>
      <c r="AC271" s="23"/>
      <c r="AD271" s="23"/>
      <c r="AE271" s="23"/>
      <c r="AR271" s="160" t="s">
        <v>186</v>
      </c>
      <c r="AT271" s="160" t="s">
        <v>230</v>
      </c>
      <c r="AU271" s="160" t="s">
        <v>85</v>
      </c>
      <c r="AY271" s="11" t="s">
        <v>146</v>
      </c>
      <c r="BE271" s="161">
        <f>IF(N271="základní",J271,0)</f>
        <v>0</v>
      </c>
      <c r="BF271" s="161">
        <f>IF(N271="snížená",J271,0)</f>
        <v>0</v>
      </c>
      <c r="BG271" s="161">
        <f>IF(N271="zákl. přenesená",J271,0)</f>
        <v>0</v>
      </c>
      <c r="BH271" s="161">
        <f>IF(N271="sníž. přenesená",J271,0)</f>
        <v>0</v>
      </c>
      <c r="BI271" s="161">
        <f>IF(N271="nulová",J271,0)</f>
        <v>0</v>
      </c>
      <c r="BJ271" s="11" t="s">
        <v>83</v>
      </c>
      <c r="BK271" s="161">
        <f>ROUND(I271*H271,2)</f>
        <v>0</v>
      </c>
      <c r="BL271" s="11" t="s">
        <v>153</v>
      </c>
      <c r="BM271" s="160" t="s">
        <v>1183</v>
      </c>
    </row>
    <row r="272" spans="1:65" s="27" customFormat="1" ht="19.5">
      <c r="A272" s="23"/>
      <c r="B272" s="24"/>
      <c r="C272" s="23"/>
      <c r="D272" s="164" t="s">
        <v>312</v>
      </c>
      <c r="E272" s="23"/>
      <c r="F272" s="188" t="s">
        <v>1184</v>
      </c>
      <c r="G272" s="23"/>
      <c r="H272" s="23"/>
      <c r="I272" s="8"/>
      <c r="J272" s="23"/>
      <c r="K272" s="23"/>
      <c r="L272" s="24"/>
      <c r="M272" s="189"/>
      <c r="N272" s="190"/>
      <c r="O272" s="51"/>
      <c r="P272" s="51"/>
      <c r="Q272" s="51"/>
      <c r="R272" s="51"/>
      <c r="S272" s="51"/>
      <c r="T272" s="52"/>
      <c r="U272" s="23"/>
      <c r="V272" s="23"/>
      <c r="W272" s="23"/>
      <c r="X272" s="23"/>
      <c r="Y272" s="23"/>
      <c r="Z272" s="23"/>
      <c r="AA272" s="23"/>
      <c r="AB272" s="23"/>
      <c r="AC272" s="23"/>
      <c r="AD272" s="23"/>
      <c r="AE272" s="23"/>
      <c r="AT272" s="11" t="s">
        <v>312</v>
      </c>
      <c r="AU272" s="11" t="s">
        <v>85</v>
      </c>
    </row>
    <row r="273" spans="1:65" s="162" customFormat="1">
      <c r="B273" s="163"/>
      <c r="D273" s="164" t="s">
        <v>162</v>
      </c>
      <c r="E273" s="165" t="s">
        <v>1</v>
      </c>
      <c r="F273" s="166" t="s">
        <v>1185</v>
      </c>
      <c r="H273" s="167">
        <v>0.2</v>
      </c>
      <c r="I273" s="5"/>
      <c r="L273" s="163"/>
      <c r="M273" s="168"/>
      <c r="N273" s="169"/>
      <c r="O273" s="169"/>
      <c r="P273" s="169"/>
      <c r="Q273" s="169"/>
      <c r="R273" s="169"/>
      <c r="S273" s="169"/>
      <c r="T273" s="170"/>
      <c r="AT273" s="165" t="s">
        <v>162</v>
      </c>
      <c r="AU273" s="165" t="s">
        <v>85</v>
      </c>
      <c r="AV273" s="162" t="s">
        <v>85</v>
      </c>
      <c r="AW273" s="162" t="s">
        <v>30</v>
      </c>
      <c r="AX273" s="162" t="s">
        <v>76</v>
      </c>
      <c r="AY273" s="165" t="s">
        <v>146</v>
      </c>
    </row>
    <row r="274" spans="1:65" s="162" customFormat="1">
      <c r="B274" s="163"/>
      <c r="D274" s="164" t="s">
        <v>162</v>
      </c>
      <c r="E274" s="165" t="s">
        <v>1</v>
      </c>
      <c r="F274" s="166" t="s">
        <v>1186</v>
      </c>
      <c r="H274" s="167">
        <v>0.20100000000000001</v>
      </c>
      <c r="I274" s="5"/>
      <c r="L274" s="163"/>
      <c r="M274" s="168"/>
      <c r="N274" s="169"/>
      <c r="O274" s="169"/>
      <c r="P274" s="169"/>
      <c r="Q274" s="169"/>
      <c r="R274" s="169"/>
      <c r="S274" s="169"/>
      <c r="T274" s="170"/>
      <c r="AT274" s="165" t="s">
        <v>162</v>
      </c>
      <c r="AU274" s="165" t="s">
        <v>85</v>
      </c>
      <c r="AV274" s="162" t="s">
        <v>85</v>
      </c>
      <c r="AW274" s="162" t="s">
        <v>30</v>
      </c>
      <c r="AX274" s="162" t="s">
        <v>76</v>
      </c>
      <c r="AY274" s="165" t="s">
        <v>146</v>
      </c>
    </row>
    <row r="275" spans="1:65" s="171" customFormat="1">
      <c r="B275" s="172"/>
      <c r="D275" s="164" t="s">
        <v>162</v>
      </c>
      <c r="E275" s="173" t="s">
        <v>1</v>
      </c>
      <c r="F275" s="174" t="s">
        <v>165</v>
      </c>
      <c r="H275" s="175">
        <v>0.40100000000000002</v>
      </c>
      <c r="I275" s="6"/>
      <c r="L275" s="172"/>
      <c r="M275" s="176"/>
      <c r="N275" s="177"/>
      <c r="O275" s="177"/>
      <c r="P275" s="177"/>
      <c r="Q275" s="177"/>
      <c r="R275" s="177"/>
      <c r="S275" s="177"/>
      <c r="T275" s="178"/>
      <c r="AT275" s="173" t="s">
        <v>162</v>
      </c>
      <c r="AU275" s="173" t="s">
        <v>85</v>
      </c>
      <c r="AV275" s="171" t="s">
        <v>153</v>
      </c>
      <c r="AW275" s="171" t="s">
        <v>30</v>
      </c>
      <c r="AX275" s="171" t="s">
        <v>83</v>
      </c>
      <c r="AY275" s="173" t="s">
        <v>146</v>
      </c>
    </row>
    <row r="276" spans="1:65" s="27" customFormat="1" ht="24.2" customHeight="1">
      <c r="A276" s="23"/>
      <c r="B276" s="24"/>
      <c r="C276" s="179" t="s">
        <v>452</v>
      </c>
      <c r="D276" s="179" t="s">
        <v>230</v>
      </c>
      <c r="E276" s="180" t="s">
        <v>1187</v>
      </c>
      <c r="F276" s="181" t="s">
        <v>1188</v>
      </c>
      <c r="G276" s="182" t="s">
        <v>233</v>
      </c>
      <c r="H276" s="183">
        <v>0.185</v>
      </c>
      <c r="I276" s="7"/>
      <c r="J276" s="184">
        <f>ROUND(I276*H276,2)</f>
        <v>0</v>
      </c>
      <c r="K276" s="181" t="s">
        <v>152</v>
      </c>
      <c r="L276" s="185"/>
      <c r="M276" s="186" t="s">
        <v>1</v>
      </c>
      <c r="N276" s="187" t="s">
        <v>41</v>
      </c>
      <c r="O276" s="51"/>
      <c r="P276" s="158">
        <f>O276*H276</f>
        <v>0</v>
      </c>
      <c r="Q276" s="158">
        <v>1</v>
      </c>
      <c r="R276" s="158">
        <f>Q276*H276</f>
        <v>0.185</v>
      </c>
      <c r="S276" s="158">
        <v>0</v>
      </c>
      <c r="T276" s="159">
        <f>S276*H276</f>
        <v>0</v>
      </c>
      <c r="U276" s="23"/>
      <c r="V276" s="23"/>
      <c r="W276" s="23"/>
      <c r="X276" s="23"/>
      <c r="Y276" s="23"/>
      <c r="Z276" s="23"/>
      <c r="AA276" s="23"/>
      <c r="AB276" s="23"/>
      <c r="AC276" s="23"/>
      <c r="AD276" s="23"/>
      <c r="AE276" s="23"/>
      <c r="AR276" s="160" t="s">
        <v>186</v>
      </c>
      <c r="AT276" s="160" t="s">
        <v>230</v>
      </c>
      <c r="AU276" s="160" t="s">
        <v>85</v>
      </c>
      <c r="AY276" s="11" t="s">
        <v>146</v>
      </c>
      <c r="BE276" s="161">
        <f>IF(N276="základní",J276,0)</f>
        <v>0</v>
      </c>
      <c r="BF276" s="161">
        <f>IF(N276="snížená",J276,0)</f>
        <v>0</v>
      </c>
      <c r="BG276" s="161">
        <f>IF(N276="zákl. přenesená",J276,0)</f>
        <v>0</v>
      </c>
      <c r="BH276" s="161">
        <f>IF(N276="sníž. přenesená",J276,0)</f>
        <v>0</v>
      </c>
      <c r="BI276" s="161">
        <f>IF(N276="nulová",J276,0)</f>
        <v>0</v>
      </c>
      <c r="BJ276" s="11" t="s">
        <v>83</v>
      </c>
      <c r="BK276" s="161">
        <f>ROUND(I276*H276,2)</f>
        <v>0</v>
      </c>
      <c r="BL276" s="11" t="s">
        <v>153</v>
      </c>
      <c r="BM276" s="160" t="s">
        <v>1189</v>
      </c>
    </row>
    <row r="277" spans="1:65" s="27" customFormat="1" ht="19.5">
      <c r="A277" s="23"/>
      <c r="B277" s="24"/>
      <c r="C277" s="23"/>
      <c r="D277" s="164" t="s">
        <v>312</v>
      </c>
      <c r="E277" s="23"/>
      <c r="F277" s="188" t="s">
        <v>1190</v>
      </c>
      <c r="G277" s="23"/>
      <c r="H277" s="23"/>
      <c r="I277" s="8"/>
      <c r="J277" s="23"/>
      <c r="K277" s="23"/>
      <c r="L277" s="24"/>
      <c r="M277" s="189"/>
      <c r="N277" s="190"/>
      <c r="O277" s="51"/>
      <c r="P277" s="51"/>
      <c r="Q277" s="51"/>
      <c r="R277" s="51"/>
      <c r="S277" s="51"/>
      <c r="T277" s="52"/>
      <c r="U277" s="23"/>
      <c r="V277" s="23"/>
      <c r="W277" s="23"/>
      <c r="X277" s="23"/>
      <c r="Y277" s="23"/>
      <c r="Z277" s="23"/>
      <c r="AA277" s="23"/>
      <c r="AB277" s="23"/>
      <c r="AC277" s="23"/>
      <c r="AD277" s="23"/>
      <c r="AE277" s="23"/>
      <c r="AT277" s="11" t="s">
        <v>312</v>
      </c>
      <c r="AU277" s="11" t="s">
        <v>85</v>
      </c>
    </row>
    <row r="278" spans="1:65" s="162" customFormat="1">
      <c r="B278" s="163"/>
      <c r="D278" s="164" t="s">
        <v>162</v>
      </c>
      <c r="E278" s="165" t="s">
        <v>1</v>
      </c>
      <c r="F278" s="166" t="s">
        <v>1191</v>
      </c>
      <c r="H278" s="167">
        <v>0.185</v>
      </c>
      <c r="I278" s="5"/>
      <c r="L278" s="163"/>
      <c r="M278" s="168"/>
      <c r="N278" s="169"/>
      <c r="O278" s="169"/>
      <c r="P278" s="169"/>
      <c r="Q278" s="169"/>
      <c r="R278" s="169"/>
      <c r="S278" s="169"/>
      <c r="T278" s="170"/>
      <c r="AT278" s="165" t="s">
        <v>162</v>
      </c>
      <c r="AU278" s="165" t="s">
        <v>85</v>
      </c>
      <c r="AV278" s="162" t="s">
        <v>85</v>
      </c>
      <c r="AW278" s="162" t="s">
        <v>30</v>
      </c>
      <c r="AX278" s="162" t="s">
        <v>83</v>
      </c>
      <c r="AY278" s="165" t="s">
        <v>146</v>
      </c>
    </row>
    <row r="279" spans="1:65" s="27" customFormat="1" ht="14.45" customHeight="1">
      <c r="A279" s="23"/>
      <c r="B279" s="24"/>
      <c r="C279" s="179" t="s">
        <v>456</v>
      </c>
      <c r="D279" s="179" t="s">
        <v>230</v>
      </c>
      <c r="E279" s="180" t="s">
        <v>1192</v>
      </c>
      <c r="F279" s="181" t="s">
        <v>1193</v>
      </c>
      <c r="G279" s="182" t="s">
        <v>233</v>
      </c>
      <c r="H279" s="183">
        <v>0.122</v>
      </c>
      <c r="I279" s="7"/>
      <c r="J279" s="184">
        <f>ROUND(I279*H279,2)</f>
        <v>0</v>
      </c>
      <c r="K279" s="181" t="s">
        <v>152</v>
      </c>
      <c r="L279" s="185"/>
      <c r="M279" s="186" t="s">
        <v>1</v>
      </c>
      <c r="N279" s="187" t="s">
        <v>41</v>
      </c>
      <c r="O279" s="51"/>
      <c r="P279" s="158">
        <f>O279*H279</f>
        <v>0</v>
      </c>
      <c r="Q279" s="158">
        <v>1</v>
      </c>
      <c r="R279" s="158">
        <f>Q279*H279</f>
        <v>0.122</v>
      </c>
      <c r="S279" s="158">
        <v>0</v>
      </c>
      <c r="T279" s="159">
        <f>S279*H279</f>
        <v>0</v>
      </c>
      <c r="U279" s="23"/>
      <c r="V279" s="23"/>
      <c r="W279" s="23"/>
      <c r="X279" s="23"/>
      <c r="Y279" s="23"/>
      <c r="Z279" s="23"/>
      <c r="AA279" s="23"/>
      <c r="AB279" s="23"/>
      <c r="AC279" s="23"/>
      <c r="AD279" s="23"/>
      <c r="AE279" s="23"/>
      <c r="AR279" s="160" t="s">
        <v>186</v>
      </c>
      <c r="AT279" s="160" t="s">
        <v>230</v>
      </c>
      <c r="AU279" s="160" t="s">
        <v>85</v>
      </c>
      <c r="AY279" s="11" t="s">
        <v>146</v>
      </c>
      <c r="BE279" s="161">
        <f>IF(N279="základní",J279,0)</f>
        <v>0</v>
      </c>
      <c r="BF279" s="161">
        <f>IF(N279="snížená",J279,0)</f>
        <v>0</v>
      </c>
      <c r="BG279" s="161">
        <f>IF(N279="zákl. přenesená",J279,0)</f>
        <v>0</v>
      </c>
      <c r="BH279" s="161">
        <f>IF(N279="sníž. přenesená",J279,0)</f>
        <v>0</v>
      </c>
      <c r="BI279" s="161">
        <f>IF(N279="nulová",J279,0)</f>
        <v>0</v>
      </c>
      <c r="BJ279" s="11" t="s">
        <v>83</v>
      </c>
      <c r="BK279" s="161">
        <f>ROUND(I279*H279,2)</f>
        <v>0</v>
      </c>
      <c r="BL279" s="11" t="s">
        <v>153</v>
      </c>
      <c r="BM279" s="160" t="s">
        <v>1194</v>
      </c>
    </row>
    <row r="280" spans="1:65" s="27" customFormat="1" ht="19.5">
      <c r="A280" s="23"/>
      <c r="B280" s="24"/>
      <c r="C280" s="23"/>
      <c r="D280" s="164" t="s">
        <v>312</v>
      </c>
      <c r="E280" s="23"/>
      <c r="F280" s="188" t="s">
        <v>1195</v>
      </c>
      <c r="G280" s="23"/>
      <c r="H280" s="23"/>
      <c r="I280" s="8"/>
      <c r="J280" s="23"/>
      <c r="K280" s="23"/>
      <c r="L280" s="24"/>
      <c r="M280" s="189"/>
      <c r="N280" s="190"/>
      <c r="O280" s="51"/>
      <c r="P280" s="51"/>
      <c r="Q280" s="51"/>
      <c r="R280" s="51"/>
      <c r="S280" s="51"/>
      <c r="T280" s="52"/>
      <c r="U280" s="23"/>
      <c r="V280" s="23"/>
      <c r="W280" s="23"/>
      <c r="X280" s="23"/>
      <c r="Y280" s="23"/>
      <c r="Z280" s="23"/>
      <c r="AA280" s="23"/>
      <c r="AB280" s="23"/>
      <c r="AC280" s="23"/>
      <c r="AD280" s="23"/>
      <c r="AE280" s="23"/>
      <c r="AT280" s="11" t="s">
        <v>312</v>
      </c>
      <c r="AU280" s="11" t="s">
        <v>85</v>
      </c>
    </row>
    <row r="281" spans="1:65" s="162" customFormat="1">
      <c r="B281" s="163"/>
      <c r="D281" s="164" t="s">
        <v>162</v>
      </c>
      <c r="E281" s="165" t="s">
        <v>1</v>
      </c>
      <c r="F281" s="166" t="s">
        <v>1196</v>
      </c>
      <c r="H281" s="167">
        <v>0.122</v>
      </c>
      <c r="I281" s="5"/>
      <c r="L281" s="163"/>
      <c r="M281" s="168"/>
      <c r="N281" s="169"/>
      <c r="O281" s="169"/>
      <c r="P281" s="169"/>
      <c r="Q281" s="169"/>
      <c r="R281" s="169"/>
      <c r="S281" s="169"/>
      <c r="T281" s="170"/>
      <c r="AT281" s="165" t="s">
        <v>162</v>
      </c>
      <c r="AU281" s="165" t="s">
        <v>85</v>
      </c>
      <c r="AV281" s="162" t="s">
        <v>85</v>
      </c>
      <c r="AW281" s="162" t="s">
        <v>30</v>
      </c>
      <c r="AX281" s="162" t="s">
        <v>83</v>
      </c>
      <c r="AY281" s="165" t="s">
        <v>146</v>
      </c>
    </row>
    <row r="282" spans="1:65" s="27" customFormat="1" ht="24.2" customHeight="1">
      <c r="A282" s="23"/>
      <c r="B282" s="24"/>
      <c r="C282" s="150" t="s">
        <v>460</v>
      </c>
      <c r="D282" s="150" t="s">
        <v>148</v>
      </c>
      <c r="E282" s="151" t="s">
        <v>1197</v>
      </c>
      <c r="F282" s="152" t="s">
        <v>1198</v>
      </c>
      <c r="G282" s="153" t="s">
        <v>151</v>
      </c>
      <c r="H282" s="154">
        <v>373.75</v>
      </c>
      <c r="I282" s="4"/>
      <c r="J282" s="155">
        <f>ROUND(I282*H282,2)</f>
        <v>0</v>
      </c>
      <c r="K282" s="152" t="s">
        <v>152</v>
      </c>
      <c r="L282" s="24"/>
      <c r="M282" s="156" t="s">
        <v>1</v>
      </c>
      <c r="N282" s="157" t="s">
        <v>41</v>
      </c>
      <c r="O282" s="51"/>
      <c r="P282" s="158">
        <f>O282*H282</f>
        <v>0</v>
      </c>
      <c r="Q282" s="158">
        <v>3.5E-4</v>
      </c>
      <c r="R282" s="158">
        <f>Q282*H282</f>
        <v>0.1308125</v>
      </c>
      <c r="S282" s="158">
        <v>0</v>
      </c>
      <c r="T282" s="159">
        <f>S282*H282</f>
        <v>0</v>
      </c>
      <c r="U282" s="23"/>
      <c r="V282" s="23"/>
      <c r="W282" s="23"/>
      <c r="X282" s="23"/>
      <c r="Y282" s="23"/>
      <c r="Z282" s="23"/>
      <c r="AA282" s="23"/>
      <c r="AB282" s="23"/>
      <c r="AC282" s="23"/>
      <c r="AD282" s="23"/>
      <c r="AE282" s="23"/>
      <c r="AR282" s="160" t="s">
        <v>153</v>
      </c>
      <c r="AT282" s="160" t="s">
        <v>148</v>
      </c>
      <c r="AU282" s="160" t="s">
        <v>85</v>
      </c>
      <c r="AY282" s="11" t="s">
        <v>146</v>
      </c>
      <c r="BE282" s="161">
        <f>IF(N282="základní",J282,0)</f>
        <v>0</v>
      </c>
      <c r="BF282" s="161">
        <f>IF(N282="snížená",J282,0)</f>
        <v>0</v>
      </c>
      <c r="BG282" s="161">
        <f>IF(N282="zákl. přenesená",J282,0)</f>
        <v>0</v>
      </c>
      <c r="BH282" s="161">
        <f>IF(N282="sníž. přenesená",J282,0)</f>
        <v>0</v>
      </c>
      <c r="BI282" s="161">
        <f>IF(N282="nulová",J282,0)</f>
        <v>0</v>
      </c>
      <c r="BJ282" s="11" t="s">
        <v>83</v>
      </c>
      <c r="BK282" s="161">
        <f>ROUND(I282*H282,2)</f>
        <v>0</v>
      </c>
      <c r="BL282" s="11" t="s">
        <v>153</v>
      </c>
      <c r="BM282" s="160" t="s">
        <v>1199</v>
      </c>
    </row>
    <row r="283" spans="1:65" s="162" customFormat="1">
      <c r="B283" s="163"/>
      <c r="D283" s="164" t="s">
        <v>162</v>
      </c>
      <c r="E283" s="165" t="s">
        <v>1</v>
      </c>
      <c r="F283" s="166" t="s">
        <v>1200</v>
      </c>
      <c r="H283" s="167">
        <v>373.75</v>
      </c>
      <c r="I283" s="5"/>
      <c r="L283" s="163"/>
      <c r="M283" s="168"/>
      <c r="N283" s="169"/>
      <c r="O283" s="169"/>
      <c r="P283" s="169"/>
      <c r="Q283" s="169"/>
      <c r="R283" s="169"/>
      <c r="S283" s="169"/>
      <c r="T283" s="170"/>
      <c r="AT283" s="165" t="s">
        <v>162</v>
      </c>
      <c r="AU283" s="165" t="s">
        <v>85</v>
      </c>
      <c r="AV283" s="162" t="s">
        <v>85</v>
      </c>
      <c r="AW283" s="162" t="s">
        <v>30</v>
      </c>
      <c r="AX283" s="162" t="s">
        <v>83</v>
      </c>
      <c r="AY283" s="165" t="s">
        <v>146</v>
      </c>
    </row>
    <row r="284" spans="1:65" s="27" customFormat="1" ht="24.2" customHeight="1">
      <c r="A284" s="23"/>
      <c r="B284" s="24"/>
      <c r="C284" s="150" t="s">
        <v>465</v>
      </c>
      <c r="D284" s="150" t="s">
        <v>148</v>
      </c>
      <c r="E284" s="151" t="s">
        <v>1201</v>
      </c>
      <c r="F284" s="152" t="s">
        <v>1202</v>
      </c>
      <c r="G284" s="153" t="s">
        <v>174</v>
      </c>
      <c r="H284" s="154">
        <v>22.5</v>
      </c>
      <c r="I284" s="4"/>
      <c r="J284" s="155">
        <f>ROUND(I284*H284,2)</f>
        <v>0</v>
      </c>
      <c r="K284" s="152" t="s">
        <v>152</v>
      </c>
      <c r="L284" s="24"/>
      <c r="M284" s="156" t="s">
        <v>1</v>
      </c>
      <c r="N284" s="157" t="s">
        <v>41</v>
      </c>
      <c r="O284" s="51"/>
      <c r="P284" s="158">
        <f>O284*H284</f>
        <v>0</v>
      </c>
      <c r="Q284" s="158">
        <v>1.7000000000000001E-4</v>
      </c>
      <c r="R284" s="158">
        <f>Q284*H284</f>
        <v>3.8250000000000003E-3</v>
      </c>
      <c r="S284" s="158">
        <v>0</v>
      </c>
      <c r="T284" s="159">
        <f>S284*H284</f>
        <v>0</v>
      </c>
      <c r="U284" s="23"/>
      <c r="V284" s="23"/>
      <c r="W284" s="23"/>
      <c r="X284" s="23"/>
      <c r="Y284" s="23"/>
      <c r="Z284" s="23"/>
      <c r="AA284" s="23"/>
      <c r="AB284" s="23"/>
      <c r="AC284" s="23"/>
      <c r="AD284" s="23"/>
      <c r="AE284" s="23"/>
      <c r="AR284" s="160" t="s">
        <v>153</v>
      </c>
      <c r="AT284" s="160" t="s">
        <v>148</v>
      </c>
      <c r="AU284" s="160" t="s">
        <v>85</v>
      </c>
      <c r="AY284" s="11" t="s">
        <v>146</v>
      </c>
      <c r="BE284" s="161">
        <f>IF(N284="základní",J284,0)</f>
        <v>0</v>
      </c>
      <c r="BF284" s="161">
        <f>IF(N284="snížená",J284,0)</f>
        <v>0</v>
      </c>
      <c r="BG284" s="161">
        <f>IF(N284="zákl. přenesená",J284,0)</f>
        <v>0</v>
      </c>
      <c r="BH284" s="161">
        <f>IF(N284="sníž. přenesená",J284,0)</f>
        <v>0</v>
      </c>
      <c r="BI284" s="161">
        <f>IF(N284="nulová",J284,0)</f>
        <v>0</v>
      </c>
      <c r="BJ284" s="11" t="s">
        <v>83</v>
      </c>
      <c r="BK284" s="161">
        <f>ROUND(I284*H284,2)</f>
        <v>0</v>
      </c>
      <c r="BL284" s="11" t="s">
        <v>153</v>
      </c>
      <c r="BM284" s="160" t="s">
        <v>1203</v>
      </c>
    </row>
    <row r="285" spans="1:65" s="162" customFormat="1">
      <c r="B285" s="163"/>
      <c r="D285" s="164" t="s">
        <v>162</v>
      </c>
      <c r="E285" s="165" t="s">
        <v>1</v>
      </c>
      <c r="F285" s="166" t="s">
        <v>1204</v>
      </c>
      <c r="H285" s="167">
        <v>22.5</v>
      </c>
      <c r="I285" s="5"/>
      <c r="L285" s="163"/>
      <c r="M285" s="168"/>
      <c r="N285" s="169"/>
      <c r="O285" s="169"/>
      <c r="P285" s="169"/>
      <c r="Q285" s="169"/>
      <c r="R285" s="169"/>
      <c r="S285" s="169"/>
      <c r="T285" s="170"/>
      <c r="AT285" s="165" t="s">
        <v>162</v>
      </c>
      <c r="AU285" s="165" t="s">
        <v>85</v>
      </c>
      <c r="AV285" s="162" t="s">
        <v>85</v>
      </c>
      <c r="AW285" s="162" t="s">
        <v>30</v>
      </c>
      <c r="AX285" s="162" t="s">
        <v>83</v>
      </c>
      <c r="AY285" s="165" t="s">
        <v>146</v>
      </c>
    </row>
    <row r="286" spans="1:65" s="27" customFormat="1" ht="14.45" customHeight="1">
      <c r="A286" s="23"/>
      <c r="B286" s="24"/>
      <c r="C286" s="150" t="s">
        <v>470</v>
      </c>
      <c r="D286" s="150" t="s">
        <v>148</v>
      </c>
      <c r="E286" s="151" t="s">
        <v>1205</v>
      </c>
      <c r="F286" s="152" t="s">
        <v>1206</v>
      </c>
      <c r="G286" s="153" t="s">
        <v>168</v>
      </c>
      <c r="H286" s="154">
        <v>4.702</v>
      </c>
      <c r="I286" s="4"/>
      <c r="J286" s="155">
        <f>ROUND(I286*H286,2)</f>
        <v>0</v>
      </c>
      <c r="K286" s="152" t="s">
        <v>152</v>
      </c>
      <c r="L286" s="24"/>
      <c r="M286" s="156" t="s">
        <v>1</v>
      </c>
      <c r="N286" s="157" t="s">
        <v>41</v>
      </c>
      <c r="O286" s="51"/>
      <c r="P286" s="158">
        <f>O286*H286</f>
        <v>0</v>
      </c>
      <c r="Q286" s="158">
        <v>0</v>
      </c>
      <c r="R286" s="158">
        <f>Q286*H286</f>
        <v>0</v>
      </c>
      <c r="S286" s="158">
        <v>2</v>
      </c>
      <c r="T286" s="159">
        <f>S286*H286</f>
        <v>9.4039999999999999</v>
      </c>
      <c r="U286" s="23"/>
      <c r="V286" s="23"/>
      <c r="W286" s="23"/>
      <c r="X286" s="23"/>
      <c r="Y286" s="23"/>
      <c r="Z286" s="23"/>
      <c r="AA286" s="23"/>
      <c r="AB286" s="23"/>
      <c r="AC286" s="23"/>
      <c r="AD286" s="23"/>
      <c r="AE286" s="23"/>
      <c r="AR286" s="160" t="s">
        <v>153</v>
      </c>
      <c r="AT286" s="160" t="s">
        <v>148</v>
      </c>
      <c r="AU286" s="160" t="s">
        <v>85</v>
      </c>
      <c r="AY286" s="11" t="s">
        <v>146</v>
      </c>
      <c r="BE286" s="161">
        <f>IF(N286="základní",J286,0)</f>
        <v>0</v>
      </c>
      <c r="BF286" s="161">
        <f>IF(N286="snížená",J286,0)</f>
        <v>0</v>
      </c>
      <c r="BG286" s="161">
        <f>IF(N286="zákl. přenesená",J286,0)</f>
        <v>0</v>
      </c>
      <c r="BH286" s="161">
        <f>IF(N286="sníž. přenesená",J286,0)</f>
        <v>0</v>
      </c>
      <c r="BI286" s="161">
        <f>IF(N286="nulová",J286,0)</f>
        <v>0</v>
      </c>
      <c r="BJ286" s="11" t="s">
        <v>83</v>
      </c>
      <c r="BK286" s="161">
        <f>ROUND(I286*H286,2)</f>
        <v>0</v>
      </c>
      <c r="BL286" s="11" t="s">
        <v>153</v>
      </c>
      <c r="BM286" s="160" t="s">
        <v>1207</v>
      </c>
    </row>
    <row r="287" spans="1:65" s="162" customFormat="1">
      <c r="B287" s="163"/>
      <c r="D287" s="164" t="s">
        <v>162</v>
      </c>
      <c r="E287" s="165" t="s">
        <v>1</v>
      </c>
      <c r="F287" s="166" t="s">
        <v>1208</v>
      </c>
      <c r="H287" s="167">
        <v>2.8460000000000001</v>
      </c>
      <c r="I287" s="5"/>
      <c r="L287" s="163"/>
      <c r="M287" s="168"/>
      <c r="N287" s="169"/>
      <c r="O287" s="169"/>
      <c r="P287" s="169"/>
      <c r="Q287" s="169"/>
      <c r="R287" s="169"/>
      <c r="S287" s="169"/>
      <c r="T287" s="170"/>
      <c r="AT287" s="165" t="s">
        <v>162</v>
      </c>
      <c r="AU287" s="165" t="s">
        <v>85</v>
      </c>
      <c r="AV287" s="162" t="s">
        <v>85</v>
      </c>
      <c r="AW287" s="162" t="s">
        <v>30</v>
      </c>
      <c r="AX287" s="162" t="s">
        <v>76</v>
      </c>
      <c r="AY287" s="165" t="s">
        <v>146</v>
      </c>
    </row>
    <row r="288" spans="1:65" s="162" customFormat="1">
      <c r="B288" s="163"/>
      <c r="D288" s="164" t="s">
        <v>162</v>
      </c>
      <c r="E288" s="165" t="s">
        <v>1</v>
      </c>
      <c r="F288" s="166" t="s">
        <v>1209</v>
      </c>
      <c r="H288" s="167">
        <v>1.8560000000000001</v>
      </c>
      <c r="I288" s="5"/>
      <c r="L288" s="163"/>
      <c r="M288" s="168"/>
      <c r="N288" s="169"/>
      <c r="O288" s="169"/>
      <c r="P288" s="169"/>
      <c r="Q288" s="169"/>
      <c r="R288" s="169"/>
      <c r="S288" s="169"/>
      <c r="T288" s="170"/>
      <c r="AT288" s="165" t="s">
        <v>162</v>
      </c>
      <c r="AU288" s="165" t="s">
        <v>85</v>
      </c>
      <c r="AV288" s="162" t="s">
        <v>85</v>
      </c>
      <c r="AW288" s="162" t="s">
        <v>30</v>
      </c>
      <c r="AX288" s="162" t="s">
        <v>76</v>
      </c>
      <c r="AY288" s="165" t="s">
        <v>146</v>
      </c>
    </row>
    <row r="289" spans="1:65" s="171" customFormat="1">
      <c r="B289" s="172"/>
      <c r="D289" s="164" t="s">
        <v>162</v>
      </c>
      <c r="E289" s="173" t="s">
        <v>1</v>
      </c>
      <c r="F289" s="174" t="s">
        <v>165</v>
      </c>
      <c r="H289" s="175">
        <v>4.702</v>
      </c>
      <c r="I289" s="6"/>
      <c r="L289" s="172"/>
      <c r="M289" s="176"/>
      <c r="N289" s="177"/>
      <c r="O289" s="177"/>
      <c r="P289" s="177"/>
      <c r="Q289" s="177"/>
      <c r="R289" s="177"/>
      <c r="S289" s="177"/>
      <c r="T289" s="178"/>
      <c r="AT289" s="173" t="s">
        <v>162</v>
      </c>
      <c r="AU289" s="173" t="s">
        <v>85</v>
      </c>
      <c r="AV289" s="171" t="s">
        <v>153</v>
      </c>
      <c r="AW289" s="171" t="s">
        <v>30</v>
      </c>
      <c r="AX289" s="171" t="s">
        <v>83</v>
      </c>
      <c r="AY289" s="173" t="s">
        <v>146</v>
      </c>
    </row>
    <row r="290" spans="1:65" s="27" customFormat="1" ht="24.2" customHeight="1">
      <c r="A290" s="23"/>
      <c r="B290" s="24"/>
      <c r="C290" s="150" t="s">
        <v>474</v>
      </c>
      <c r="D290" s="150" t="s">
        <v>148</v>
      </c>
      <c r="E290" s="151" t="s">
        <v>1210</v>
      </c>
      <c r="F290" s="152" t="s">
        <v>1211</v>
      </c>
      <c r="G290" s="153" t="s">
        <v>168</v>
      </c>
      <c r="H290" s="154">
        <v>12.037000000000001</v>
      </c>
      <c r="I290" s="4"/>
      <c r="J290" s="155">
        <f>ROUND(I290*H290,2)</f>
        <v>0</v>
      </c>
      <c r="K290" s="152" t="s">
        <v>152</v>
      </c>
      <c r="L290" s="24"/>
      <c r="M290" s="156" t="s">
        <v>1</v>
      </c>
      <c r="N290" s="157" t="s">
        <v>41</v>
      </c>
      <c r="O290" s="51"/>
      <c r="P290" s="158">
        <f>O290*H290</f>
        <v>0</v>
      </c>
      <c r="Q290" s="158">
        <v>0</v>
      </c>
      <c r="R290" s="158">
        <f>Q290*H290</f>
        <v>0</v>
      </c>
      <c r="S290" s="158">
        <v>2.5</v>
      </c>
      <c r="T290" s="159">
        <f>S290*H290</f>
        <v>30.092500000000001</v>
      </c>
      <c r="U290" s="23"/>
      <c r="V290" s="23"/>
      <c r="W290" s="23"/>
      <c r="X290" s="23"/>
      <c r="Y290" s="23"/>
      <c r="Z290" s="23"/>
      <c r="AA290" s="23"/>
      <c r="AB290" s="23"/>
      <c r="AC290" s="23"/>
      <c r="AD290" s="23"/>
      <c r="AE290" s="23"/>
      <c r="AR290" s="160" t="s">
        <v>153</v>
      </c>
      <c r="AT290" s="160" t="s">
        <v>148</v>
      </c>
      <c r="AU290" s="160" t="s">
        <v>85</v>
      </c>
      <c r="AY290" s="11" t="s">
        <v>146</v>
      </c>
      <c r="BE290" s="161">
        <f>IF(N290="základní",J290,0)</f>
        <v>0</v>
      </c>
      <c r="BF290" s="161">
        <f>IF(N290="snížená",J290,0)</f>
        <v>0</v>
      </c>
      <c r="BG290" s="161">
        <f>IF(N290="zákl. přenesená",J290,0)</f>
        <v>0</v>
      </c>
      <c r="BH290" s="161">
        <f>IF(N290="sníž. přenesená",J290,0)</f>
        <v>0</v>
      </c>
      <c r="BI290" s="161">
        <f>IF(N290="nulová",J290,0)</f>
        <v>0</v>
      </c>
      <c r="BJ290" s="11" t="s">
        <v>83</v>
      </c>
      <c r="BK290" s="161">
        <f>ROUND(I290*H290,2)</f>
        <v>0</v>
      </c>
      <c r="BL290" s="11" t="s">
        <v>153</v>
      </c>
      <c r="BM290" s="160" t="s">
        <v>1212</v>
      </c>
    </row>
    <row r="291" spans="1:65" s="162" customFormat="1">
      <c r="B291" s="163"/>
      <c r="D291" s="164" t="s">
        <v>162</v>
      </c>
      <c r="E291" s="165" t="s">
        <v>1</v>
      </c>
      <c r="F291" s="166" t="s">
        <v>1213</v>
      </c>
      <c r="H291" s="167">
        <v>8.4079999999999995</v>
      </c>
      <c r="I291" s="5"/>
      <c r="L291" s="163"/>
      <c r="M291" s="168"/>
      <c r="N291" s="169"/>
      <c r="O291" s="169"/>
      <c r="P291" s="169"/>
      <c r="Q291" s="169"/>
      <c r="R291" s="169"/>
      <c r="S291" s="169"/>
      <c r="T291" s="170"/>
      <c r="AT291" s="165" t="s">
        <v>162</v>
      </c>
      <c r="AU291" s="165" t="s">
        <v>85</v>
      </c>
      <c r="AV291" s="162" t="s">
        <v>85</v>
      </c>
      <c r="AW291" s="162" t="s">
        <v>30</v>
      </c>
      <c r="AX291" s="162" t="s">
        <v>76</v>
      </c>
      <c r="AY291" s="165" t="s">
        <v>146</v>
      </c>
    </row>
    <row r="292" spans="1:65" s="162" customFormat="1">
      <c r="B292" s="163"/>
      <c r="D292" s="164" t="s">
        <v>162</v>
      </c>
      <c r="E292" s="165" t="s">
        <v>1</v>
      </c>
      <c r="F292" s="166" t="s">
        <v>1214</v>
      </c>
      <c r="H292" s="167">
        <v>3.629</v>
      </c>
      <c r="I292" s="5"/>
      <c r="L292" s="163"/>
      <c r="M292" s="168"/>
      <c r="N292" s="169"/>
      <c r="O292" s="169"/>
      <c r="P292" s="169"/>
      <c r="Q292" s="169"/>
      <c r="R292" s="169"/>
      <c r="S292" s="169"/>
      <c r="T292" s="170"/>
      <c r="AT292" s="165" t="s">
        <v>162</v>
      </c>
      <c r="AU292" s="165" t="s">
        <v>85</v>
      </c>
      <c r="AV292" s="162" t="s">
        <v>85</v>
      </c>
      <c r="AW292" s="162" t="s">
        <v>30</v>
      </c>
      <c r="AX292" s="162" t="s">
        <v>76</v>
      </c>
      <c r="AY292" s="165" t="s">
        <v>146</v>
      </c>
    </row>
    <row r="293" spans="1:65" s="171" customFormat="1">
      <c r="B293" s="172"/>
      <c r="D293" s="164" t="s">
        <v>162</v>
      </c>
      <c r="E293" s="173" t="s">
        <v>1</v>
      </c>
      <c r="F293" s="174" t="s">
        <v>165</v>
      </c>
      <c r="H293" s="175">
        <v>12.037000000000001</v>
      </c>
      <c r="I293" s="6"/>
      <c r="L293" s="172"/>
      <c r="M293" s="176"/>
      <c r="N293" s="177"/>
      <c r="O293" s="177"/>
      <c r="P293" s="177"/>
      <c r="Q293" s="177"/>
      <c r="R293" s="177"/>
      <c r="S293" s="177"/>
      <c r="T293" s="178"/>
      <c r="AT293" s="173" t="s">
        <v>162</v>
      </c>
      <c r="AU293" s="173" t="s">
        <v>85</v>
      </c>
      <c r="AV293" s="171" t="s">
        <v>153</v>
      </c>
      <c r="AW293" s="171" t="s">
        <v>30</v>
      </c>
      <c r="AX293" s="171" t="s">
        <v>83</v>
      </c>
      <c r="AY293" s="173" t="s">
        <v>146</v>
      </c>
    </row>
    <row r="294" spans="1:65" s="27" customFormat="1" ht="14.45" customHeight="1">
      <c r="A294" s="23"/>
      <c r="B294" s="24"/>
      <c r="C294" s="150" t="s">
        <v>479</v>
      </c>
      <c r="D294" s="150" t="s">
        <v>148</v>
      </c>
      <c r="E294" s="151" t="s">
        <v>1215</v>
      </c>
      <c r="F294" s="152" t="s">
        <v>1216</v>
      </c>
      <c r="G294" s="153" t="s">
        <v>168</v>
      </c>
      <c r="H294" s="154">
        <v>2.0819999999999999</v>
      </c>
      <c r="I294" s="4"/>
      <c r="J294" s="155">
        <f>ROUND(I294*H294,2)</f>
        <v>0</v>
      </c>
      <c r="K294" s="152" t="s">
        <v>152</v>
      </c>
      <c r="L294" s="24"/>
      <c r="M294" s="156" t="s">
        <v>1</v>
      </c>
      <c r="N294" s="157" t="s">
        <v>41</v>
      </c>
      <c r="O294" s="51"/>
      <c r="P294" s="158">
        <f>O294*H294</f>
        <v>0</v>
      </c>
      <c r="Q294" s="158">
        <v>0</v>
      </c>
      <c r="R294" s="158">
        <f>Q294*H294</f>
        <v>0</v>
      </c>
      <c r="S294" s="158">
        <v>2.4</v>
      </c>
      <c r="T294" s="159">
        <f>S294*H294</f>
        <v>4.9967999999999995</v>
      </c>
      <c r="U294" s="23"/>
      <c r="V294" s="23"/>
      <c r="W294" s="23"/>
      <c r="X294" s="23"/>
      <c r="Y294" s="23"/>
      <c r="Z294" s="23"/>
      <c r="AA294" s="23"/>
      <c r="AB294" s="23"/>
      <c r="AC294" s="23"/>
      <c r="AD294" s="23"/>
      <c r="AE294" s="23"/>
      <c r="AR294" s="160" t="s">
        <v>153</v>
      </c>
      <c r="AT294" s="160" t="s">
        <v>148</v>
      </c>
      <c r="AU294" s="160" t="s">
        <v>85</v>
      </c>
      <c r="AY294" s="11" t="s">
        <v>146</v>
      </c>
      <c r="BE294" s="161">
        <f>IF(N294="základní",J294,0)</f>
        <v>0</v>
      </c>
      <c r="BF294" s="161">
        <f>IF(N294="snížená",J294,0)</f>
        <v>0</v>
      </c>
      <c r="BG294" s="161">
        <f>IF(N294="zákl. přenesená",J294,0)</f>
        <v>0</v>
      </c>
      <c r="BH294" s="161">
        <f>IF(N294="sníž. přenesená",J294,0)</f>
        <v>0</v>
      </c>
      <c r="BI294" s="161">
        <f>IF(N294="nulová",J294,0)</f>
        <v>0</v>
      </c>
      <c r="BJ294" s="11" t="s">
        <v>83</v>
      </c>
      <c r="BK294" s="161">
        <f>ROUND(I294*H294,2)</f>
        <v>0</v>
      </c>
      <c r="BL294" s="11" t="s">
        <v>153</v>
      </c>
      <c r="BM294" s="160" t="s">
        <v>1217</v>
      </c>
    </row>
    <row r="295" spans="1:65" s="162" customFormat="1" ht="22.5">
      <c r="B295" s="163"/>
      <c r="D295" s="164" t="s">
        <v>162</v>
      </c>
      <c r="E295" s="165" t="s">
        <v>1</v>
      </c>
      <c r="F295" s="166" t="s">
        <v>1218</v>
      </c>
      <c r="H295" s="167">
        <v>2.0819999999999999</v>
      </c>
      <c r="I295" s="5"/>
      <c r="L295" s="163"/>
      <c r="M295" s="168"/>
      <c r="N295" s="169"/>
      <c r="O295" s="169"/>
      <c r="P295" s="169"/>
      <c r="Q295" s="169"/>
      <c r="R295" s="169"/>
      <c r="S295" s="169"/>
      <c r="T295" s="170"/>
      <c r="AT295" s="165" t="s">
        <v>162</v>
      </c>
      <c r="AU295" s="165" t="s">
        <v>85</v>
      </c>
      <c r="AV295" s="162" t="s">
        <v>85</v>
      </c>
      <c r="AW295" s="162" t="s">
        <v>30</v>
      </c>
      <c r="AX295" s="162" t="s">
        <v>83</v>
      </c>
      <c r="AY295" s="165" t="s">
        <v>146</v>
      </c>
    </row>
    <row r="296" spans="1:65" s="27" customFormat="1" ht="24.2" customHeight="1">
      <c r="A296" s="23"/>
      <c r="B296" s="24"/>
      <c r="C296" s="150" t="s">
        <v>484</v>
      </c>
      <c r="D296" s="150" t="s">
        <v>148</v>
      </c>
      <c r="E296" s="151" t="s">
        <v>1219</v>
      </c>
      <c r="F296" s="152" t="s">
        <v>1220</v>
      </c>
      <c r="G296" s="153" t="s">
        <v>295</v>
      </c>
      <c r="H296" s="154">
        <v>251.625</v>
      </c>
      <c r="I296" s="4"/>
      <c r="J296" s="155">
        <f>ROUND(I296*H296,2)</f>
        <v>0</v>
      </c>
      <c r="K296" s="152" t="s">
        <v>152</v>
      </c>
      <c r="L296" s="24"/>
      <c r="M296" s="156" t="s">
        <v>1</v>
      </c>
      <c r="N296" s="157" t="s">
        <v>41</v>
      </c>
      <c r="O296" s="51"/>
      <c r="P296" s="158">
        <f>O296*H296</f>
        <v>0</v>
      </c>
      <c r="Q296" s="158">
        <v>0</v>
      </c>
      <c r="R296" s="158">
        <f>Q296*H296</f>
        <v>0</v>
      </c>
      <c r="S296" s="158">
        <v>1E-3</v>
      </c>
      <c r="T296" s="159">
        <f>S296*H296</f>
        <v>0.25162499999999999</v>
      </c>
      <c r="U296" s="23"/>
      <c r="V296" s="23"/>
      <c r="W296" s="23"/>
      <c r="X296" s="23"/>
      <c r="Y296" s="23"/>
      <c r="Z296" s="23"/>
      <c r="AA296" s="23"/>
      <c r="AB296" s="23"/>
      <c r="AC296" s="23"/>
      <c r="AD296" s="23"/>
      <c r="AE296" s="23"/>
      <c r="AR296" s="160" t="s">
        <v>153</v>
      </c>
      <c r="AT296" s="160" t="s">
        <v>148</v>
      </c>
      <c r="AU296" s="160" t="s">
        <v>85</v>
      </c>
      <c r="AY296" s="11" t="s">
        <v>146</v>
      </c>
      <c r="BE296" s="161">
        <f>IF(N296="základní",J296,0)</f>
        <v>0</v>
      </c>
      <c r="BF296" s="161">
        <f>IF(N296="snížená",J296,0)</f>
        <v>0</v>
      </c>
      <c r="BG296" s="161">
        <f>IF(N296="zákl. přenesená",J296,0)</f>
        <v>0</v>
      </c>
      <c r="BH296" s="161">
        <f>IF(N296="sníž. přenesená",J296,0)</f>
        <v>0</v>
      </c>
      <c r="BI296" s="161">
        <f>IF(N296="nulová",J296,0)</f>
        <v>0</v>
      </c>
      <c r="BJ296" s="11" t="s">
        <v>83</v>
      </c>
      <c r="BK296" s="161">
        <f>ROUND(I296*H296,2)</f>
        <v>0</v>
      </c>
      <c r="BL296" s="11" t="s">
        <v>153</v>
      </c>
      <c r="BM296" s="160" t="s">
        <v>1221</v>
      </c>
    </row>
    <row r="297" spans="1:65" s="162" customFormat="1">
      <c r="B297" s="163"/>
      <c r="D297" s="164" t="s">
        <v>162</v>
      </c>
      <c r="E297" s="165" t="s">
        <v>1</v>
      </c>
      <c r="F297" s="166" t="s">
        <v>1222</v>
      </c>
      <c r="H297" s="167">
        <v>176.625</v>
      </c>
      <c r="I297" s="5"/>
      <c r="L297" s="163"/>
      <c r="M297" s="168"/>
      <c r="N297" s="169"/>
      <c r="O297" s="169"/>
      <c r="P297" s="169"/>
      <c r="Q297" s="169"/>
      <c r="R297" s="169"/>
      <c r="S297" s="169"/>
      <c r="T297" s="170"/>
      <c r="AT297" s="165" t="s">
        <v>162</v>
      </c>
      <c r="AU297" s="165" t="s">
        <v>85</v>
      </c>
      <c r="AV297" s="162" t="s">
        <v>85</v>
      </c>
      <c r="AW297" s="162" t="s">
        <v>30</v>
      </c>
      <c r="AX297" s="162" t="s">
        <v>76</v>
      </c>
      <c r="AY297" s="165" t="s">
        <v>146</v>
      </c>
    </row>
    <row r="298" spans="1:65" s="162" customFormat="1">
      <c r="B298" s="163"/>
      <c r="D298" s="164" t="s">
        <v>162</v>
      </c>
      <c r="E298" s="165" t="s">
        <v>1</v>
      </c>
      <c r="F298" s="166" t="s">
        <v>1223</v>
      </c>
      <c r="H298" s="167">
        <v>75</v>
      </c>
      <c r="I298" s="5"/>
      <c r="L298" s="163"/>
      <c r="M298" s="168"/>
      <c r="N298" s="169"/>
      <c r="O298" s="169"/>
      <c r="P298" s="169"/>
      <c r="Q298" s="169"/>
      <c r="R298" s="169"/>
      <c r="S298" s="169"/>
      <c r="T298" s="170"/>
      <c r="AT298" s="165" t="s">
        <v>162</v>
      </c>
      <c r="AU298" s="165" t="s">
        <v>85</v>
      </c>
      <c r="AV298" s="162" t="s">
        <v>85</v>
      </c>
      <c r="AW298" s="162" t="s">
        <v>30</v>
      </c>
      <c r="AX298" s="162" t="s">
        <v>76</v>
      </c>
      <c r="AY298" s="165" t="s">
        <v>146</v>
      </c>
    </row>
    <row r="299" spans="1:65" s="171" customFormat="1">
      <c r="B299" s="172"/>
      <c r="D299" s="164" t="s">
        <v>162</v>
      </c>
      <c r="E299" s="173" t="s">
        <v>1</v>
      </c>
      <c r="F299" s="174" t="s">
        <v>165</v>
      </c>
      <c r="H299" s="175">
        <v>251.625</v>
      </c>
      <c r="I299" s="6"/>
      <c r="L299" s="172"/>
      <c r="M299" s="176"/>
      <c r="N299" s="177"/>
      <c r="O299" s="177"/>
      <c r="P299" s="177"/>
      <c r="Q299" s="177"/>
      <c r="R299" s="177"/>
      <c r="S299" s="177"/>
      <c r="T299" s="178"/>
      <c r="AT299" s="173" t="s">
        <v>162</v>
      </c>
      <c r="AU299" s="173" t="s">
        <v>85</v>
      </c>
      <c r="AV299" s="171" t="s">
        <v>153</v>
      </c>
      <c r="AW299" s="171" t="s">
        <v>30</v>
      </c>
      <c r="AX299" s="171" t="s">
        <v>83</v>
      </c>
      <c r="AY299" s="173" t="s">
        <v>146</v>
      </c>
    </row>
    <row r="300" spans="1:65" s="27" customFormat="1" ht="14.45" customHeight="1">
      <c r="A300" s="23"/>
      <c r="B300" s="24"/>
      <c r="C300" s="150" t="s">
        <v>488</v>
      </c>
      <c r="D300" s="150" t="s">
        <v>148</v>
      </c>
      <c r="E300" s="151" t="s">
        <v>1224</v>
      </c>
      <c r="F300" s="152" t="s">
        <v>1225</v>
      </c>
      <c r="G300" s="153" t="s">
        <v>174</v>
      </c>
      <c r="H300" s="154">
        <v>13.6</v>
      </c>
      <c r="I300" s="4"/>
      <c r="J300" s="155">
        <f>ROUND(I300*H300,2)</f>
        <v>0</v>
      </c>
      <c r="K300" s="152" t="s">
        <v>152</v>
      </c>
      <c r="L300" s="24"/>
      <c r="M300" s="156" t="s">
        <v>1</v>
      </c>
      <c r="N300" s="157" t="s">
        <v>41</v>
      </c>
      <c r="O300" s="51"/>
      <c r="P300" s="158">
        <f>O300*H300</f>
        <v>0</v>
      </c>
      <c r="Q300" s="158">
        <v>8.0000000000000007E-5</v>
      </c>
      <c r="R300" s="158">
        <f>Q300*H300</f>
        <v>1.088E-3</v>
      </c>
      <c r="S300" s="158">
        <v>1.7999999999999999E-2</v>
      </c>
      <c r="T300" s="159">
        <f>S300*H300</f>
        <v>0.24479999999999996</v>
      </c>
      <c r="U300" s="23"/>
      <c r="V300" s="23"/>
      <c r="W300" s="23"/>
      <c r="X300" s="23"/>
      <c r="Y300" s="23"/>
      <c r="Z300" s="23"/>
      <c r="AA300" s="23"/>
      <c r="AB300" s="23"/>
      <c r="AC300" s="23"/>
      <c r="AD300" s="23"/>
      <c r="AE300" s="23"/>
      <c r="AR300" s="160" t="s">
        <v>153</v>
      </c>
      <c r="AT300" s="160" t="s">
        <v>148</v>
      </c>
      <c r="AU300" s="160" t="s">
        <v>85</v>
      </c>
      <c r="AY300" s="11" t="s">
        <v>146</v>
      </c>
      <c r="BE300" s="161">
        <f>IF(N300="základní",J300,0)</f>
        <v>0</v>
      </c>
      <c r="BF300" s="161">
        <f>IF(N300="snížená",J300,0)</f>
        <v>0</v>
      </c>
      <c r="BG300" s="161">
        <f>IF(N300="zákl. přenesená",J300,0)</f>
        <v>0</v>
      </c>
      <c r="BH300" s="161">
        <f>IF(N300="sníž. přenesená",J300,0)</f>
        <v>0</v>
      </c>
      <c r="BI300" s="161">
        <f>IF(N300="nulová",J300,0)</f>
        <v>0</v>
      </c>
      <c r="BJ300" s="11" t="s">
        <v>83</v>
      </c>
      <c r="BK300" s="161">
        <f>ROUND(I300*H300,2)</f>
        <v>0</v>
      </c>
      <c r="BL300" s="11" t="s">
        <v>153</v>
      </c>
      <c r="BM300" s="160" t="s">
        <v>1226</v>
      </c>
    </row>
    <row r="301" spans="1:65" s="162" customFormat="1">
      <c r="B301" s="163"/>
      <c r="D301" s="164" t="s">
        <v>162</v>
      </c>
      <c r="E301" s="165" t="s">
        <v>1</v>
      </c>
      <c r="F301" s="166" t="s">
        <v>1227</v>
      </c>
      <c r="H301" s="167">
        <v>13.6</v>
      </c>
      <c r="I301" s="5"/>
      <c r="L301" s="163"/>
      <c r="M301" s="168"/>
      <c r="N301" s="169"/>
      <c r="O301" s="169"/>
      <c r="P301" s="169"/>
      <c r="Q301" s="169"/>
      <c r="R301" s="169"/>
      <c r="S301" s="169"/>
      <c r="T301" s="170"/>
      <c r="AT301" s="165" t="s">
        <v>162</v>
      </c>
      <c r="AU301" s="165" t="s">
        <v>85</v>
      </c>
      <c r="AV301" s="162" t="s">
        <v>85</v>
      </c>
      <c r="AW301" s="162" t="s">
        <v>30</v>
      </c>
      <c r="AX301" s="162" t="s">
        <v>83</v>
      </c>
      <c r="AY301" s="165" t="s">
        <v>146</v>
      </c>
    </row>
    <row r="302" spans="1:65" s="27" customFormat="1" ht="24.2" customHeight="1">
      <c r="A302" s="23"/>
      <c r="B302" s="24"/>
      <c r="C302" s="150" t="s">
        <v>493</v>
      </c>
      <c r="D302" s="150" t="s">
        <v>148</v>
      </c>
      <c r="E302" s="151" t="s">
        <v>539</v>
      </c>
      <c r="F302" s="152" t="s">
        <v>540</v>
      </c>
      <c r="G302" s="153" t="s">
        <v>151</v>
      </c>
      <c r="H302" s="154">
        <v>56</v>
      </c>
      <c r="I302" s="4"/>
      <c r="J302" s="155">
        <f>ROUND(I302*H302,2)</f>
        <v>0</v>
      </c>
      <c r="K302" s="152" t="s">
        <v>152</v>
      </c>
      <c r="L302" s="24"/>
      <c r="M302" s="156" t="s">
        <v>1</v>
      </c>
      <c r="N302" s="157" t="s">
        <v>41</v>
      </c>
      <c r="O302" s="51"/>
      <c r="P302" s="158">
        <f>O302*H302</f>
        <v>0</v>
      </c>
      <c r="Q302" s="158">
        <v>0</v>
      </c>
      <c r="R302" s="158">
        <f>Q302*H302</f>
        <v>0</v>
      </c>
      <c r="S302" s="158">
        <v>0</v>
      </c>
      <c r="T302" s="159">
        <f>S302*H302</f>
        <v>0</v>
      </c>
      <c r="U302" s="23"/>
      <c r="V302" s="23"/>
      <c r="W302" s="23"/>
      <c r="X302" s="23"/>
      <c r="Y302" s="23"/>
      <c r="Z302" s="23"/>
      <c r="AA302" s="23"/>
      <c r="AB302" s="23"/>
      <c r="AC302" s="23"/>
      <c r="AD302" s="23"/>
      <c r="AE302" s="23"/>
      <c r="AR302" s="160" t="s">
        <v>153</v>
      </c>
      <c r="AT302" s="160" t="s">
        <v>148</v>
      </c>
      <c r="AU302" s="160" t="s">
        <v>85</v>
      </c>
      <c r="AY302" s="11" t="s">
        <v>146</v>
      </c>
      <c r="BE302" s="161">
        <f>IF(N302="základní",J302,0)</f>
        <v>0</v>
      </c>
      <c r="BF302" s="161">
        <f>IF(N302="snížená",J302,0)</f>
        <v>0</v>
      </c>
      <c r="BG302" s="161">
        <f>IF(N302="zákl. přenesená",J302,0)</f>
        <v>0</v>
      </c>
      <c r="BH302" s="161">
        <f>IF(N302="sníž. přenesená",J302,0)</f>
        <v>0</v>
      </c>
      <c r="BI302" s="161">
        <f>IF(N302="nulová",J302,0)</f>
        <v>0</v>
      </c>
      <c r="BJ302" s="11" t="s">
        <v>83</v>
      </c>
      <c r="BK302" s="161">
        <f>ROUND(I302*H302,2)</f>
        <v>0</v>
      </c>
      <c r="BL302" s="11" t="s">
        <v>153</v>
      </c>
      <c r="BM302" s="160" t="s">
        <v>1228</v>
      </c>
    </row>
    <row r="303" spans="1:65" s="162" customFormat="1">
      <c r="B303" s="163"/>
      <c r="D303" s="164" t="s">
        <v>162</v>
      </c>
      <c r="E303" s="165" t="s">
        <v>1</v>
      </c>
      <c r="F303" s="166" t="s">
        <v>1229</v>
      </c>
      <c r="H303" s="167">
        <v>20.5</v>
      </c>
      <c r="I303" s="5"/>
      <c r="L303" s="163"/>
      <c r="M303" s="168"/>
      <c r="N303" s="169"/>
      <c r="O303" s="169"/>
      <c r="P303" s="169"/>
      <c r="Q303" s="169"/>
      <c r="R303" s="169"/>
      <c r="S303" s="169"/>
      <c r="T303" s="170"/>
      <c r="AT303" s="165" t="s">
        <v>162</v>
      </c>
      <c r="AU303" s="165" t="s">
        <v>85</v>
      </c>
      <c r="AV303" s="162" t="s">
        <v>85</v>
      </c>
      <c r="AW303" s="162" t="s">
        <v>30</v>
      </c>
      <c r="AX303" s="162" t="s">
        <v>76</v>
      </c>
      <c r="AY303" s="165" t="s">
        <v>146</v>
      </c>
    </row>
    <row r="304" spans="1:65" s="162" customFormat="1">
      <c r="B304" s="163"/>
      <c r="D304" s="164" t="s">
        <v>162</v>
      </c>
      <c r="E304" s="165" t="s">
        <v>1</v>
      </c>
      <c r="F304" s="166" t="s">
        <v>1230</v>
      </c>
      <c r="H304" s="167">
        <v>17.75</v>
      </c>
      <c r="I304" s="5"/>
      <c r="L304" s="163"/>
      <c r="M304" s="168"/>
      <c r="N304" s="169"/>
      <c r="O304" s="169"/>
      <c r="P304" s="169"/>
      <c r="Q304" s="169"/>
      <c r="R304" s="169"/>
      <c r="S304" s="169"/>
      <c r="T304" s="170"/>
      <c r="AT304" s="165" t="s">
        <v>162</v>
      </c>
      <c r="AU304" s="165" t="s">
        <v>85</v>
      </c>
      <c r="AV304" s="162" t="s">
        <v>85</v>
      </c>
      <c r="AW304" s="162" t="s">
        <v>30</v>
      </c>
      <c r="AX304" s="162" t="s">
        <v>76</v>
      </c>
      <c r="AY304" s="165" t="s">
        <v>146</v>
      </c>
    </row>
    <row r="305" spans="1:65" s="162" customFormat="1">
      <c r="B305" s="163"/>
      <c r="D305" s="164" t="s">
        <v>162</v>
      </c>
      <c r="E305" s="165" t="s">
        <v>1</v>
      </c>
      <c r="F305" s="166" t="s">
        <v>1231</v>
      </c>
      <c r="H305" s="167">
        <v>17.75</v>
      </c>
      <c r="I305" s="5"/>
      <c r="L305" s="163"/>
      <c r="M305" s="168"/>
      <c r="N305" s="169"/>
      <c r="O305" s="169"/>
      <c r="P305" s="169"/>
      <c r="Q305" s="169"/>
      <c r="R305" s="169"/>
      <c r="S305" s="169"/>
      <c r="T305" s="170"/>
      <c r="AT305" s="165" t="s">
        <v>162</v>
      </c>
      <c r="AU305" s="165" t="s">
        <v>85</v>
      </c>
      <c r="AV305" s="162" t="s">
        <v>85</v>
      </c>
      <c r="AW305" s="162" t="s">
        <v>30</v>
      </c>
      <c r="AX305" s="162" t="s">
        <v>76</v>
      </c>
      <c r="AY305" s="165" t="s">
        <v>146</v>
      </c>
    </row>
    <row r="306" spans="1:65" s="171" customFormat="1">
      <c r="B306" s="172"/>
      <c r="D306" s="164" t="s">
        <v>162</v>
      </c>
      <c r="E306" s="173" t="s">
        <v>1</v>
      </c>
      <c r="F306" s="174" t="s">
        <v>165</v>
      </c>
      <c r="H306" s="175">
        <v>56</v>
      </c>
      <c r="I306" s="6"/>
      <c r="L306" s="172"/>
      <c r="M306" s="176"/>
      <c r="N306" s="177"/>
      <c r="O306" s="177"/>
      <c r="P306" s="177"/>
      <c r="Q306" s="177"/>
      <c r="R306" s="177"/>
      <c r="S306" s="177"/>
      <c r="T306" s="178"/>
      <c r="AT306" s="173" t="s">
        <v>162</v>
      </c>
      <c r="AU306" s="173" t="s">
        <v>85</v>
      </c>
      <c r="AV306" s="171" t="s">
        <v>153</v>
      </c>
      <c r="AW306" s="171" t="s">
        <v>30</v>
      </c>
      <c r="AX306" s="171" t="s">
        <v>83</v>
      </c>
      <c r="AY306" s="173" t="s">
        <v>146</v>
      </c>
    </row>
    <row r="307" spans="1:65" s="27" customFormat="1" ht="24.2" customHeight="1">
      <c r="A307" s="23"/>
      <c r="B307" s="24"/>
      <c r="C307" s="150" t="s">
        <v>498</v>
      </c>
      <c r="D307" s="150" t="s">
        <v>148</v>
      </c>
      <c r="E307" s="151" t="s">
        <v>549</v>
      </c>
      <c r="F307" s="152" t="s">
        <v>550</v>
      </c>
      <c r="G307" s="153" t="s">
        <v>151</v>
      </c>
      <c r="H307" s="154">
        <v>56</v>
      </c>
      <c r="I307" s="4"/>
      <c r="J307" s="155">
        <f>ROUND(I307*H307,2)</f>
        <v>0</v>
      </c>
      <c r="K307" s="152" t="s">
        <v>152</v>
      </c>
      <c r="L307" s="24"/>
      <c r="M307" s="156" t="s">
        <v>1</v>
      </c>
      <c r="N307" s="157" t="s">
        <v>41</v>
      </c>
      <c r="O307" s="51"/>
      <c r="P307" s="158">
        <f>O307*H307</f>
        <v>0</v>
      </c>
      <c r="Q307" s="158">
        <v>4.8000000000000001E-2</v>
      </c>
      <c r="R307" s="158">
        <f>Q307*H307</f>
        <v>2.6880000000000002</v>
      </c>
      <c r="S307" s="158">
        <v>4.8000000000000001E-2</v>
      </c>
      <c r="T307" s="159">
        <f>S307*H307</f>
        <v>2.6880000000000002</v>
      </c>
      <c r="U307" s="23"/>
      <c r="V307" s="23"/>
      <c r="W307" s="23"/>
      <c r="X307" s="23"/>
      <c r="Y307" s="23"/>
      <c r="Z307" s="23"/>
      <c r="AA307" s="23"/>
      <c r="AB307" s="23"/>
      <c r="AC307" s="23"/>
      <c r="AD307" s="23"/>
      <c r="AE307" s="23"/>
      <c r="AR307" s="160" t="s">
        <v>153</v>
      </c>
      <c r="AT307" s="160" t="s">
        <v>148</v>
      </c>
      <c r="AU307" s="160" t="s">
        <v>85</v>
      </c>
      <c r="AY307" s="11" t="s">
        <v>146</v>
      </c>
      <c r="BE307" s="161">
        <f>IF(N307="základní",J307,0)</f>
        <v>0</v>
      </c>
      <c r="BF307" s="161">
        <f>IF(N307="snížená",J307,0)</f>
        <v>0</v>
      </c>
      <c r="BG307" s="161">
        <f>IF(N307="zákl. přenesená",J307,0)</f>
        <v>0</v>
      </c>
      <c r="BH307" s="161">
        <f>IF(N307="sníž. přenesená",J307,0)</f>
        <v>0</v>
      </c>
      <c r="BI307" s="161">
        <f>IF(N307="nulová",J307,0)</f>
        <v>0</v>
      </c>
      <c r="BJ307" s="11" t="s">
        <v>83</v>
      </c>
      <c r="BK307" s="161">
        <f>ROUND(I307*H307,2)</f>
        <v>0</v>
      </c>
      <c r="BL307" s="11" t="s">
        <v>153</v>
      </c>
      <c r="BM307" s="160" t="s">
        <v>1232</v>
      </c>
    </row>
    <row r="308" spans="1:65" s="162" customFormat="1">
      <c r="B308" s="163"/>
      <c r="D308" s="164" t="s">
        <v>162</v>
      </c>
      <c r="E308" s="165" t="s">
        <v>1</v>
      </c>
      <c r="F308" s="166" t="s">
        <v>1229</v>
      </c>
      <c r="H308" s="167">
        <v>20.5</v>
      </c>
      <c r="I308" s="5"/>
      <c r="L308" s="163"/>
      <c r="M308" s="168"/>
      <c r="N308" s="169"/>
      <c r="O308" s="169"/>
      <c r="P308" s="169"/>
      <c r="Q308" s="169"/>
      <c r="R308" s="169"/>
      <c r="S308" s="169"/>
      <c r="T308" s="170"/>
      <c r="AT308" s="165" t="s">
        <v>162</v>
      </c>
      <c r="AU308" s="165" t="s">
        <v>85</v>
      </c>
      <c r="AV308" s="162" t="s">
        <v>85</v>
      </c>
      <c r="AW308" s="162" t="s">
        <v>30</v>
      </c>
      <c r="AX308" s="162" t="s">
        <v>76</v>
      </c>
      <c r="AY308" s="165" t="s">
        <v>146</v>
      </c>
    </row>
    <row r="309" spans="1:65" s="162" customFormat="1">
      <c r="B309" s="163"/>
      <c r="D309" s="164" t="s">
        <v>162</v>
      </c>
      <c r="E309" s="165" t="s">
        <v>1</v>
      </c>
      <c r="F309" s="166" t="s">
        <v>1230</v>
      </c>
      <c r="H309" s="167">
        <v>17.75</v>
      </c>
      <c r="I309" s="5"/>
      <c r="L309" s="163"/>
      <c r="M309" s="168"/>
      <c r="N309" s="169"/>
      <c r="O309" s="169"/>
      <c r="P309" s="169"/>
      <c r="Q309" s="169"/>
      <c r="R309" s="169"/>
      <c r="S309" s="169"/>
      <c r="T309" s="170"/>
      <c r="AT309" s="165" t="s">
        <v>162</v>
      </c>
      <c r="AU309" s="165" t="s">
        <v>85</v>
      </c>
      <c r="AV309" s="162" t="s">
        <v>85</v>
      </c>
      <c r="AW309" s="162" t="s">
        <v>30</v>
      </c>
      <c r="AX309" s="162" t="s">
        <v>76</v>
      </c>
      <c r="AY309" s="165" t="s">
        <v>146</v>
      </c>
    </row>
    <row r="310" spans="1:65" s="162" customFormat="1">
      <c r="B310" s="163"/>
      <c r="D310" s="164" t="s">
        <v>162</v>
      </c>
      <c r="E310" s="165" t="s">
        <v>1</v>
      </c>
      <c r="F310" s="166" t="s">
        <v>1231</v>
      </c>
      <c r="H310" s="167">
        <v>17.75</v>
      </c>
      <c r="I310" s="5"/>
      <c r="L310" s="163"/>
      <c r="M310" s="168"/>
      <c r="N310" s="169"/>
      <c r="O310" s="169"/>
      <c r="P310" s="169"/>
      <c r="Q310" s="169"/>
      <c r="R310" s="169"/>
      <c r="S310" s="169"/>
      <c r="T310" s="170"/>
      <c r="AT310" s="165" t="s">
        <v>162</v>
      </c>
      <c r="AU310" s="165" t="s">
        <v>85</v>
      </c>
      <c r="AV310" s="162" t="s">
        <v>85</v>
      </c>
      <c r="AW310" s="162" t="s">
        <v>30</v>
      </c>
      <c r="AX310" s="162" t="s">
        <v>76</v>
      </c>
      <c r="AY310" s="165" t="s">
        <v>146</v>
      </c>
    </row>
    <row r="311" spans="1:65" s="171" customFormat="1">
      <c r="B311" s="172"/>
      <c r="D311" s="164" t="s">
        <v>162</v>
      </c>
      <c r="E311" s="173" t="s">
        <v>1</v>
      </c>
      <c r="F311" s="174" t="s">
        <v>165</v>
      </c>
      <c r="H311" s="175">
        <v>56</v>
      </c>
      <c r="I311" s="6"/>
      <c r="L311" s="172"/>
      <c r="M311" s="176"/>
      <c r="N311" s="177"/>
      <c r="O311" s="177"/>
      <c r="P311" s="177"/>
      <c r="Q311" s="177"/>
      <c r="R311" s="177"/>
      <c r="S311" s="177"/>
      <c r="T311" s="178"/>
      <c r="AT311" s="173" t="s">
        <v>162</v>
      </c>
      <c r="AU311" s="173" t="s">
        <v>85</v>
      </c>
      <c r="AV311" s="171" t="s">
        <v>153</v>
      </c>
      <c r="AW311" s="171" t="s">
        <v>30</v>
      </c>
      <c r="AX311" s="171" t="s">
        <v>83</v>
      </c>
      <c r="AY311" s="173" t="s">
        <v>146</v>
      </c>
    </row>
    <row r="312" spans="1:65" s="27" customFormat="1" ht="14.45" customHeight="1">
      <c r="A312" s="23"/>
      <c r="B312" s="24"/>
      <c r="C312" s="150" t="s">
        <v>502</v>
      </c>
      <c r="D312" s="150" t="s">
        <v>148</v>
      </c>
      <c r="E312" s="151" t="s">
        <v>1233</v>
      </c>
      <c r="F312" s="152" t="s">
        <v>1234</v>
      </c>
      <c r="G312" s="153" t="s">
        <v>151</v>
      </c>
      <c r="H312" s="154">
        <v>17.149999999999999</v>
      </c>
      <c r="I312" s="4"/>
      <c r="J312" s="155">
        <f>ROUND(I312*H312,2)</f>
        <v>0</v>
      </c>
      <c r="K312" s="152" t="s">
        <v>152</v>
      </c>
      <c r="L312" s="24"/>
      <c r="M312" s="156" t="s">
        <v>1</v>
      </c>
      <c r="N312" s="157" t="s">
        <v>41</v>
      </c>
      <c r="O312" s="51"/>
      <c r="P312" s="158">
        <f>O312*H312</f>
        <v>0</v>
      </c>
      <c r="Q312" s="158">
        <v>0</v>
      </c>
      <c r="R312" s="158">
        <f>Q312*H312</f>
        <v>0</v>
      </c>
      <c r="S312" s="158">
        <v>0</v>
      </c>
      <c r="T312" s="159">
        <f>S312*H312</f>
        <v>0</v>
      </c>
      <c r="U312" s="23"/>
      <c r="V312" s="23"/>
      <c r="W312" s="23"/>
      <c r="X312" s="23"/>
      <c r="Y312" s="23"/>
      <c r="Z312" s="23"/>
      <c r="AA312" s="23"/>
      <c r="AB312" s="23"/>
      <c r="AC312" s="23"/>
      <c r="AD312" s="23"/>
      <c r="AE312" s="23"/>
      <c r="AR312" s="160" t="s">
        <v>153</v>
      </c>
      <c r="AT312" s="160" t="s">
        <v>148</v>
      </c>
      <c r="AU312" s="160" t="s">
        <v>85</v>
      </c>
      <c r="AY312" s="11" t="s">
        <v>146</v>
      </c>
      <c r="BE312" s="161">
        <f>IF(N312="základní",J312,0)</f>
        <v>0</v>
      </c>
      <c r="BF312" s="161">
        <f>IF(N312="snížená",J312,0)</f>
        <v>0</v>
      </c>
      <c r="BG312" s="161">
        <f>IF(N312="zákl. přenesená",J312,0)</f>
        <v>0</v>
      </c>
      <c r="BH312" s="161">
        <f>IF(N312="sníž. přenesená",J312,0)</f>
        <v>0</v>
      </c>
      <c r="BI312" s="161">
        <f>IF(N312="nulová",J312,0)</f>
        <v>0</v>
      </c>
      <c r="BJ312" s="11" t="s">
        <v>83</v>
      </c>
      <c r="BK312" s="161">
        <f>ROUND(I312*H312,2)</f>
        <v>0</v>
      </c>
      <c r="BL312" s="11" t="s">
        <v>153</v>
      </c>
      <c r="BM312" s="160" t="s">
        <v>1235</v>
      </c>
    </row>
    <row r="313" spans="1:65" s="162" customFormat="1">
      <c r="B313" s="163"/>
      <c r="D313" s="164" t="s">
        <v>162</v>
      </c>
      <c r="E313" s="165" t="s">
        <v>1</v>
      </c>
      <c r="F313" s="166" t="s">
        <v>1236</v>
      </c>
      <c r="H313" s="167">
        <v>17.149999999999999</v>
      </c>
      <c r="I313" s="5"/>
      <c r="L313" s="163"/>
      <c r="M313" s="168"/>
      <c r="N313" s="169"/>
      <c r="O313" s="169"/>
      <c r="P313" s="169"/>
      <c r="Q313" s="169"/>
      <c r="R313" s="169"/>
      <c r="S313" s="169"/>
      <c r="T313" s="170"/>
      <c r="AT313" s="165" t="s">
        <v>162</v>
      </c>
      <c r="AU313" s="165" t="s">
        <v>85</v>
      </c>
      <c r="AV313" s="162" t="s">
        <v>85</v>
      </c>
      <c r="AW313" s="162" t="s">
        <v>30</v>
      </c>
      <c r="AX313" s="162" t="s">
        <v>83</v>
      </c>
      <c r="AY313" s="165" t="s">
        <v>146</v>
      </c>
    </row>
    <row r="314" spans="1:65" s="27" customFormat="1" ht="24.2" customHeight="1">
      <c r="A314" s="23"/>
      <c r="B314" s="24"/>
      <c r="C314" s="150" t="s">
        <v>507</v>
      </c>
      <c r="D314" s="150" t="s">
        <v>148</v>
      </c>
      <c r="E314" s="151" t="s">
        <v>1237</v>
      </c>
      <c r="F314" s="152" t="s">
        <v>1238</v>
      </c>
      <c r="G314" s="153" t="s">
        <v>151</v>
      </c>
      <c r="H314" s="154">
        <v>17.149999999999999</v>
      </c>
      <c r="I314" s="4"/>
      <c r="J314" s="155">
        <f>ROUND(I314*H314,2)</f>
        <v>0</v>
      </c>
      <c r="K314" s="152" t="s">
        <v>152</v>
      </c>
      <c r="L314" s="24"/>
      <c r="M314" s="156" t="s">
        <v>1</v>
      </c>
      <c r="N314" s="157" t="s">
        <v>41</v>
      </c>
      <c r="O314" s="51"/>
      <c r="P314" s="158">
        <f>O314*H314</f>
        <v>0</v>
      </c>
      <c r="Q314" s="158">
        <v>4.8000000000000001E-2</v>
      </c>
      <c r="R314" s="158">
        <f>Q314*H314</f>
        <v>0.82319999999999993</v>
      </c>
      <c r="S314" s="158">
        <v>4.8000000000000001E-2</v>
      </c>
      <c r="T314" s="159">
        <f>S314*H314</f>
        <v>0.82319999999999993</v>
      </c>
      <c r="U314" s="23"/>
      <c r="V314" s="23"/>
      <c r="W314" s="23"/>
      <c r="X314" s="23"/>
      <c r="Y314" s="23"/>
      <c r="Z314" s="23"/>
      <c r="AA314" s="23"/>
      <c r="AB314" s="23"/>
      <c r="AC314" s="23"/>
      <c r="AD314" s="23"/>
      <c r="AE314" s="23"/>
      <c r="AR314" s="160" t="s">
        <v>153</v>
      </c>
      <c r="AT314" s="160" t="s">
        <v>148</v>
      </c>
      <c r="AU314" s="160" t="s">
        <v>85</v>
      </c>
      <c r="AY314" s="11" t="s">
        <v>146</v>
      </c>
      <c r="BE314" s="161">
        <f>IF(N314="základní",J314,0)</f>
        <v>0</v>
      </c>
      <c r="BF314" s="161">
        <f>IF(N314="snížená",J314,0)</f>
        <v>0</v>
      </c>
      <c r="BG314" s="161">
        <f>IF(N314="zákl. přenesená",J314,0)</f>
        <v>0</v>
      </c>
      <c r="BH314" s="161">
        <f>IF(N314="sníž. přenesená",J314,0)</f>
        <v>0</v>
      </c>
      <c r="BI314" s="161">
        <f>IF(N314="nulová",J314,0)</f>
        <v>0</v>
      </c>
      <c r="BJ314" s="11" t="s">
        <v>83</v>
      </c>
      <c r="BK314" s="161">
        <f>ROUND(I314*H314,2)</f>
        <v>0</v>
      </c>
      <c r="BL314" s="11" t="s">
        <v>153</v>
      </c>
      <c r="BM314" s="160" t="s">
        <v>1239</v>
      </c>
    </row>
    <row r="315" spans="1:65" s="162" customFormat="1">
      <c r="B315" s="163"/>
      <c r="D315" s="164" t="s">
        <v>162</v>
      </c>
      <c r="E315" s="165" t="s">
        <v>1</v>
      </c>
      <c r="F315" s="166" t="s">
        <v>1236</v>
      </c>
      <c r="H315" s="167">
        <v>17.149999999999999</v>
      </c>
      <c r="I315" s="5"/>
      <c r="L315" s="163"/>
      <c r="M315" s="168"/>
      <c r="N315" s="169"/>
      <c r="O315" s="169"/>
      <c r="P315" s="169"/>
      <c r="Q315" s="169"/>
      <c r="R315" s="169"/>
      <c r="S315" s="169"/>
      <c r="T315" s="170"/>
      <c r="AT315" s="165" t="s">
        <v>162</v>
      </c>
      <c r="AU315" s="165" t="s">
        <v>85</v>
      </c>
      <c r="AV315" s="162" t="s">
        <v>85</v>
      </c>
      <c r="AW315" s="162" t="s">
        <v>30</v>
      </c>
      <c r="AX315" s="162" t="s">
        <v>83</v>
      </c>
      <c r="AY315" s="165" t="s">
        <v>146</v>
      </c>
    </row>
    <row r="316" spans="1:65" s="27" customFormat="1" ht="24.2" customHeight="1">
      <c r="A316" s="23"/>
      <c r="B316" s="24"/>
      <c r="C316" s="150" t="s">
        <v>511</v>
      </c>
      <c r="D316" s="150" t="s">
        <v>148</v>
      </c>
      <c r="E316" s="151" t="s">
        <v>553</v>
      </c>
      <c r="F316" s="152" t="s">
        <v>554</v>
      </c>
      <c r="G316" s="153" t="s">
        <v>151</v>
      </c>
      <c r="H316" s="154">
        <v>73.150000000000006</v>
      </c>
      <c r="I316" s="4"/>
      <c r="J316" s="155">
        <f>ROUND(I316*H316,2)</f>
        <v>0</v>
      </c>
      <c r="K316" s="152" t="s">
        <v>152</v>
      </c>
      <c r="L316" s="24"/>
      <c r="M316" s="156" t="s">
        <v>1</v>
      </c>
      <c r="N316" s="157" t="s">
        <v>41</v>
      </c>
      <c r="O316" s="51"/>
      <c r="P316" s="158">
        <f>O316*H316</f>
        <v>0</v>
      </c>
      <c r="Q316" s="158">
        <v>0</v>
      </c>
      <c r="R316" s="158">
        <f>Q316*H316</f>
        <v>0</v>
      </c>
      <c r="S316" s="158">
        <v>7.7899999999999997E-2</v>
      </c>
      <c r="T316" s="159">
        <f>S316*H316</f>
        <v>5.698385</v>
      </c>
      <c r="U316" s="23"/>
      <c r="V316" s="23"/>
      <c r="W316" s="23"/>
      <c r="X316" s="23"/>
      <c r="Y316" s="23"/>
      <c r="Z316" s="23"/>
      <c r="AA316" s="23"/>
      <c r="AB316" s="23"/>
      <c r="AC316" s="23"/>
      <c r="AD316" s="23"/>
      <c r="AE316" s="23"/>
      <c r="AR316" s="160" t="s">
        <v>153</v>
      </c>
      <c r="AT316" s="160" t="s">
        <v>148</v>
      </c>
      <c r="AU316" s="160" t="s">
        <v>85</v>
      </c>
      <c r="AY316" s="11" t="s">
        <v>146</v>
      </c>
      <c r="BE316" s="161">
        <f>IF(N316="základní",J316,0)</f>
        <v>0</v>
      </c>
      <c r="BF316" s="161">
        <f>IF(N316="snížená",J316,0)</f>
        <v>0</v>
      </c>
      <c r="BG316" s="161">
        <f>IF(N316="zákl. přenesená",J316,0)</f>
        <v>0</v>
      </c>
      <c r="BH316" s="161">
        <f>IF(N316="sníž. přenesená",J316,0)</f>
        <v>0</v>
      </c>
      <c r="BI316" s="161">
        <f>IF(N316="nulová",J316,0)</f>
        <v>0</v>
      </c>
      <c r="BJ316" s="11" t="s">
        <v>83</v>
      </c>
      <c r="BK316" s="161">
        <f>ROUND(I316*H316,2)</f>
        <v>0</v>
      </c>
      <c r="BL316" s="11" t="s">
        <v>153</v>
      </c>
      <c r="BM316" s="160" t="s">
        <v>1240</v>
      </c>
    </row>
    <row r="317" spans="1:65" s="162" customFormat="1">
      <c r="B317" s="163"/>
      <c r="D317" s="164" t="s">
        <v>162</v>
      </c>
      <c r="E317" s="165" t="s">
        <v>1</v>
      </c>
      <c r="F317" s="166" t="s">
        <v>1236</v>
      </c>
      <c r="H317" s="167">
        <v>17.149999999999999</v>
      </c>
      <c r="I317" s="5"/>
      <c r="L317" s="163"/>
      <c r="M317" s="168"/>
      <c r="N317" s="169"/>
      <c r="O317" s="169"/>
      <c r="P317" s="169"/>
      <c r="Q317" s="169"/>
      <c r="R317" s="169"/>
      <c r="S317" s="169"/>
      <c r="T317" s="170"/>
      <c r="AT317" s="165" t="s">
        <v>162</v>
      </c>
      <c r="AU317" s="165" t="s">
        <v>85</v>
      </c>
      <c r="AV317" s="162" t="s">
        <v>85</v>
      </c>
      <c r="AW317" s="162" t="s">
        <v>30</v>
      </c>
      <c r="AX317" s="162" t="s">
        <v>76</v>
      </c>
      <c r="AY317" s="165" t="s">
        <v>146</v>
      </c>
    </row>
    <row r="318" spans="1:65" s="162" customFormat="1">
      <c r="B318" s="163"/>
      <c r="D318" s="164" t="s">
        <v>162</v>
      </c>
      <c r="E318" s="165" t="s">
        <v>1</v>
      </c>
      <c r="F318" s="166" t="s">
        <v>1229</v>
      </c>
      <c r="H318" s="167">
        <v>20.5</v>
      </c>
      <c r="I318" s="5"/>
      <c r="L318" s="163"/>
      <c r="M318" s="168"/>
      <c r="N318" s="169"/>
      <c r="O318" s="169"/>
      <c r="P318" s="169"/>
      <c r="Q318" s="169"/>
      <c r="R318" s="169"/>
      <c r="S318" s="169"/>
      <c r="T318" s="170"/>
      <c r="AT318" s="165" t="s">
        <v>162</v>
      </c>
      <c r="AU318" s="165" t="s">
        <v>85</v>
      </c>
      <c r="AV318" s="162" t="s">
        <v>85</v>
      </c>
      <c r="AW318" s="162" t="s">
        <v>30</v>
      </c>
      <c r="AX318" s="162" t="s">
        <v>76</v>
      </c>
      <c r="AY318" s="165" t="s">
        <v>146</v>
      </c>
    </row>
    <row r="319" spans="1:65" s="162" customFormat="1">
      <c r="B319" s="163"/>
      <c r="D319" s="164" t="s">
        <v>162</v>
      </c>
      <c r="E319" s="165" t="s">
        <v>1</v>
      </c>
      <c r="F319" s="166" t="s">
        <v>1230</v>
      </c>
      <c r="H319" s="167">
        <v>17.75</v>
      </c>
      <c r="I319" s="5"/>
      <c r="L319" s="163"/>
      <c r="M319" s="168"/>
      <c r="N319" s="169"/>
      <c r="O319" s="169"/>
      <c r="P319" s="169"/>
      <c r="Q319" s="169"/>
      <c r="R319" s="169"/>
      <c r="S319" s="169"/>
      <c r="T319" s="170"/>
      <c r="AT319" s="165" t="s">
        <v>162</v>
      </c>
      <c r="AU319" s="165" t="s">
        <v>85</v>
      </c>
      <c r="AV319" s="162" t="s">
        <v>85</v>
      </c>
      <c r="AW319" s="162" t="s">
        <v>30</v>
      </c>
      <c r="AX319" s="162" t="s">
        <v>76</v>
      </c>
      <c r="AY319" s="165" t="s">
        <v>146</v>
      </c>
    </row>
    <row r="320" spans="1:65" s="162" customFormat="1">
      <c r="B320" s="163"/>
      <c r="D320" s="164" t="s">
        <v>162</v>
      </c>
      <c r="E320" s="165" t="s">
        <v>1</v>
      </c>
      <c r="F320" s="166" t="s">
        <v>1231</v>
      </c>
      <c r="H320" s="167">
        <v>17.75</v>
      </c>
      <c r="I320" s="5"/>
      <c r="L320" s="163"/>
      <c r="M320" s="168"/>
      <c r="N320" s="169"/>
      <c r="O320" s="169"/>
      <c r="P320" s="169"/>
      <c r="Q320" s="169"/>
      <c r="R320" s="169"/>
      <c r="S320" s="169"/>
      <c r="T320" s="170"/>
      <c r="AT320" s="165" t="s">
        <v>162</v>
      </c>
      <c r="AU320" s="165" t="s">
        <v>85</v>
      </c>
      <c r="AV320" s="162" t="s">
        <v>85</v>
      </c>
      <c r="AW320" s="162" t="s">
        <v>30</v>
      </c>
      <c r="AX320" s="162" t="s">
        <v>76</v>
      </c>
      <c r="AY320" s="165" t="s">
        <v>146</v>
      </c>
    </row>
    <row r="321" spans="1:65" s="171" customFormat="1">
      <c r="B321" s="172"/>
      <c r="D321" s="164" t="s">
        <v>162</v>
      </c>
      <c r="E321" s="173" t="s">
        <v>1</v>
      </c>
      <c r="F321" s="174" t="s">
        <v>165</v>
      </c>
      <c r="H321" s="175">
        <v>73.150000000000006</v>
      </c>
      <c r="I321" s="6"/>
      <c r="L321" s="172"/>
      <c r="M321" s="176"/>
      <c r="N321" s="177"/>
      <c r="O321" s="177"/>
      <c r="P321" s="177"/>
      <c r="Q321" s="177"/>
      <c r="R321" s="177"/>
      <c r="S321" s="177"/>
      <c r="T321" s="178"/>
      <c r="AT321" s="173" t="s">
        <v>162</v>
      </c>
      <c r="AU321" s="173" t="s">
        <v>85</v>
      </c>
      <c r="AV321" s="171" t="s">
        <v>153</v>
      </c>
      <c r="AW321" s="171" t="s">
        <v>30</v>
      </c>
      <c r="AX321" s="171" t="s">
        <v>83</v>
      </c>
      <c r="AY321" s="173" t="s">
        <v>146</v>
      </c>
    </row>
    <row r="322" spans="1:65" s="27" customFormat="1" ht="24.2" customHeight="1">
      <c r="A322" s="23"/>
      <c r="B322" s="24"/>
      <c r="C322" s="150" t="s">
        <v>516</v>
      </c>
      <c r="D322" s="150" t="s">
        <v>148</v>
      </c>
      <c r="E322" s="151" t="s">
        <v>1241</v>
      </c>
      <c r="F322" s="152" t="s">
        <v>1242</v>
      </c>
      <c r="G322" s="153" t="s">
        <v>168</v>
      </c>
      <c r="H322" s="154">
        <v>19.8</v>
      </c>
      <c r="I322" s="4"/>
      <c r="J322" s="155">
        <f>ROUND(I322*H322,2)</f>
        <v>0</v>
      </c>
      <c r="K322" s="152" t="s">
        <v>152</v>
      </c>
      <c r="L322" s="24"/>
      <c r="M322" s="156" t="s">
        <v>1</v>
      </c>
      <c r="N322" s="157" t="s">
        <v>41</v>
      </c>
      <c r="O322" s="51"/>
      <c r="P322" s="158">
        <f>O322*H322</f>
        <v>0</v>
      </c>
      <c r="Q322" s="158">
        <v>0.50375000000000003</v>
      </c>
      <c r="R322" s="158">
        <f>Q322*H322</f>
        <v>9.9742500000000014</v>
      </c>
      <c r="S322" s="158">
        <v>2.5</v>
      </c>
      <c r="T322" s="159">
        <f>S322*H322</f>
        <v>49.5</v>
      </c>
      <c r="U322" s="23"/>
      <c r="V322" s="23"/>
      <c r="W322" s="23"/>
      <c r="X322" s="23"/>
      <c r="Y322" s="23"/>
      <c r="Z322" s="23"/>
      <c r="AA322" s="23"/>
      <c r="AB322" s="23"/>
      <c r="AC322" s="23"/>
      <c r="AD322" s="23"/>
      <c r="AE322" s="23"/>
      <c r="AR322" s="160" t="s">
        <v>153</v>
      </c>
      <c r="AT322" s="160" t="s">
        <v>148</v>
      </c>
      <c r="AU322" s="160" t="s">
        <v>85</v>
      </c>
      <c r="AY322" s="11" t="s">
        <v>146</v>
      </c>
      <c r="BE322" s="161">
        <f>IF(N322="základní",J322,0)</f>
        <v>0</v>
      </c>
      <c r="BF322" s="161">
        <f>IF(N322="snížená",J322,0)</f>
        <v>0</v>
      </c>
      <c r="BG322" s="161">
        <f>IF(N322="zákl. přenesená",J322,0)</f>
        <v>0</v>
      </c>
      <c r="BH322" s="161">
        <f>IF(N322="sníž. přenesená",J322,0)</f>
        <v>0</v>
      </c>
      <c r="BI322" s="161">
        <f>IF(N322="nulová",J322,0)</f>
        <v>0</v>
      </c>
      <c r="BJ322" s="11" t="s">
        <v>83</v>
      </c>
      <c r="BK322" s="161">
        <f>ROUND(I322*H322,2)</f>
        <v>0</v>
      </c>
      <c r="BL322" s="11" t="s">
        <v>153</v>
      </c>
      <c r="BM322" s="160" t="s">
        <v>1243</v>
      </c>
    </row>
    <row r="323" spans="1:65" s="162" customFormat="1">
      <c r="B323" s="163"/>
      <c r="D323" s="164" t="s">
        <v>162</v>
      </c>
      <c r="E323" s="165" t="s">
        <v>1</v>
      </c>
      <c r="F323" s="166" t="s">
        <v>1244</v>
      </c>
      <c r="H323" s="167">
        <v>8.5</v>
      </c>
      <c r="I323" s="5"/>
      <c r="L323" s="163"/>
      <c r="M323" s="168"/>
      <c r="N323" s="169"/>
      <c r="O323" s="169"/>
      <c r="P323" s="169"/>
      <c r="Q323" s="169"/>
      <c r="R323" s="169"/>
      <c r="S323" s="169"/>
      <c r="T323" s="170"/>
      <c r="AT323" s="165" t="s">
        <v>162</v>
      </c>
      <c r="AU323" s="165" t="s">
        <v>85</v>
      </c>
      <c r="AV323" s="162" t="s">
        <v>85</v>
      </c>
      <c r="AW323" s="162" t="s">
        <v>30</v>
      </c>
      <c r="AX323" s="162" t="s">
        <v>76</v>
      </c>
      <c r="AY323" s="165" t="s">
        <v>146</v>
      </c>
    </row>
    <row r="324" spans="1:65" s="162" customFormat="1">
      <c r="B324" s="163"/>
      <c r="D324" s="164" t="s">
        <v>162</v>
      </c>
      <c r="E324" s="165" t="s">
        <v>1</v>
      </c>
      <c r="F324" s="166" t="s">
        <v>1245</v>
      </c>
      <c r="H324" s="167">
        <v>4</v>
      </c>
      <c r="I324" s="5"/>
      <c r="L324" s="163"/>
      <c r="M324" s="168"/>
      <c r="N324" s="169"/>
      <c r="O324" s="169"/>
      <c r="P324" s="169"/>
      <c r="Q324" s="169"/>
      <c r="R324" s="169"/>
      <c r="S324" s="169"/>
      <c r="T324" s="170"/>
      <c r="AT324" s="165" t="s">
        <v>162</v>
      </c>
      <c r="AU324" s="165" t="s">
        <v>85</v>
      </c>
      <c r="AV324" s="162" t="s">
        <v>85</v>
      </c>
      <c r="AW324" s="162" t="s">
        <v>30</v>
      </c>
      <c r="AX324" s="162" t="s">
        <v>76</v>
      </c>
      <c r="AY324" s="165" t="s">
        <v>146</v>
      </c>
    </row>
    <row r="325" spans="1:65" s="162" customFormat="1">
      <c r="B325" s="163"/>
      <c r="D325" s="164" t="s">
        <v>162</v>
      </c>
      <c r="E325" s="165" t="s">
        <v>1</v>
      </c>
      <c r="F325" s="166" t="s">
        <v>1246</v>
      </c>
      <c r="H325" s="167">
        <v>7.3</v>
      </c>
      <c r="I325" s="5"/>
      <c r="L325" s="163"/>
      <c r="M325" s="168"/>
      <c r="N325" s="169"/>
      <c r="O325" s="169"/>
      <c r="P325" s="169"/>
      <c r="Q325" s="169"/>
      <c r="R325" s="169"/>
      <c r="S325" s="169"/>
      <c r="T325" s="170"/>
      <c r="AT325" s="165" t="s">
        <v>162</v>
      </c>
      <c r="AU325" s="165" t="s">
        <v>85</v>
      </c>
      <c r="AV325" s="162" t="s">
        <v>85</v>
      </c>
      <c r="AW325" s="162" t="s">
        <v>30</v>
      </c>
      <c r="AX325" s="162" t="s">
        <v>76</v>
      </c>
      <c r="AY325" s="165" t="s">
        <v>146</v>
      </c>
    </row>
    <row r="326" spans="1:65" s="171" customFormat="1">
      <c r="B326" s="172"/>
      <c r="D326" s="164" t="s">
        <v>162</v>
      </c>
      <c r="E326" s="173" t="s">
        <v>1</v>
      </c>
      <c r="F326" s="174" t="s">
        <v>165</v>
      </c>
      <c r="H326" s="175">
        <v>19.8</v>
      </c>
      <c r="I326" s="6"/>
      <c r="L326" s="172"/>
      <c r="M326" s="176"/>
      <c r="N326" s="177"/>
      <c r="O326" s="177"/>
      <c r="P326" s="177"/>
      <c r="Q326" s="177"/>
      <c r="R326" s="177"/>
      <c r="S326" s="177"/>
      <c r="T326" s="178"/>
      <c r="AT326" s="173" t="s">
        <v>162</v>
      </c>
      <c r="AU326" s="173" t="s">
        <v>85</v>
      </c>
      <c r="AV326" s="171" t="s">
        <v>153</v>
      </c>
      <c r="AW326" s="171" t="s">
        <v>30</v>
      </c>
      <c r="AX326" s="171" t="s">
        <v>83</v>
      </c>
      <c r="AY326" s="173" t="s">
        <v>146</v>
      </c>
    </row>
    <row r="327" spans="1:65" s="27" customFormat="1" ht="24.2" customHeight="1">
      <c r="A327" s="23"/>
      <c r="B327" s="24"/>
      <c r="C327" s="179" t="s">
        <v>522</v>
      </c>
      <c r="D327" s="179" t="s">
        <v>230</v>
      </c>
      <c r="E327" s="180" t="s">
        <v>1247</v>
      </c>
      <c r="F327" s="181" t="s">
        <v>1248</v>
      </c>
      <c r="G327" s="182" t="s">
        <v>233</v>
      </c>
      <c r="H327" s="183">
        <v>39.6</v>
      </c>
      <c r="I327" s="7"/>
      <c r="J327" s="184">
        <f>ROUND(I327*H327,2)</f>
        <v>0</v>
      </c>
      <c r="K327" s="181" t="s">
        <v>152</v>
      </c>
      <c r="L327" s="185"/>
      <c r="M327" s="186" t="s">
        <v>1</v>
      </c>
      <c r="N327" s="187" t="s">
        <v>41</v>
      </c>
      <c r="O327" s="51"/>
      <c r="P327" s="158">
        <f>O327*H327</f>
        <v>0</v>
      </c>
      <c r="Q327" s="158">
        <v>1</v>
      </c>
      <c r="R327" s="158">
        <f>Q327*H327</f>
        <v>39.6</v>
      </c>
      <c r="S327" s="158">
        <v>0</v>
      </c>
      <c r="T327" s="159">
        <f>S327*H327</f>
        <v>0</v>
      </c>
      <c r="U327" s="23"/>
      <c r="V327" s="23"/>
      <c r="W327" s="23"/>
      <c r="X327" s="23"/>
      <c r="Y327" s="23"/>
      <c r="Z327" s="23"/>
      <c r="AA327" s="23"/>
      <c r="AB327" s="23"/>
      <c r="AC327" s="23"/>
      <c r="AD327" s="23"/>
      <c r="AE327" s="23"/>
      <c r="AR327" s="160" t="s">
        <v>186</v>
      </c>
      <c r="AT327" s="160" t="s">
        <v>230</v>
      </c>
      <c r="AU327" s="160" t="s">
        <v>85</v>
      </c>
      <c r="AY327" s="11" t="s">
        <v>146</v>
      </c>
      <c r="BE327" s="161">
        <f>IF(N327="základní",J327,0)</f>
        <v>0</v>
      </c>
      <c r="BF327" s="161">
        <f>IF(N327="snížená",J327,0)</f>
        <v>0</v>
      </c>
      <c r="BG327" s="161">
        <f>IF(N327="zákl. přenesená",J327,0)</f>
        <v>0</v>
      </c>
      <c r="BH327" s="161">
        <f>IF(N327="sníž. přenesená",J327,0)</f>
        <v>0</v>
      </c>
      <c r="BI327" s="161">
        <f>IF(N327="nulová",J327,0)</f>
        <v>0</v>
      </c>
      <c r="BJ327" s="11" t="s">
        <v>83</v>
      </c>
      <c r="BK327" s="161">
        <f>ROUND(I327*H327,2)</f>
        <v>0</v>
      </c>
      <c r="BL327" s="11" t="s">
        <v>153</v>
      </c>
      <c r="BM327" s="160" t="s">
        <v>1249</v>
      </c>
    </row>
    <row r="328" spans="1:65" s="162" customFormat="1">
      <c r="B328" s="163"/>
      <c r="D328" s="164" t="s">
        <v>162</v>
      </c>
      <c r="E328" s="165" t="s">
        <v>1</v>
      </c>
      <c r="F328" s="166" t="s">
        <v>1250</v>
      </c>
      <c r="H328" s="167">
        <v>39.6</v>
      </c>
      <c r="I328" s="5"/>
      <c r="L328" s="163"/>
      <c r="M328" s="168"/>
      <c r="N328" s="169"/>
      <c r="O328" s="169"/>
      <c r="P328" s="169"/>
      <c r="Q328" s="169"/>
      <c r="R328" s="169"/>
      <c r="S328" s="169"/>
      <c r="T328" s="170"/>
      <c r="AT328" s="165" t="s">
        <v>162</v>
      </c>
      <c r="AU328" s="165" t="s">
        <v>85</v>
      </c>
      <c r="AV328" s="162" t="s">
        <v>85</v>
      </c>
      <c r="AW328" s="162" t="s">
        <v>30</v>
      </c>
      <c r="AX328" s="162" t="s">
        <v>83</v>
      </c>
      <c r="AY328" s="165" t="s">
        <v>146</v>
      </c>
    </row>
    <row r="329" spans="1:65" s="27" customFormat="1" ht="24.2" customHeight="1">
      <c r="A329" s="23"/>
      <c r="B329" s="24"/>
      <c r="C329" s="150" t="s">
        <v>526</v>
      </c>
      <c r="D329" s="150" t="s">
        <v>148</v>
      </c>
      <c r="E329" s="151" t="s">
        <v>557</v>
      </c>
      <c r="F329" s="152" t="s">
        <v>558</v>
      </c>
      <c r="G329" s="153" t="s">
        <v>151</v>
      </c>
      <c r="H329" s="154">
        <v>73.150000000000006</v>
      </c>
      <c r="I329" s="4"/>
      <c r="J329" s="155">
        <f>ROUND(I329*H329,2)</f>
        <v>0</v>
      </c>
      <c r="K329" s="152" t="s">
        <v>152</v>
      </c>
      <c r="L329" s="24"/>
      <c r="M329" s="156" t="s">
        <v>1</v>
      </c>
      <c r="N329" s="157" t="s">
        <v>41</v>
      </c>
      <c r="O329" s="51"/>
      <c r="P329" s="158">
        <f>O329*H329</f>
        <v>0</v>
      </c>
      <c r="Q329" s="158">
        <v>2.324E-2</v>
      </c>
      <c r="R329" s="158">
        <f>Q329*H329</f>
        <v>1.7000060000000001</v>
      </c>
      <c r="S329" s="158">
        <v>0</v>
      </c>
      <c r="T329" s="159">
        <f>S329*H329</f>
        <v>0</v>
      </c>
      <c r="U329" s="23"/>
      <c r="V329" s="23"/>
      <c r="W329" s="23"/>
      <c r="X329" s="23"/>
      <c r="Y329" s="23"/>
      <c r="Z329" s="23"/>
      <c r="AA329" s="23"/>
      <c r="AB329" s="23"/>
      <c r="AC329" s="23"/>
      <c r="AD329" s="23"/>
      <c r="AE329" s="23"/>
      <c r="AR329" s="160" t="s">
        <v>153</v>
      </c>
      <c r="AT329" s="160" t="s">
        <v>148</v>
      </c>
      <c r="AU329" s="160" t="s">
        <v>85</v>
      </c>
      <c r="AY329" s="11" t="s">
        <v>146</v>
      </c>
      <c r="BE329" s="161">
        <f>IF(N329="základní",J329,0)</f>
        <v>0</v>
      </c>
      <c r="BF329" s="161">
        <f>IF(N329="snížená",J329,0)</f>
        <v>0</v>
      </c>
      <c r="BG329" s="161">
        <f>IF(N329="zákl. přenesená",J329,0)</f>
        <v>0</v>
      </c>
      <c r="BH329" s="161">
        <f>IF(N329="sníž. přenesená",J329,0)</f>
        <v>0</v>
      </c>
      <c r="BI329" s="161">
        <f>IF(N329="nulová",J329,0)</f>
        <v>0</v>
      </c>
      <c r="BJ329" s="11" t="s">
        <v>83</v>
      </c>
      <c r="BK329" s="161">
        <f>ROUND(I329*H329,2)</f>
        <v>0</v>
      </c>
      <c r="BL329" s="11" t="s">
        <v>153</v>
      </c>
      <c r="BM329" s="160" t="s">
        <v>1251</v>
      </c>
    </row>
    <row r="330" spans="1:65" s="162" customFormat="1">
      <c r="B330" s="163"/>
      <c r="D330" s="164" t="s">
        <v>162</v>
      </c>
      <c r="E330" s="165" t="s">
        <v>1</v>
      </c>
      <c r="F330" s="166" t="s">
        <v>1236</v>
      </c>
      <c r="H330" s="167">
        <v>17.149999999999999</v>
      </c>
      <c r="I330" s="5"/>
      <c r="L330" s="163"/>
      <c r="M330" s="168"/>
      <c r="N330" s="169"/>
      <c r="O330" s="169"/>
      <c r="P330" s="169"/>
      <c r="Q330" s="169"/>
      <c r="R330" s="169"/>
      <c r="S330" s="169"/>
      <c r="T330" s="170"/>
      <c r="AT330" s="165" t="s">
        <v>162</v>
      </c>
      <c r="AU330" s="165" t="s">
        <v>85</v>
      </c>
      <c r="AV330" s="162" t="s">
        <v>85</v>
      </c>
      <c r="AW330" s="162" t="s">
        <v>30</v>
      </c>
      <c r="AX330" s="162" t="s">
        <v>76</v>
      </c>
      <c r="AY330" s="165" t="s">
        <v>146</v>
      </c>
    </row>
    <row r="331" spans="1:65" s="162" customFormat="1">
      <c r="B331" s="163"/>
      <c r="D331" s="164" t="s">
        <v>162</v>
      </c>
      <c r="E331" s="165" t="s">
        <v>1</v>
      </c>
      <c r="F331" s="166" t="s">
        <v>1229</v>
      </c>
      <c r="H331" s="167">
        <v>20.5</v>
      </c>
      <c r="I331" s="5"/>
      <c r="L331" s="163"/>
      <c r="M331" s="168"/>
      <c r="N331" s="169"/>
      <c r="O331" s="169"/>
      <c r="P331" s="169"/>
      <c r="Q331" s="169"/>
      <c r="R331" s="169"/>
      <c r="S331" s="169"/>
      <c r="T331" s="170"/>
      <c r="AT331" s="165" t="s">
        <v>162</v>
      </c>
      <c r="AU331" s="165" t="s">
        <v>85</v>
      </c>
      <c r="AV331" s="162" t="s">
        <v>85</v>
      </c>
      <c r="AW331" s="162" t="s">
        <v>30</v>
      </c>
      <c r="AX331" s="162" t="s">
        <v>76</v>
      </c>
      <c r="AY331" s="165" t="s">
        <v>146</v>
      </c>
    </row>
    <row r="332" spans="1:65" s="162" customFormat="1">
      <c r="B332" s="163"/>
      <c r="D332" s="164" t="s">
        <v>162</v>
      </c>
      <c r="E332" s="165" t="s">
        <v>1</v>
      </c>
      <c r="F332" s="166" t="s">
        <v>1230</v>
      </c>
      <c r="H332" s="167">
        <v>17.75</v>
      </c>
      <c r="I332" s="5"/>
      <c r="L332" s="163"/>
      <c r="M332" s="168"/>
      <c r="N332" s="169"/>
      <c r="O332" s="169"/>
      <c r="P332" s="169"/>
      <c r="Q332" s="169"/>
      <c r="R332" s="169"/>
      <c r="S332" s="169"/>
      <c r="T332" s="170"/>
      <c r="AT332" s="165" t="s">
        <v>162</v>
      </c>
      <c r="AU332" s="165" t="s">
        <v>85</v>
      </c>
      <c r="AV332" s="162" t="s">
        <v>85</v>
      </c>
      <c r="AW332" s="162" t="s">
        <v>30</v>
      </c>
      <c r="AX332" s="162" t="s">
        <v>76</v>
      </c>
      <c r="AY332" s="165" t="s">
        <v>146</v>
      </c>
    </row>
    <row r="333" spans="1:65" s="162" customFormat="1">
      <c r="B333" s="163"/>
      <c r="D333" s="164" t="s">
        <v>162</v>
      </c>
      <c r="E333" s="165" t="s">
        <v>1</v>
      </c>
      <c r="F333" s="166" t="s">
        <v>1231</v>
      </c>
      <c r="H333" s="167">
        <v>17.75</v>
      </c>
      <c r="I333" s="5"/>
      <c r="L333" s="163"/>
      <c r="M333" s="168"/>
      <c r="N333" s="169"/>
      <c r="O333" s="169"/>
      <c r="P333" s="169"/>
      <c r="Q333" s="169"/>
      <c r="R333" s="169"/>
      <c r="S333" s="169"/>
      <c r="T333" s="170"/>
      <c r="AT333" s="165" t="s">
        <v>162</v>
      </c>
      <c r="AU333" s="165" t="s">
        <v>85</v>
      </c>
      <c r="AV333" s="162" t="s">
        <v>85</v>
      </c>
      <c r="AW333" s="162" t="s">
        <v>30</v>
      </c>
      <c r="AX333" s="162" t="s">
        <v>76</v>
      </c>
      <c r="AY333" s="165" t="s">
        <v>146</v>
      </c>
    </row>
    <row r="334" spans="1:65" s="171" customFormat="1">
      <c r="B334" s="172"/>
      <c r="D334" s="164" t="s">
        <v>162</v>
      </c>
      <c r="E334" s="173" t="s">
        <v>1</v>
      </c>
      <c r="F334" s="174" t="s">
        <v>165</v>
      </c>
      <c r="H334" s="175">
        <v>73.150000000000006</v>
      </c>
      <c r="I334" s="6"/>
      <c r="L334" s="172"/>
      <c r="M334" s="176"/>
      <c r="N334" s="177"/>
      <c r="O334" s="177"/>
      <c r="P334" s="177"/>
      <c r="Q334" s="177"/>
      <c r="R334" s="177"/>
      <c r="S334" s="177"/>
      <c r="T334" s="178"/>
      <c r="AT334" s="173" t="s">
        <v>162</v>
      </c>
      <c r="AU334" s="173" t="s">
        <v>85</v>
      </c>
      <c r="AV334" s="171" t="s">
        <v>153</v>
      </c>
      <c r="AW334" s="171" t="s">
        <v>30</v>
      </c>
      <c r="AX334" s="171" t="s">
        <v>83</v>
      </c>
      <c r="AY334" s="173" t="s">
        <v>146</v>
      </c>
    </row>
    <row r="335" spans="1:65" s="27" customFormat="1" ht="24.2" customHeight="1">
      <c r="A335" s="23"/>
      <c r="B335" s="24"/>
      <c r="C335" s="150" t="s">
        <v>531</v>
      </c>
      <c r="D335" s="150" t="s">
        <v>148</v>
      </c>
      <c r="E335" s="151" t="s">
        <v>561</v>
      </c>
      <c r="F335" s="152" t="s">
        <v>562</v>
      </c>
      <c r="G335" s="153" t="s">
        <v>151</v>
      </c>
      <c r="H335" s="154">
        <v>73.150000000000006</v>
      </c>
      <c r="I335" s="4"/>
      <c r="J335" s="155">
        <f>ROUND(I335*H335,2)</f>
        <v>0</v>
      </c>
      <c r="K335" s="152" t="s">
        <v>152</v>
      </c>
      <c r="L335" s="24"/>
      <c r="M335" s="156" t="s">
        <v>1</v>
      </c>
      <c r="N335" s="157" t="s">
        <v>41</v>
      </c>
      <c r="O335" s="51"/>
      <c r="P335" s="158">
        <f>O335*H335</f>
        <v>0</v>
      </c>
      <c r="Q335" s="158">
        <v>0</v>
      </c>
      <c r="R335" s="158">
        <f>Q335*H335</f>
        <v>0</v>
      </c>
      <c r="S335" s="158">
        <v>0</v>
      </c>
      <c r="T335" s="159">
        <f>S335*H335</f>
        <v>0</v>
      </c>
      <c r="U335" s="23"/>
      <c r="V335" s="23"/>
      <c r="W335" s="23"/>
      <c r="X335" s="23"/>
      <c r="Y335" s="23"/>
      <c r="Z335" s="23"/>
      <c r="AA335" s="23"/>
      <c r="AB335" s="23"/>
      <c r="AC335" s="23"/>
      <c r="AD335" s="23"/>
      <c r="AE335" s="23"/>
      <c r="AR335" s="160" t="s">
        <v>153</v>
      </c>
      <c r="AT335" s="160" t="s">
        <v>148</v>
      </c>
      <c r="AU335" s="160" t="s">
        <v>85</v>
      </c>
      <c r="AY335" s="11" t="s">
        <v>146</v>
      </c>
      <c r="BE335" s="161">
        <f>IF(N335="základní",J335,0)</f>
        <v>0</v>
      </c>
      <c r="BF335" s="161">
        <f>IF(N335="snížená",J335,0)</f>
        <v>0</v>
      </c>
      <c r="BG335" s="161">
        <f>IF(N335="zákl. přenesená",J335,0)</f>
        <v>0</v>
      </c>
      <c r="BH335" s="161">
        <f>IF(N335="sníž. přenesená",J335,0)</f>
        <v>0</v>
      </c>
      <c r="BI335" s="161">
        <f>IF(N335="nulová",J335,0)</f>
        <v>0</v>
      </c>
      <c r="BJ335" s="11" t="s">
        <v>83</v>
      </c>
      <c r="BK335" s="161">
        <f>ROUND(I335*H335,2)</f>
        <v>0</v>
      </c>
      <c r="BL335" s="11" t="s">
        <v>153</v>
      </c>
      <c r="BM335" s="160" t="s">
        <v>1252</v>
      </c>
    </row>
    <row r="336" spans="1:65" s="162" customFormat="1">
      <c r="B336" s="163"/>
      <c r="D336" s="164" t="s">
        <v>162</v>
      </c>
      <c r="E336" s="165" t="s">
        <v>1</v>
      </c>
      <c r="F336" s="166" t="s">
        <v>1236</v>
      </c>
      <c r="H336" s="167">
        <v>17.149999999999999</v>
      </c>
      <c r="I336" s="5"/>
      <c r="L336" s="163"/>
      <c r="M336" s="168"/>
      <c r="N336" s="169"/>
      <c r="O336" s="169"/>
      <c r="P336" s="169"/>
      <c r="Q336" s="169"/>
      <c r="R336" s="169"/>
      <c r="S336" s="169"/>
      <c r="T336" s="170"/>
      <c r="AT336" s="165" t="s">
        <v>162</v>
      </c>
      <c r="AU336" s="165" t="s">
        <v>85</v>
      </c>
      <c r="AV336" s="162" t="s">
        <v>85</v>
      </c>
      <c r="AW336" s="162" t="s">
        <v>30</v>
      </c>
      <c r="AX336" s="162" t="s">
        <v>76</v>
      </c>
      <c r="AY336" s="165" t="s">
        <v>146</v>
      </c>
    </row>
    <row r="337" spans="1:65" s="162" customFormat="1">
      <c r="B337" s="163"/>
      <c r="D337" s="164" t="s">
        <v>162</v>
      </c>
      <c r="E337" s="165" t="s">
        <v>1</v>
      </c>
      <c r="F337" s="166" t="s">
        <v>1229</v>
      </c>
      <c r="H337" s="167">
        <v>20.5</v>
      </c>
      <c r="I337" s="5"/>
      <c r="L337" s="163"/>
      <c r="M337" s="168"/>
      <c r="N337" s="169"/>
      <c r="O337" s="169"/>
      <c r="P337" s="169"/>
      <c r="Q337" s="169"/>
      <c r="R337" s="169"/>
      <c r="S337" s="169"/>
      <c r="T337" s="170"/>
      <c r="AT337" s="165" t="s">
        <v>162</v>
      </c>
      <c r="AU337" s="165" t="s">
        <v>85</v>
      </c>
      <c r="AV337" s="162" t="s">
        <v>85</v>
      </c>
      <c r="AW337" s="162" t="s">
        <v>30</v>
      </c>
      <c r="AX337" s="162" t="s">
        <v>76</v>
      </c>
      <c r="AY337" s="165" t="s">
        <v>146</v>
      </c>
    </row>
    <row r="338" spans="1:65" s="162" customFormat="1">
      <c r="B338" s="163"/>
      <c r="D338" s="164" t="s">
        <v>162</v>
      </c>
      <c r="E338" s="165" t="s">
        <v>1</v>
      </c>
      <c r="F338" s="166" t="s">
        <v>1230</v>
      </c>
      <c r="H338" s="167">
        <v>17.75</v>
      </c>
      <c r="I338" s="5"/>
      <c r="L338" s="163"/>
      <c r="M338" s="168"/>
      <c r="N338" s="169"/>
      <c r="O338" s="169"/>
      <c r="P338" s="169"/>
      <c r="Q338" s="169"/>
      <c r="R338" s="169"/>
      <c r="S338" s="169"/>
      <c r="T338" s="170"/>
      <c r="AT338" s="165" t="s">
        <v>162</v>
      </c>
      <c r="AU338" s="165" t="s">
        <v>85</v>
      </c>
      <c r="AV338" s="162" t="s">
        <v>85</v>
      </c>
      <c r="AW338" s="162" t="s">
        <v>30</v>
      </c>
      <c r="AX338" s="162" t="s">
        <v>76</v>
      </c>
      <c r="AY338" s="165" t="s">
        <v>146</v>
      </c>
    </row>
    <row r="339" spans="1:65" s="162" customFormat="1">
      <c r="B339" s="163"/>
      <c r="D339" s="164" t="s">
        <v>162</v>
      </c>
      <c r="E339" s="165" t="s">
        <v>1</v>
      </c>
      <c r="F339" s="166" t="s">
        <v>1231</v>
      </c>
      <c r="H339" s="167">
        <v>17.75</v>
      </c>
      <c r="I339" s="5"/>
      <c r="L339" s="163"/>
      <c r="M339" s="168"/>
      <c r="N339" s="169"/>
      <c r="O339" s="169"/>
      <c r="P339" s="169"/>
      <c r="Q339" s="169"/>
      <c r="R339" s="169"/>
      <c r="S339" s="169"/>
      <c r="T339" s="170"/>
      <c r="AT339" s="165" t="s">
        <v>162</v>
      </c>
      <c r="AU339" s="165" t="s">
        <v>85</v>
      </c>
      <c r="AV339" s="162" t="s">
        <v>85</v>
      </c>
      <c r="AW339" s="162" t="s">
        <v>30</v>
      </c>
      <c r="AX339" s="162" t="s">
        <v>76</v>
      </c>
      <c r="AY339" s="165" t="s">
        <v>146</v>
      </c>
    </row>
    <row r="340" spans="1:65" s="171" customFormat="1">
      <c r="B340" s="172"/>
      <c r="D340" s="164" t="s">
        <v>162</v>
      </c>
      <c r="E340" s="173" t="s">
        <v>1</v>
      </c>
      <c r="F340" s="174" t="s">
        <v>165</v>
      </c>
      <c r="H340" s="175">
        <v>73.150000000000006</v>
      </c>
      <c r="I340" s="6"/>
      <c r="L340" s="172"/>
      <c r="M340" s="176"/>
      <c r="N340" s="177"/>
      <c r="O340" s="177"/>
      <c r="P340" s="177"/>
      <c r="Q340" s="177"/>
      <c r="R340" s="177"/>
      <c r="S340" s="177"/>
      <c r="T340" s="178"/>
      <c r="AT340" s="173" t="s">
        <v>162</v>
      </c>
      <c r="AU340" s="173" t="s">
        <v>85</v>
      </c>
      <c r="AV340" s="171" t="s">
        <v>153</v>
      </c>
      <c r="AW340" s="171" t="s">
        <v>30</v>
      </c>
      <c r="AX340" s="171" t="s">
        <v>83</v>
      </c>
      <c r="AY340" s="173" t="s">
        <v>146</v>
      </c>
    </row>
    <row r="341" spans="1:65" s="27" customFormat="1" ht="24.2" customHeight="1">
      <c r="A341" s="23"/>
      <c r="B341" s="24"/>
      <c r="C341" s="150" t="s">
        <v>538</v>
      </c>
      <c r="D341" s="150" t="s">
        <v>148</v>
      </c>
      <c r="E341" s="151" t="s">
        <v>595</v>
      </c>
      <c r="F341" s="152" t="s">
        <v>596</v>
      </c>
      <c r="G341" s="153" t="s">
        <v>151</v>
      </c>
      <c r="H341" s="154">
        <v>19</v>
      </c>
      <c r="I341" s="4"/>
      <c r="J341" s="155">
        <f>ROUND(I341*H341,2)</f>
        <v>0</v>
      </c>
      <c r="K341" s="152" t="s">
        <v>152</v>
      </c>
      <c r="L341" s="24"/>
      <c r="M341" s="156" t="s">
        <v>1</v>
      </c>
      <c r="N341" s="157" t="s">
        <v>41</v>
      </c>
      <c r="O341" s="51"/>
      <c r="P341" s="158">
        <f>O341*H341</f>
        <v>0</v>
      </c>
      <c r="Q341" s="158">
        <v>2.7599999999999999E-3</v>
      </c>
      <c r="R341" s="158">
        <f>Q341*H341</f>
        <v>5.2440000000000001E-2</v>
      </c>
      <c r="S341" s="158">
        <v>0</v>
      </c>
      <c r="T341" s="159">
        <f>S341*H341</f>
        <v>0</v>
      </c>
      <c r="U341" s="23"/>
      <c r="V341" s="23"/>
      <c r="W341" s="23"/>
      <c r="X341" s="23"/>
      <c r="Y341" s="23"/>
      <c r="Z341" s="23"/>
      <c r="AA341" s="23"/>
      <c r="AB341" s="23"/>
      <c r="AC341" s="23"/>
      <c r="AD341" s="23"/>
      <c r="AE341" s="23"/>
      <c r="AR341" s="160" t="s">
        <v>153</v>
      </c>
      <c r="AT341" s="160" t="s">
        <v>148</v>
      </c>
      <c r="AU341" s="160" t="s">
        <v>85</v>
      </c>
      <c r="AY341" s="11" t="s">
        <v>146</v>
      </c>
      <c r="BE341" s="161">
        <f>IF(N341="základní",J341,0)</f>
        <v>0</v>
      </c>
      <c r="BF341" s="161">
        <f>IF(N341="snížená",J341,0)</f>
        <v>0</v>
      </c>
      <c r="BG341" s="161">
        <f>IF(N341="zákl. přenesená",J341,0)</f>
        <v>0</v>
      </c>
      <c r="BH341" s="161">
        <f>IF(N341="sníž. přenesená",J341,0)</f>
        <v>0</v>
      </c>
      <c r="BI341" s="161">
        <f>IF(N341="nulová",J341,0)</f>
        <v>0</v>
      </c>
      <c r="BJ341" s="11" t="s">
        <v>83</v>
      </c>
      <c r="BK341" s="161">
        <f>ROUND(I341*H341,2)</f>
        <v>0</v>
      </c>
      <c r="BL341" s="11" t="s">
        <v>153</v>
      </c>
      <c r="BM341" s="160" t="s">
        <v>1253</v>
      </c>
    </row>
    <row r="342" spans="1:65" s="162" customFormat="1">
      <c r="B342" s="163"/>
      <c r="D342" s="164" t="s">
        <v>162</v>
      </c>
      <c r="E342" s="165" t="s">
        <v>1</v>
      </c>
      <c r="F342" s="166" t="s">
        <v>1254</v>
      </c>
      <c r="H342" s="167">
        <v>19</v>
      </c>
      <c r="I342" s="5"/>
      <c r="L342" s="163"/>
      <c r="M342" s="168"/>
      <c r="N342" s="169"/>
      <c r="O342" s="169"/>
      <c r="P342" s="169"/>
      <c r="Q342" s="169"/>
      <c r="R342" s="169"/>
      <c r="S342" s="169"/>
      <c r="T342" s="170"/>
      <c r="AT342" s="165" t="s">
        <v>162</v>
      </c>
      <c r="AU342" s="165" t="s">
        <v>85</v>
      </c>
      <c r="AV342" s="162" t="s">
        <v>85</v>
      </c>
      <c r="AW342" s="162" t="s">
        <v>30</v>
      </c>
      <c r="AX342" s="162" t="s">
        <v>83</v>
      </c>
      <c r="AY342" s="165" t="s">
        <v>146</v>
      </c>
    </row>
    <row r="343" spans="1:65" s="27" customFormat="1" ht="24.2" customHeight="1">
      <c r="A343" s="23"/>
      <c r="B343" s="24"/>
      <c r="C343" s="150" t="s">
        <v>548</v>
      </c>
      <c r="D343" s="150" t="s">
        <v>148</v>
      </c>
      <c r="E343" s="151" t="s">
        <v>1255</v>
      </c>
      <c r="F343" s="152" t="s">
        <v>1256</v>
      </c>
      <c r="G343" s="153" t="s">
        <v>174</v>
      </c>
      <c r="H343" s="154">
        <v>32.200000000000003</v>
      </c>
      <c r="I343" s="4"/>
      <c r="J343" s="155">
        <f>ROUND(I343*H343,2)</f>
        <v>0</v>
      </c>
      <c r="K343" s="152" t="s">
        <v>152</v>
      </c>
      <c r="L343" s="24"/>
      <c r="M343" s="156" t="s">
        <v>1</v>
      </c>
      <c r="N343" s="157" t="s">
        <v>41</v>
      </c>
      <c r="O343" s="51"/>
      <c r="P343" s="158">
        <f>O343*H343</f>
        <v>0</v>
      </c>
      <c r="Q343" s="158">
        <v>5.1999999999999995E-4</v>
      </c>
      <c r="R343" s="158">
        <f>Q343*H343</f>
        <v>1.6743999999999998E-2</v>
      </c>
      <c r="S343" s="158">
        <v>0</v>
      </c>
      <c r="T343" s="159">
        <f>S343*H343</f>
        <v>0</v>
      </c>
      <c r="U343" s="23"/>
      <c r="V343" s="23"/>
      <c r="W343" s="23"/>
      <c r="X343" s="23"/>
      <c r="Y343" s="23"/>
      <c r="Z343" s="23"/>
      <c r="AA343" s="23"/>
      <c r="AB343" s="23"/>
      <c r="AC343" s="23"/>
      <c r="AD343" s="23"/>
      <c r="AE343" s="23"/>
      <c r="AR343" s="160" t="s">
        <v>153</v>
      </c>
      <c r="AT343" s="160" t="s">
        <v>148</v>
      </c>
      <c r="AU343" s="160" t="s">
        <v>85</v>
      </c>
      <c r="AY343" s="11" t="s">
        <v>146</v>
      </c>
      <c r="BE343" s="161">
        <f>IF(N343="základní",J343,0)</f>
        <v>0</v>
      </c>
      <c r="BF343" s="161">
        <f>IF(N343="snížená",J343,0)</f>
        <v>0</v>
      </c>
      <c r="BG343" s="161">
        <f>IF(N343="zákl. přenesená",J343,0)</f>
        <v>0</v>
      </c>
      <c r="BH343" s="161">
        <f>IF(N343="sníž. přenesená",J343,0)</f>
        <v>0</v>
      </c>
      <c r="BI343" s="161">
        <f>IF(N343="nulová",J343,0)</f>
        <v>0</v>
      </c>
      <c r="BJ343" s="11" t="s">
        <v>83</v>
      </c>
      <c r="BK343" s="161">
        <f>ROUND(I343*H343,2)</f>
        <v>0</v>
      </c>
      <c r="BL343" s="11" t="s">
        <v>153</v>
      </c>
      <c r="BM343" s="160" t="s">
        <v>1257</v>
      </c>
    </row>
    <row r="344" spans="1:65" s="162" customFormat="1">
      <c r="B344" s="163"/>
      <c r="D344" s="164" t="s">
        <v>162</v>
      </c>
      <c r="E344" s="165" t="s">
        <v>1</v>
      </c>
      <c r="F344" s="166" t="s">
        <v>1258</v>
      </c>
      <c r="H344" s="167">
        <v>17</v>
      </c>
      <c r="I344" s="5"/>
      <c r="L344" s="163"/>
      <c r="M344" s="168"/>
      <c r="N344" s="169"/>
      <c r="O344" s="169"/>
      <c r="P344" s="169"/>
      <c r="Q344" s="169"/>
      <c r="R344" s="169"/>
      <c r="S344" s="169"/>
      <c r="T344" s="170"/>
      <c r="AT344" s="165" t="s">
        <v>162</v>
      </c>
      <c r="AU344" s="165" t="s">
        <v>85</v>
      </c>
      <c r="AV344" s="162" t="s">
        <v>85</v>
      </c>
      <c r="AW344" s="162" t="s">
        <v>30</v>
      </c>
      <c r="AX344" s="162" t="s">
        <v>76</v>
      </c>
      <c r="AY344" s="165" t="s">
        <v>146</v>
      </c>
    </row>
    <row r="345" spans="1:65" s="162" customFormat="1">
      <c r="B345" s="163"/>
      <c r="D345" s="164" t="s">
        <v>162</v>
      </c>
      <c r="E345" s="165" t="s">
        <v>1</v>
      </c>
      <c r="F345" s="166" t="s">
        <v>1259</v>
      </c>
      <c r="H345" s="167">
        <v>15.2</v>
      </c>
      <c r="I345" s="5"/>
      <c r="L345" s="163"/>
      <c r="M345" s="168"/>
      <c r="N345" s="169"/>
      <c r="O345" s="169"/>
      <c r="P345" s="169"/>
      <c r="Q345" s="169"/>
      <c r="R345" s="169"/>
      <c r="S345" s="169"/>
      <c r="T345" s="170"/>
      <c r="AT345" s="165" t="s">
        <v>162</v>
      </c>
      <c r="AU345" s="165" t="s">
        <v>85</v>
      </c>
      <c r="AV345" s="162" t="s">
        <v>85</v>
      </c>
      <c r="AW345" s="162" t="s">
        <v>30</v>
      </c>
      <c r="AX345" s="162" t="s">
        <v>76</v>
      </c>
      <c r="AY345" s="165" t="s">
        <v>146</v>
      </c>
    </row>
    <row r="346" spans="1:65" s="171" customFormat="1">
      <c r="B346" s="172"/>
      <c r="D346" s="164" t="s">
        <v>162</v>
      </c>
      <c r="E346" s="173" t="s">
        <v>1</v>
      </c>
      <c r="F346" s="174" t="s">
        <v>165</v>
      </c>
      <c r="H346" s="175">
        <v>32.200000000000003</v>
      </c>
      <c r="I346" s="6"/>
      <c r="L346" s="172"/>
      <c r="M346" s="176"/>
      <c r="N346" s="177"/>
      <c r="O346" s="177"/>
      <c r="P346" s="177"/>
      <c r="Q346" s="177"/>
      <c r="R346" s="177"/>
      <c r="S346" s="177"/>
      <c r="T346" s="178"/>
      <c r="AT346" s="173" t="s">
        <v>162</v>
      </c>
      <c r="AU346" s="173" t="s">
        <v>85</v>
      </c>
      <c r="AV346" s="171" t="s">
        <v>153</v>
      </c>
      <c r="AW346" s="171" t="s">
        <v>30</v>
      </c>
      <c r="AX346" s="171" t="s">
        <v>83</v>
      </c>
      <c r="AY346" s="173" t="s">
        <v>146</v>
      </c>
    </row>
    <row r="347" spans="1:65" s="27" customFormat="1" ht="24.2" customHeight="1">
      <c r="A347" s="23"/>
      <c r="B347" s="24"/>
      <c r="C347" s="179" t="s">
        <v>552</v>
      </c>
      <c r="D347" s="179" t="s">
        <v>230</v>
      </c>
      <c r="E347" s="180" t="s">
        <v>1260</v>
      </c>
      <c r="F347" s="181" t="s">
        <v>1261</v>
      </c>
      <c r="G347" s="182" t="s">
        <v>233</v>
      </c>
      <c r="H347" s="183">
        <v>2.9000000000000001E-2</v>
      </c>
      <c r="I347" s="7"/>
      <c r="J347" s="184">
        <f>ROUND(I347*H347,2)</f>
        <v>0</v>
      </c>
      <c r="K347" s="181" t="s">
        <v>152</v>
      </c>
      <c r="L347" s="185"/>
      <c r="M347" s="186" t="s">
        <v>1</v>
      </c>
      <c r="N347" s="187" t="s">
        <v>41</v>
      </c>
      <c r="O347" s="51"/>
      <c r="P347" s="158">
        <f>O347*H347</f>
        <v>0</v>
      </c>
      <c r="Q347" s="158">
        <v>1</v>
      </c>
      <c r="R347" s="158">
        <f>Q347*H347</f>
        <v>2.9000000000000001E-2</v>
      </c>
      <c r="S347" s="158">
        <v>0</v>
      </c>
      <c r="T347" s="159">
        <f>S347*H347</f>
        <v>0</v>
      </c>
      <c r="U347" s="23"/>
      <c r="V347" s="23"/>
      <c r="W347" s="23"/>
      <c r="X347" s="23"/>
      <c r="Y347" s="23"/>
      <c r="Z347" s="23"/>
      <c r="AA347" s="23"/>
      <c r="AB347" s="23"/>
      <c r="AC347" s="23"/>
      <c r="AD347" s="23"/>
      <c r="AE347" s="23"/>
      <c r="AR347" s="160" t="s">
        <v>186</v>
      </c>
      <c r="AT347" s="160" t="s">
        <v>230</v>
      </c>
      <c r="AU347" s="160" t="s">
        <v>85</v>
      </c>
      <c r="AY347" s="11" t="s">
        <v>146</v>
      </c>
      <c r="BE347" s="161">
        <f>IF(N347="základní",J347,0)</f>
        <v>0</v>
      </c>
      <c r="BF347" s="161">
        <f>IF(N347="snížená",J347,0)</f>
        <v>0</v>
      </c>
      <c r="BG347" s="161">
        <f>IF(N347="zákl. přenesená",J347,0)</f>
        <v>0</v>
      </c>
      <c r="BH347" s="161">
        <f>IF(N347="sníž. přenesená",J347,0)</f>
        <v>0</v>
      </c>
      <c r="BI347" s="161">
        <f>IF(N347="nulová",J347,0)</f>
        <v>0</v>
      </c>
      <c r="BJ347" s="11" t="s">
        <v>83</v>
      </c>
      <c r="BK347" s="161">
        <f>ROUND(I347*H347,2)</f>
        <v>0</v>
      </c>
      <c r="BL347" s="11" t="s">
        <v>153</v>
      </c>
      <c r="BM347" s="160" t="s">
        <v>1262</v>
      </c>
    </row>
    <row r="348" spans="1:65" s="27" customFormat="1" ht="19.5">
      <c r="A348" s="23"/>
      <c r="B348" s="24"/>
      <c r="C348" s="23"/>
      <c r="D348" s="164" t="s">
        <v>312</v>
      </c>
      <c r="E348" s="23"/>
      <c r="F348" s="188" t="s">
        <v>1263</v>
      </c>
      <c r="G348" s="23"/>
      <c r="H348" s="23"/>
      <c r="I348" s="8"/>
      <c r="J348" s="23"/>
      <c r="K348" s="23"/>
      <c r="L348" s="24"/>
      <c r="M348" s="189"/>
      <c r="N348" s="190"/>
      <c r="O348" s="51"/>
      <c r="P348" s="51"/>
      <c r="Q348" s="51"/>
      <c r="R348" s="51"/>
      <c r="S348" s="51"/>
      <c r="T348" s="52"/>
      <c r="U348" s="23"/>
      <c r="V348" s="23"/>
      <c r="W348" s="23"/>
      <c r="X348" s="23"/>
      <c r="Y348" s="23"/>
      <c r="Z348" s="23"/>
      <c r="AA348" s="23"/>
      <c r="AB348" s="23"/>
      <c r="AC348" s="23"/>
      <c r="AD348" s="23"/>
      <c r="AE348" s="23"/>
      <c r="AT348" s="11" t="s">
        <v>312</v>
      </c>
      <c r="AU348" s="11" t="s">
        <v>85</v>
      </c>
    </row>
    <row r="349" spans="1:65" s="162" customFormat="1">
      <c r="B349" s="163"/>
      <c r="D349" s="164" t="s">
        <v>162</v>
      </c>
      <c r="E349" s="165" t="s">
        <v>1</v>
      </c>
      <c r="F349" s="166" t="s">
        <v>1264</v>
      </c>
      <c r="H349" s="167">
        <v>2.9000000000000001E-2</v>
      </c>
      <c r="I349" s="5"/>
      <c r="L349" s="163"/>
      <c r="M349" s="168"/>
      <c r="N349" s="169"/>
      <c r="O349" s="169"/>
      <c r="P349" s="169"/>
      <c r="Q349" s="169"/>
      <c r="R349" s="169"/>
      <c r="S349" s="169"/>
      <c r="T349" s="170"/>
      <c r="AT349" s="165" t="s">
        <v>162</v>
      </c>
      <c r="AU349" s="165" t="s">
        <v>85</v>
      </c>
      <c r="AV349" s="162" t="s">
        <v>85</v>
      </c>
      <c r="AW349" s="162" t="s">
        <v>30</v>
      </c>
      <c r="AX349" s="162" t="s">
        <v>83</v>
      </c>
      <c r="AY349" s="165" t="s">
        <v>146</v>
      </c>
    </row>
    <row r="350" spans="1:65" s="137" customFormat="1" ht="22.9" customHeight="1">
      <c r="B350" s="138"/>
      <c r="D350" s="139" t="s">
        <v>75</v>
      </c>
      <c r="E350" s="148" t="s">
        <v>598</v>
      </c>
      <c r="F350" s="148" t="s">
        <v>599</v>
      </c>
      <c r="I350" s="3"/>
      <c r="J350" s="149">
        <f>BK350</f>
        <v>0</v>
      </c>
      <c r="L350" s="138"/>
      <c r="M350" s="142"/>
      <c r="N350" s="143"/>
      <c r="O350" s="143"/>
      <c r="P350" s="144">
        <f>SUM(P351:P372)</f>
        <v>0</v>
      </c>
      <c r="Q350" s="143"/>
      <c r="R350" s="144">
        <f>SUM(R351:R372)</f>
        <v>0</v>
      </c>
      <c r="S350" s="143"/>
      <c r="T350" s="145">
        <f>SUM(T351:T372)</f>
        <v>0</v>
      </c>
      <c r="AR350" s="139" t="s">
        <v>83</v>
      </c>
      <c r="AT350" s="146" t="s">
        <v>75</v>
      </c>
      <c r="AU350" s="146" t="s">
        <v>83</v>
      </c>
      <c r="AY350" s="139" t="s">
        <v>146</v>
      </c>
      <c r="BK350" s="147">
        <f>SUM(BK351:BK372)</f>
        <v>0</v>
      </c>
    </row>
    <row r="351" spans="1:65" s="27" customFormat="1" ht="24.2" customHeight="1">
      <c r="A351" s="23"/>
      <c r="B351" s="24"/>
      <c r="C351" s="150" t="s">
        <v>556</v>
      </c>
      <c r="D351" s="150" t="s">
        <v>148</v>
      </c>
      <c r="E351" s="151" t="s">
        <v>1265</v>
      </c>
      <c r="F351" s="152" t="s">
        <v>1266</v>
      </c>
      <c r="G351" s="153" t="s">
        <v>233</v>
      </c>
      <c r="H351" s="154">
        <v>11.75</v>
      </c>
      <c r="I351" s="4"/>
      <c r="J351" s="155">
        <f>ROUND(I351*H351,2)</f>
        <v>0</v>
      </c>
      <c r="K351" s="152" t="s">
        <v>152</v>
      </c>
      <c r="L351" s="24"/>
      <c r="M351" s="156" t="s">
        <v>1</v>
      </c>
      <c r="N351" s="157" t="s">
        <v>41</v>
      </c>
      <c r="O351" s="51"/>
      <c r="P351" s="158">
        <f>O351*H351</f>
        <v>0</v>
      </c>
      <c r="Q351" s="158">
        <v>0</v>
      </c>
      <c r="R351" s="158">
        <f>Q351*H351</f>
        <v>0</v>
      </c>
      <c r="S351" s="158">
        <v>0</v>
      </c>
      <c r="T351" s="159">
        <f>S351*H351</f>
        <v>0</v>
      </c>
      <c r="U351" s="23"/>
      <c r="V351" s="23"/>
      <c r="W351" s="23"/>
      <c r="X351" s="23"/>
      <c r="Y351" s="23"/>
      <c r="Z351" s="23"/>
      <c r="AA351" s="23"/>
      <c r="AB351" s="23"/>
      <c r="AC351" s="23"/>
      <c r="AD351" s="23"/>
      <c r="AE351" s="23"/>
      <c r="AR351" s="160" t="s">
        <v>153</v>
      </c>
      <c r="AT351" s="160" t="s">
        <v>148</v>
      </c>
      <c r="AU351" s="160" t="s">
        <v>85</v>
      </c>
      <c r="AY351" s="11" t="s">
        <v>146</v>
      </c>
      <c r="BE351" s="161">
        <f>IF(N351="základní",J351,0)</f>
        <v>0</v>
      </c>
      <c r="BF351" s="161">
        <f>IF(N351="snížená",J351,0)</f>
        <v>0</v>
      </c>
      <c r="BG351" s="161">
        <f>IF(N351="zákl. přenesená",J351,0)</f>
        <v>0</v>
      </c>
      <c r="BH351" s="161">
        <f>IF(N351="sníž. přenesená",J351,0)</f>
        <v>0</v>
      </c>
      <c r="BI351" s="161">
        <f>IF(N351="nulová",J351,0)</f>
        <v>0</v>
      </c>
      <c r="BJ351" s="11" t="s">
        <v>83</v>
      </c>
      <c r="BK351" s="161">
        <f>ROUND(I351*H351,2)</f>
        <v>0</v>
      </c>
      <c r="BL351" s="11" t="s">
        <v>153</v>
      </c>
      <c r="BM351" s="160" t="s">
        <v>1267</v>
      </c>
    </row>
    <row r="352" spans="1:65" s="162" customFormat="1">
      <c r="B352" s="163"/>
      <c r="D352" s="164" t="s">
        <v>162</v>
      </c>
      <c r="E352" s="165" t="s">
        <v>1</v>
      </c>
      <c r="F352" s="166" t="s">
        <v>1268</v>
      </c>
      <c r="H352" s="167">
        <v>11.75</v>
      </c>
      <c r="I352" s="5"/>
      <c r="L352" s="163"/>
      <c r="M352" s="168"/>
      <c r="N352" s="169"/>
      <c r="O352" s="169"/>
      <c r="P352" s="169"/>
      <c r="Q352" s="169"/>
      <c r="R352" s="169"/>
      <c r="S352" s="169"/>
      <c r="T352" s="170"/>
      <c r="AT352" s="165" t="s">
        <v>162</v>
      </c>
      <c r="AU352" s="165" t="s">
        <v>85</v>
      </c>
      <c r="AV352" s="162" t="s">
        <v>85</v>
      </c>
      <c r="AW352" s="162" t="s">
        <v>30</v>
      </c>
      <c r="AX352" s="162" t="s">
        <v>83</v>
      </c>
      <c r="AY352" s="165" t="s">
        <v>146</v>
      </c>
    </row>
    <row r="353" spans="1:65" s="27" customFormat="1" ht="37.9" customHeight="1">
      <c r="A353" s="23"/>
      <c r="B353" s="24"/>
      <c r="C353" s="150" t="s">
        <v>560</v>
      </c>
      <c r="D353" s="150" t="s">
        <v>148</v>
      </c>
      <c r="E353" s="151" t="s">
        <v>1269</v>
      </c>
      <c r="F353" s="152" t="s">
        <v>1270</v>
      </c>
      <c r="G353" s="153" t="s">
        <v>233</v>
      </c>
      <c r="H353" s="154">
        <v>5.2</v>
      </c>
      <c r="I353" s="4"/>
      <c r="J353" s="155">
        <f>ROUND(I353*H353,2)</f>
        <v>0</v>
      </c>
      <c r="K353" s="152" t="s">
        <v>152</v>
      </c>
      <c r="L353" s="24"/>
      <c r="M353" s="156" t="s">
        <v>1</v>
      </c>
      <c r="N353" s="157" t="s">
        <v>41</v>
      </c>
      <c r="O353" s="51"/>
      <c r="P353" s="158">
        <f>O353*H353</f>
        <v>0</v>
      </c>
      <c r="Q353" s="158">
        <v>0</v>
      </c>
      <c r="R353" s="158">
        <f>Q353*H353</f>
        <v>0</v>
      </c>
      <c r="S353" s="158">
        <v>0</v>
      </c>
      <c r="T353" s="159">
        <f>S353*H353</f>
        <v>0</v>
      </c>
      <c r="U353" s="23"/>
      <c r="V353" s="23"/>
      <c r="W353" s="23"/>
      <c r="X353" s="23"/>
      <c r="Y353" s="23"/>
      <c r="Z353" s="23"/>
      <c r="AA353" s="23"/>
      <c r="AB353" s="23"/>
      <c r="AC353" s="23"/>
      <c r="AD353" s="23"/>
      <c r="AE353" s="23"/>
      <c r="AR353" s="160" t="s">
        <v>153</v>
      </c>
      <c r="AT353" s="160" t="s">
        <v>148</v>
      </c>
      <c r="AU353" s="160" t="s">
        <v>85</v>
      </c>
      <c r="AY353" s="11" t="s">
        <v>146</v>
      </c>
      <c r="BE353" s="161">
        <f>IF(N353="základní",J353,0)</f>
        <v>0</v>
      </c>
      <c r="BF353" s="161">
        <f>IF(N353="snížená",J353,0)</f>
        <v>0</v>
      </c>
      <c r="BG353" s="161">
        <f>IF(N353="zákl. přenesená",J353,0)</f>
        <v>0</v>
      </c>
      <c r="BH353" s="161">
        <f>IF(N353="sníž. přenesená",J353,0)</f>
        <v>0</v>
      </c>
      <c r="BI353" s="161">
        <f>IF(N353="nulová",J353,0)</f>
        <v>0</v>
      </c>
      <c r="BJ353" s="11" t="s">
        <v>83</v>
      </c>
      <c r="BK353" s="161">
        <f>ROUND(I353*H353,2)</f>
        <v>0</v>
      </c>
      <c r="BL353" s="11" t="s">
        <v>153</v>
      </c>
      <c r="BM353" s="160" t="s">
        <v>1271</v>
      </c>
    </row>
    <row r="354" spans="1:65" s="162" customFormat="1">
      <c r="B354" s="163"/>
      <c r="D354" s="164" t="s">
        <v>162</v>
      </c>
      <c r="E354" s="165" t="s">
        <v>1</v>
      </c>
      <c r="F354" s="166" t="s">
        <v>1272</v>
      </c>
      <c r="H354" s="167">
        <v>5.2</v>
      </c>
      <c r="I354" s="5"/>
      <c r="L354" s="163"/>
      <c r="M354" s="168"/>
      <c r="N354" s="169"/>
      <c r="O354" s="169"/>
      <c r="P354" s="169"/>
      <c r="Q354" s="169"/>
      <c r="R354" s="169"/>
      <c r="S354" s="169"/>
      <c r="T354" s="170"/>
      <c r="AT354" s="165" t="s">
        <v>162</v>
      </c>
      <c r="AU354" s="165" t="s">
        <v>85</v>
      </c>
      <c r="AV354" s="162" t="s">
        <v>85</v>
      </c>
      <c r="AW354" s="162" t="s">
        <v>30</v>
      </c>
      <c r="AX354" s="162" t="s">
        <v>83</v>
      </c>
      <c r="AY354" s="165" t="s">
        <v>146</v>
      </c>
    </row>
    <row r="355" spans="1:65" s="27" customFormat="1" ht="24.2" customHeight="1">
      <c r="A355" s="23"/>
      <c r="B355" s="24"/>
      <c r="C355" s="150" t="s">
        <v>564</v>
      </c>
      <c r="D355" s="150" t="s">
        <v>148</v>
      </c>
      <c r="E355" s="151" t="s">
        <v>1273</v>
      </c>
      <c r="F355" s="152" t="s">
        <v>1274</v>
      </c>
      <c r="G355" s="153" t="s">
        <v>233</v>
      </c>
      <c r="H355" s="154">
        <v>0.38</v>
      </c>
      <c r="I355" s="4"/>
      <c r="J355" s="155">
        <f>ROUND(I355*H355,2)</f>
        <v>0</v>
      </c>
      <c r="K355" s="152" t="s">
        <v>152</v>
      </c>
      <c r="L355" s="24"/>
      <c r="M355" s="156" t="s">
        <v>1</v>
      </c>
      <c r="N355" s="157" t="s">
        <v>41</v>
      </c>
      <c r="O355" s="51"/>
      <c r="P355" s="158">
        <f>O355*H355</f>
        <v>0</v>
      </c>
      <c r="Q355" s="158">
        <v>0</v>
      </c>
      <c r="R355" s="158">
        <f>Q355*H355</f>
        <v>0</v>
      </c>
      <c r="S355" s="158">
        <v>0</v>
      </c>
      <c r="T355" s="159">
        <f>S355*H355</f>
        <v>0</v>
      </c>
      <c r="U355" s="23"/>
      <c r="V355" s="23"/>
      <c r="W355" s="23"/>
      <c r="X355" s="23"/>
      <c r="Y355" s="23"/>
      <c r="Z355" s="23"/>
      <c r="AA355" s="23"/>
      <c r="AB355" s="23"/>
      <c r="AC355" s="23"/>
      <c r="AD355" s="23"/>
      <c r="AE355" s="23"/>
      <c r="AR355" s="160" t="s">
        <v>153</v>
      </c>
      <c r="AT355" s="160" t="s">
        <v>148</v>
      </c>
      <c r="AU355" s="160" t="s">
        <v>85</v>
      </c>
      <c r="AY355" s="11" t="s">
        <v>146</v>
      </c>
      <c r="BE355" s="161">
        <f>IF(N355="základní",J355,0)</f>
        <v>0</v>
      </c>
      <c r="BF355" s="161">
        <f>IF(N355="snížená",J355,0)</f>
        <v>0</v>
      </c>
      <c r="BG355" s="161">
        <f>IF(N355="zákl. přenesená",J355,0)</f>
        <v>0</v>
      </c>
      <c r="BH355" s="161">
        <f>IF(N355="sníž. přenesená",J355,0)</f>
        <v>0</v>
      </c>
      <c r="BI355" s="161">
        <f>IF(N355="nulová",J355,0)</f>
        <v>0</v>
      </c>
      <c r="BJ355" s="11" t="s">
        <v>83</v>
      </c>
      <c r="BK355" s="161">
        <f>ROUND(I355*H355,2)</f>
        <v>0</v>
      </c>
      <c r="BL355" s="11" t="s">
        <v>153</v>
      </c>
      <c r="BM355" s="160" t="s">
        <v>1275</v>
      </c>
    </row>
    <row r="356" spans="1:65" s="162" customFormat="1">
      <c r="B356" s="163"/>
      <c r="D356" s="164" t="s">
        <v>162</v>
      </c>
      <c r="E356" s="165" t="s">
        <v>1</v>
      </c>
      <c r="F356" s="166" t="s">
        <v>1276</v>
      </c>
      <c r="H356" s="167">
        <v>0.38</v>
      </c>
      <c r="I356" s="5"/>
      <c r="L356" s="163"/>
      <c r="M356" s="168"/>
      <c r="N356" s="169"/>
      <c r="O356" s="169"/>
      <c r="P356" s="169"/>
      <c r="Q356" s="169"/>
      <c r="R356" s="169"/>
      <c r="S356" s="169"/>
      <c r="T356" s="170"/>
      <c r="AT356" s="165" t="s">
        <v>162</v>
      </c>
      <c r="AU356" s="165" t="s">
        <v>85</v>
      </c>
      <c r="AV356" s="162" t="s">
        <v>85</v>
      </c>
      <c r="AW356" s="162" t="s">
        <v>30</v>
      </c>
      <c r="AX356" s="162" t="s">
        <v>83</v>
      </c>
      <c r="AY356" s="165" t="s">
        <v>146</v>
      </c>
    </row>
    <row r="357" spans="1:65" s="27" customFormat="1" ht="24.2" customHeight="1">
      <c r="A357" s="23"/>
      <c r="B357" s="24"/>
      <c r="C357" s="150" t="s">
        <v>573</v>
      </c>
      <c r="D357" s="150" t="s">
        <v>148</v>
      </c>
      <c r="E357" s="151" t="s">
        <v>1277</v>
      </c>
      <c r="F357" s="152" t="s">
        <v>238</v>
      </c>
      <c r="G357" s="153" t="s">
        <v>233</v>
      </c>
      <c r="H357" s="154">
        <v>395.1</v>
      </c>
      <c r="I357" s="4"/>
      <c r="J357" s="155">
        <f>ROUND(I357*H357,2)</f>
        <v>0</v>
      </c>
      <c r="K357" s="152" t="s">
        <v>152</v>
      </c>
      <c r="L357" s="24"/>
      <c r="M357" s="156" t="s">
        <v>1</v>
      </c>
      <c r="N357" s="157" t="s">
        <v>41</v>
      </c>
      <c r="O357" s="51"/>
      <c r="P357" s="158">
        <f>O357*H357</f>
        <v>0</v>
      </c>
      <c r="Q357" s="158">
        <v>0</v>
      </c>
      <c r="R357" s="158">
        <f>Q357*H357</f>
        <v>0</v>
      </c>
      <c r="S357" s="158">
        <v>0</v>
      </c>
      <c r="T357" s="159">
        <f>S357*H357</f>
        <v>0</v>
      </c>
      <c r="U357" s="23"/>
      <c r="V357" s="23"/>
      <c r="W357" s="23"/>
      <c r="X357" s="23"/>
      <c r="Y357" s="23"/>
      <c r="Z357" s="23"/>
      <c r="AA357" s="23"/>
      <c r="AB357" s="23"/>
      <c r="AC357" s="23"/>
      <c r="AD357" s="23"/>
      <c r="AE357" s="23"/>
      <c r="AR357" s="160" t="s">
        <v>153</v>
      </c>
      <c r="AT357" s="160" t="s">
        <v>148</v>
      </c>
      <c r="AU357" s="160" t="s">
        <v>85</v>
      </c>
      <c r="AY357" s="11" t="s">
        <v>146</v>
      </c>
      <c r="BE357" s="161">
        <f>IF(N357="základní",J357,0)</f>
        <v>0</v>
      </c>
      <c r="BF357" s="161">
        <f>IF(N357="snížená",J357,0)</f>
        <v>0</v>
      </c>
      <c r="BG357" s="161">
        <f>IF(N357="zákl. přenesená",J357,0)</f>
        <v>0</v>
      </c>
      <c r="BH357" s="161">
        <f>IF(N357="sníž. přenesená",J357,0)</f>
        <v>0</v>
      </c>
      <c r="BI357" s="161">
        <f>IF(N357="nulová",J357,0)</f>
        <v>0</v>
      </c>
      <c r="BJ357" s="11" t="s">
        <v>83</v>
      </c>
      <c r="BK357" s="161">
        <f>ROUND(I357*H357,2)</f>
        <v>0</v>
      </c>
      <c r="BL357" s="11" t="s">
        <v>153</v>
      </c>
      <c r="BM357" s="160" t="s">
        <v>1278</v>
      </c>
    </row>
    <row r="358" spans="1:65" s="162" customFormat="1">
      <c r="B358" s="163"/>
      <c r="D358" s="164" t="s">
        <v>162</v>
      </c>
      <c r="E358" s="165" t="s">
        <v>1</v>
      </c>
      <c r="F358" s="166" t="s">
        <v>1279</v>
      </c>
      <c r="H358" s="167">
        <v>315.89999999999998</v>
      </c>
      <c r="I358" s="5"/>
      <c r="L358" s="163"/>
      <c r="M358" s="168"/>
      <c r="N358" s="169"/>
      <c r="O358" s="169"/>
      <c r="P358" s="169"/>
      <c r="Q358" s="169"/>
      <c r="R358" s="169"/>
      <c r="S358" s="169"/>
      <c r="T358" s="170"/>
      <c r="AT358" s="165" t="s">
        <v>162</v>
      </c>
      <c r="AU358" s="165" t="s">
        <v>85</v>
      </c>
      <c r="AV358" s="162" t="s">
        <v>85</v>
      </c>
      <c r="AW358" s="162" t="s">
        <v>30</v>
      </c>
      <c r="AX358" s="162" t="s">
        <v>76</v>
      </c>
      <c r="AY358" s="165" t="s">
        <v>146</v>
      </c>
    </row>
    <row r="359" spans="1:65" s="162" customFormat="1">
      <c r="B359" s="163"/>
      <c r="D359" s="164" t="s">
        <v>162</v>
      </c>
      <c r="E359" s="165" t="s">
        <v>1</v>
      </c>
      <c r="F359" s="166" t="s">
        <v>1280</v>
      </c>
      <c r="H359" s="167">
        <v>79.2</v>
      </c>
      <c r="I359" s="5"/>
      <c r="L359" s="163"/>
      <c r="M359" s="168"/>
      <c r="N359" s="169"/>
      <c r="O359" s="169"/>
      <c r="P359" s="169"/>
      <c r="Q359" s="169"/>
      <c r="R359" s="169"/>
      <c r="S359" s="169"/>
      <c r="T359" s="170"/>
      <c r="AT359" s="165" t="s">
        <v>162</v>
      </c>
      <c r="AU359" s="165" t="s">
        <v>85</v>
      </c>
      <c r="AV359" s="162" t="s">
        <v>85</v>
      </c>
      <c r="AW359" s="162" t="s">
        <v>30</v>
      </c>
      <c r="AX359" s="162" t="s">
        <v>76</v>
      </c>
      <c r="AY359" s="165" t="s">
        <v>146</v>
      </c>
    </row>
    <row r="360" spans="1:65" s="171" customFormat="1">
      <c r="B360" s="172"/>
      <c r="D360" s="164" t="s">
        <v>162</v>
      </c>
      <c r="E360" s="173" t="s">
        <v>1</v>
      </c>
      <c r="F360" s="174" t="s">
        <v>165</v>
      </c>
      <c r="H360" s="175">
        <v>395.1</v>
      </c>
      <c r="I360" s="6"/>
      <c r="L360" s="172"/>
      <c r="M360" s="176"/>
      <c r="N360" s="177"/>
      <c r="O360" s="177"/>
      <c r="P360" s="177"/>
      <c r="Q360" s="177"/>
      <c r="R360" s="177"/>
      <c r="S360" s="177"/>
      <c r="T360" s="178"/>
      <c r="AT360" s="173" t="s">
        <v>162</v>
      </c>
      <c r="AU360" s="173" t="s">
        <v>85</v>
      </c>
      <c r="AV360" s="171" t="s">
        <v>153</v>
      </c>
      <c r="AW360" s="171" t="s">
        <v>30</v>
      </c>
      <c r="AX360" s="171" t="s">
        <v>83</v>
      </c>
      <c r="AY360" s="173" t="s">
        <v>146</v>
      </c>
    </row>
    <row r="361" spans="1:65" s="27" customFormat="1" ht="37.9" customHeight="1">
      <c r="A361" s="23"/>
      <c r="B361" s="24"/>
      <c r="C361" s="150" t="s">
        <v>582</v>
      </c>
      <c r="D361" s="150" t="s">
        <v>148</v>
      </c>
      <c r="E361" s="151" t="s">
        <v>611</v>
      </c>
      <c r="F361" s="152" t="s">
        <v>612</v>
      </c>
      <c r="G361" s="153" t="s">
        <v>233</v>
      </c>
      <c r="H361" s="154">
        <v>3.528</v>
      </c>
      <c r="I361" s="4"/>
      <c r="J361" s="155">
        <f>ROUND(I361*H361,2)</f>
        <v>0</v>
      </c>
      <c r="K361" s="152" t="s">
        <v>152</v>
      </c>
      <c r="L361" s="24"/>
      <c r="M361" s="156" t="s">
        <v>1</v>
      </c>
      <c r="N361" s="157" t="s">
        <v>41</v>
      </c>
      <c r="O361" s="51"/>
      <c r="P361" s="158">
        <f>O361*H361</f>
        <v>0</v>
      </c>
      <c r="Q361" s="158">
        <v>0</v>
      </c>
      <c r="R361" s="158">
        <f>Q361*H361</f>
        <v>0</v>
      </c>
      <c r="S361" s="158">
        <v>0</v>
      </c>
      <c r="T361" s="159">
        <f>S361*H361</f>
        <v>0</v>
      </c>
      <c r="U361" s="23"/>
      <c r="V361" s="23"/>
      <c r="W361" s="23"/>
      <c r="X361" s="23"/>
      <c r="Y361" s="23"/>
      <c r="Z361" s="23"/>
      <c r="AA361" s="23"/>
      <c r="AB361" s="23"/>
      <c r="AC361" s="23"/>
      <c r="AD361" s="23"/>
      <c r="AE361" s="23"/>
      <c r="AR361" s="160" t="s">
        <v>153</v>
      </c>
      <c r="AT361" s="160" t="s">
        <v>148</v>
      </c>
      <c r="AU361" s="160" t="s">
        <v>85</v>
      </c>
      <c r="AY361" s="11" t="s">
        <v>146</v>
      </c>
      <c r="BE361" s="161">
        <f>IF(N361="základní",J361,0)</f>
        <v>0</v>
      </c>
      <c r="BF361" s="161">
        <f>IF(N361="snížená",J361,0)</f>
        <v>0</v>
      </c>
      <c r="BG361" s="161">
        <f>IF(N361="zákl. přenesená",J361,0)</f>
        <v>0</v>
      </c>
      <c r="BH361" s="161">
        <f>IF(N361="sníž. přenesená",J361,0)</f>
        <v>0</v>
      </c>
      <c r="BI361" s="161">
        <f>IF(N361="nulová",J361,0)</f>
        <v>0</v>
      </c>
      <c r="BJ361" s="11" t="s">
        <v>83</v>
      </c>
      <c r="BK361" s="161">
        <f>ROUND(I361*H361,2)</f>
        <v>0</v>
      </c>
      <c r="BL361" s="11" t="s">
        <v>153</v>
      </c>
      <c r="BM361" s="160" t="s">
        <v>1281</v>
      </c>
    </row>
    <row r="362" spans="1:65" s="162" customFormat="1">
      <c r="B362" s="163"/>
      <c r="D362" s="164" t="s">
        <v>162</v>
      </c>
      <c r="E362" s="165" t="s">
        <v>1</v>
      </c>
      <c r="F362" s="166" t="s">
        <v>1282</v>
      </c>
      <c r="H362" s="167">
        <v>3.528</v>
      </c>
      <c r="I362" s="5"/>
      <c r="L362" s="163"/>
      <c r="M362" s="168"/>
      <c r="N362" s="169"/>
      <c r="O362" s="169"/>
      <c r="P362" s="169"/>
      <c r="Q362" s="169"/>
      <c r="R362" s="169"/>
      <c r="S362" s="169"/>
      <c r="T362" s="170"/>
      <c r="AT362" s="165" t="s">
        <v>162</v>
      </c>
      <c r="AU362" s="165" t="s">
        <v>85</v>
      </c>
      <c r="AV362" s="162" t="s">
        <v>85</v>
      </c>
      <c r="AW362" s="162" t="s">
        <v>30</v>
      </c>
      <c r="AX362" s="162" t="s">
        <v>83</v>
      </c>
      <c r="AY362" s="165" t="s">
        <v>146</v>
      </c>
    </row>
    <row r="363" spans="1:65" s="27" customFormat="1" ht="24.2" customHeight="1">
      <c r="A363" s="23"/>
      <c r="B363" s="24"/>
      <c r="C363" s="150" t="s">
        <v>586</v>
      </c>
      <c r="D363" s="150" t="s">
        <v>148</v>
      </c>
      <c r="E363" s="151" t="s">
        <v>621</v>
      </c>
      <c r="F363" s="152" t="s">
        <v>622</v>
      </c>
      <c r="G363" s="153" t="s">
        <v>233</v>
      </c>
      <c r="H363" s="154">
        <v>82.727999999999994</v>
      </c>
      <c r="I363" s="4"/>
      <c r="J363" s="155">
        <f>ROUND(I363*H363,2)</f>
        <v>0</v>
      </c>
      <c r="K363" s="152" t="s">
        <v>152</v>
      </c>
      <c r="L363" s="24"/>
      <c r="M363" s="156" t="s">
        <v>1</v>
      </c>
      <c r="N363" s="157" t="s">
        <v>41</v>
      </c>
      <c r="O363" s="51"/>
      <c r="P363" s="158">
        <f>O363*H363</f>
        <v>0</v>
      </c>
      <c r="Q363" s="158">
        <v>0</v>
      </c>
      <c r="R363" s="158">
        <f>Q363*H363</f>
        <v>0</v>
      </c>
      <c r="S363" s="158">
        <v>0</v>
      </c>
      <c r="T363" s="159">
        <f>S363*H363</f>
        <v>0</v>
      </c>
      <c r="U363" s="23"/>
      <c r="V363" s="23"/>
      <c r="W363" s="23"/>
      <c r="X363" s="23"/>
      <c r="Y363" s="23"/>
      <c r="Z363" s="23"/>
      <c r="AA363" s="23"/>
      <c r="AB363" s="23"/>
      <c r="AC363" s="23"/>
      <c r="AD363" s="23"/>
      <c r="AE363" s="23"/>
      <c r="AR363" s="160" t="s">
        <v>153</v>
      </c>
      <c r="AT363" s="160" t="s">
        <v>148</v>
      </c>
      <c r="AU363" s="160" t="s">
        <v>85</v>
      </c>
      <c r="AY363" s="11" t="s">
        <v>146</v>
      </c>
      <c r="BE363" s="161">
        <f>IF(N363="základní",J363,0)</f>
        <v>0</v>
      </c>
      <c r="BF363" s="161">
        <f>IF(N363="snížená",J363,0)</f>
        <v>0</v>
      </c>
      <c r="BG363" s="161">
        <f>IF(N363="zákl. přenesená",J363,0)</f>
        <v>0</v>
      </c>
      <c r="BH363" s="161">
        <f>IF(N363="sníž. přenesená",J363,0)</f>
        <v>0</v>
      </c>
      <c r="BI363" s="161">
        <f>IF(N363="nulová",J363,0)</f>
        <v>0</v>
      </c>
      <c r="BJ363" s="11" t="s">
        <v>83</v>
      </c>
      <c r="BK363" s="161">
        <f>ROUND(I363*H363,2)</f>
        <v>0</v>
      </c>
      <c r="BL363" s="11" t="s">
        <v>153</v>
      </c>
      <c r="BM363" s="160" t="s">
        <v>1283</v>
      </c>
    </row>
    <row r="364" spans="1:65" s="162" customFormat="1">
      <c r="B364" s="163"/>
      <c r="D364" s="164" t="s">
        <v>162</v>
      </c>
      <c r="E364" s="165" t="s">
        <v>1</v>
      </c>
      <c r="F364" s="166" t="s">
        <v>1284</v>
      </c>
      <c r="H364" s="167">
        <v>82.727999999999994</v>
      </c>
      <c r="I364" s="5"/>
      <c r="L364" s="163"/>
      <c r="M364" s="168"/>
      <c r="N364" s="169"/>
      <c r="O364" s="169"/>
      <c r="P364" s="169"/>
      <c r="Q364" s="169"/>
      <c r="R364" s="169"/>
      <c r="S364" s="169"/>
      <c r="T364" s="170"/>
      <c r="AT364" s="165" t="s">
        <v>162</v>
      </c>
      <c r="AU364" s="165" t="s">
        <v>85</v>
      </c>
      <c r="AV364" s="162" t="s">
        <v>85</v>
      </c>
      <c r="AW364" s="162" t="s">
        <v>30</v>
      </c>
      <c r="AX364" s="162" t="s">
        <v>83</v>
      </c>
      <c r="AY364" s="165" t="s">
        <v>146</v>
      </c>
    </row>
    <row r="365" spans="1:65" s="27" customFormat="1" ht="14.45" customHeight="1">
      <c r="A365" s="23"/>
      <c r="B365" s="24"/>
      <c r="C365" s="150" t="s">
        <v>590</v>
      </c>
      <c r="D365" s="150" t="s">
        <v>148</v>
      </c>
      <c r="E365" s="151" t="s">
        <v>626</v>
      </c>
      <c r="F365" s="152" t="s">
        <v>627</v>
      </c>
      <c r="G365" s="153" t="s">
        <v>233</v>
      </c>
      <c r="H365" s="154">
        <v>1571.8320000000001</v>
      </c>
      <c r="I365" s="4"/>
      <c r="J365" s="155">
        <f>ROUND(I365*H365,2)</f>
        <v>0</v>
      </c>
      <c r="K365" s="152" t="s">
        <v>152</v>
      </c>
      <c r="L365" s="24"/>
      <c r="M365" s="156" t="s">
        <v>1</v>
      </c>
      <c r="N365" s="157" t="s">
        <v>41</v>
      </c>
      <c r="O365" s="51"/>
      <c r="P365" s="158">
        <f>O365*H365</f>
        <v>0</v>
      </c>
      <c r="Q365" s="158">
        <v>0</v>
      </c>
      <c r="R365" s="158">
        <f>Q365*H365</f>
        <v>0</v>
      </c>
      <c r="S365" s="158">
        <v>0</v>
      </c>
      <c r="T365" s="159">
        <f>S365*H365</f>
        <v>0</v>
      </c>
      <c r="U365" s="23"/>
      <c r="V365" s="23"/>
      <c r="W365" s="23"/>
      <c r="X365" s="23"/>
      <c r="Y365" s="23"/>
      <c r="Z365" s="23"/>
      <c r="AA365" s="23"/>
      <c r="AB365" s="23"/>
      <c r="AC365" s="23"/>
      <c r="AD365" s="23"/>
      <c r="AE365" s="23"/>
      <c r="AR365" s="160" t="s">
        <v>153</v>
      </c>
      <c r="AT365" s="160" t="s">
        <v>148</v>
      </c>
      <c r="AU365" s="160" t="s">
        <v>85</v>
      </c>
      <c r="AY365" s="11" t="s">
        <v>146</v>
      </c>
      <c r="BE365" s="161">
        <f>IF(N365="základní",J365,0)</f>
        <v>0</v>
      </c>
      <c r="BF365" s="161">
        <f>IF(N365="snížená",J365,0)</f>
        <v>0</v>
      </c>
      <c r="BG365" s="161">
        <f>IF(N365="zákl. přenesená",J365,0)</f>
        <v>0</v>
      </c>
      <c r="BH365" s="161">
        <f>IF(N365="sníž. přenesená",J365,0)</f>
        <v>0</v>
      </c>
      <c r="BI365" s="161">
        <f>IF(N365="nulová",J365,0)</f>
        <v>0</v>
      </c>
      <c r="BJ365" s="11" t="s">
        <v>83</v>
      </c>
      <c r="BK365" s="161">
        <f>ROUND(I365*H365,2)</f>
        <v>0</v>
      </c>
      <c r="BL365" s="11" t="s">
        <v>153</v>
      </c>
      <c r="BM365" s="160" t="s">
        <v>1285</v>
      </c>
    </row>
    <row r="366" spans="1:65" s="162" customFormat="1">
      <c r="B366" s="163"/>
      <c r="D366" s="164" t="s">
        <v>162</v>
      </c>
      <c r="E366" s="165" t="s">
        <v>1</v>
      </c>
      <c r="F366" s="166" t="s">
        <v>1286</v>
      </c>
      <c r="H366" s="167">
        <v>1571.8320000000001</v>
      </c>
      <c r="I366" s="5"/>
      <c r="L366" s="163"/>
      <c r="M366" s="168"/>
      <c r="N366" s="169"/>
      <c r="O366" s="169"/>
      <c r="P366" s="169"/>
      <c r="Q366" s="169"/>
      <c r="R366" s="169"/>
      <c r="S366" s="169"/>
      <c r="T366" s="170"/>
      <c r="AT366" s="165" t="s">
        <v>162</v>
      </c>
      <c r="AU366" s="165" t="s">
        <v>85</v>
      </c>
      <c r="AV366" s="162" t="s">
        <v>85</v>
      </c>
      <c r="AW366" s="162" t="s">
        <v>30</v>
      </c>
      <c r="AX366" s="162" t="s">
        <v>83</v>
      </c>
      <c r="AY366" s="165" t="s">
        <v>146</v>
      </c>
    </row>
    <row r="367" spans="1:65" s="27" customFormat="1" ht="24.2" customHeight="1">
      <c r="A367" s="23"/>
      <c r="B367" s="24"/>
      <c r="C367" s="150" t="s">
        <v>594</v>
      </c>
      <c r="D367" s="150" t="s">
        <v>148</v>
      </c>
      <c r="E367" s="151" t="s">
        <v>631</v>
      </c>
      <c r="F367" s="152" t="s">
        <v>632</v>
      </c>
      <c r="G367" s="153" t="s">
        <v>233</v>
      </c>
      <c r="H367" s="154">
        <v>17.329999999999998</v>
      </c>
      <c r="I367" s="4"/>
      <c r="J367" s="155">
        <f>ROUND(I367*H367,2)</f>
        <v>0</v>
      </c>
      <c r="K367" s="152" t="s">
        <v>152</v>
      </c>
      <c r="L367" s="24"/>
      <c r="M367" s="156" t="s">
        <v>1</v>
      </c>
      <c r="N367" s="157" t="s">
        <v>41</v>
      </c>
      <c r="O367" s="51"/>
      <c r="P367" s="158">
        <f>O367*H367</f>
        <v>0</v>
      </c>
      <c r="Q367" s="158">
        <v>0</v>
      </c>
      <c r="R367" s="158">
        <f>Q367*H367</f>
        <v>0</v>
      </c>
      <c r="S367" s="158">
        <v>0</v>
      </c>
      <c r="T367" s="159">
        <f>S367*H367</f>
        <v>0</v>
      </c>
      <c r="U367" s="23"/>
      <c r="V367" s="23"/>
      <c r="W367" s="23"/>
      <c r="X367" s="23"/>
      <c r="Y367" s="23"/>
      <c r="Z367" s="23"/>
      <c r="AA367" s="23"/>
      <c r="AB367" s="23"/>
      <c r="AC367" s="23"/>
      <c r="AD367" s="23"/>
      <c r="AE367" s="23"/>
      <c r="AR367" s="160" t="s">
        <v>153</v>
      </c>
      <c r="AT367" s="160" t="s">
        <v>148</v>
      </c>
      <c r="AU367" s="160" t="s">
        <v>85</v>
      </c>
      <c r="AY367" s="11" t="s">
        <v>146</v>
      </c>
      <c r="BE367" s="161">
        <f>IF(N367="základní",J367,0)</f>
        <v>0</v>
      </c>
      <c r="BF367" s="161">
        <f>IF(N367="snížená",J367,0)</f>
        <v>0</v>
      </c>
      <c r="BG367" s="161">
        <f>IF(N367="zákl. přenesená",J367,0)</f>
        <v>0</v>
      </c>
      <c r="BH367" s="161">
        <f>IF(N367="sníž. přenesená",J367,0)</f>
        <v>0</v>
      </c>
      <c r="BI367" s="161">
        <f>IF(N367="nulová",J367,0)</f>
        <v>0</v>
      </c>
      <c r="BJ367" s="11" t="s">
        <v>83</v>
      </c>
      <c r="BK367" s="161">
        <f>ROUND(I367*H367,2)</f>
        <v>0</v>
      </c>
      <c r="BL367" s="11" t="s">
        <v>153</v>
      </c>
      <c r="BM367" s="160" t="s">
        <v>1287</v>
      </c>
    </row>
    <row r="368" spans="1:65" s="162" customFormat="1">
      <c r="B368" s="163"/>
      <c r="D368" s="164" t="s">
        <v>162</v>
      </c>
      <c r="E368" s="165" t="s">
        <v>1</v>
      </c>
      <c r="F368" s="166" t="s">
        <v>1288</v>
      </c>
      <c r="H368" s="167">
        <v>17.329999999999998</v>
      </c>
      <c r="I368" s="5"/>
      <c r="L368" s="163"/>
      <c r="M368" s="168"/>
      <c r="N368" s="169"/>
      <c r="O368" s="169"/>
      <c r="P368" s="169"/>
      <c r="Q368" s="169"/>
      <c r="R368" s="169"/>
      <c r="S368" s="169"/>
      <c r="T368" s="170"/>
      <c r="AT368" s="165" t="s">
        <v>162</v>
      </c>
      <c r="AU368" s="165" t="s">
        <v>85</v>
      </c>
      <c r="AV368" s="162" t="s">
        <v>85</v>
      </c>
      <c r="AW368" s="162" t="s">
        <v>30</v>
      </c>
      <c r="AX368" s="162" t="s">
        <v>83</v>
      </c>
      <c r="AY368" s="165" t="s">
        <v>146</v>
      </c>
    </row>
    <row r="369" spans="1:65" s="27" customFormat="1" ht="24.2" customHeight="1">
      <c r="A369" s="23"/>
      <c r="B369" s="24"/>
      <c r="C369" s="150" t="s">
        <v>600</v>
      </c>
      <c r="D369" s="150" t="s">
        <v>148</v>
      </c>
      <c r="E369" s="151" t="s">
        <v>636</v>
      </c>
      <c r="F369" s="152" t="s">
        <v>637</v>
      </c>
      <c r="G369" s="153" t="s">
        <v>233</v>
      </c>
      <c r="H369" s="154">
        <v>329.27</v>
      </c>
      <c r="I369" s="4"/>
      <c r="J369" s="155">
        <f>ROUND(I369*H369,2)</f>
        <v>0</v>
      </c>
      <c r="K369" s="152" t="s">
        <v>152</v>
      </c>
      <c r="L369" s="24"/>
      <c r="M369" s="156" t="s">
        <v>1</v>
      </c>
      <c r="N369" s="157" t="s">
        <v>41</v>
      </c>
      <c r="O369" s="51"/>
      <c r="P369" s="158">
        <f>O369*H369</f>
        <v>0</v>
      </c>
      <c r="Q369" s="158">
        <v>0</v>
      </c>
      <c r="R369" s="158">
        <f>Q369*H369</f>
        <v>0</v>
      </c>
      <c r="S369" s="158">
        <v>0</v>
      </c>
      <c r="T369" s="159">
        <f>S369*H369</f>
        <v>0</v>
      </c>
      <c r="U369" s="23"/>
      <c r="V369" s="23"/>
      <c r="W369" s="23"/>
      <c r="X369" s="23"/>
      <c r="Y369" s="23"/>
      <c r="Z369" s="23"/>
      <c r="AA369" s="23"/>
      <c r="AB369" s="23"/>
      <c r="AC369" s="23"/>
      <c r="AD369" s="23"/>
      <c r="AE369" s="23"/>
      <c r="AR369" s="160" t="s">
        <v>153</v>
      </c>
      <c r="AT369" s="160" t="s">
        <v>148</v>
      </c>
      <c r="AU369" s="160" t="s">
        <v>85</v>
      </c>
      <c r="AY369" s="11" t="s">
        <v>146</v>
      </c>
      <c r="BE369" s="161">
        <f>IF(N369="základní",J369,0)</f>
        <v>0</v>
      </c>
      <c r="BF369" s="161">
        <f>IF(N369="snížená",J369,0)</f>
        <v>0</v>
      </c>
      <c r="BG369" s="161">
        <f>IF(N369="zákl. přenesená",J369,0)</f>
        <v>0</v>
      </c>
      <c r="BH369" s="161">
        <f>IF(N369="sníž. přenesená",J369,0)</f>
        <v>0</v>
      </c>
      <c r="BI369" s="161">
        <f>IF(N369="nulová",J369,0)</f>
        <v>0</v>
      </c>
      <c r="BJ369" s="11" t="s">
        <v>83</v>
      </c>
      <c r="BK369" s="161">
        <f>ROUND(I369*H369,2)</f>
        <v>0</v>
      </c>
      <c r="BL369" s="11" t="s">
        <v>153</v>
      </c>
      <c r="BM369" s="160" t="s">
        <v>1289</v>
      </c>
    </row>
    <row r="370" spans="1:65" s="162" customFormat="1">
      <c r="B370" s="163"/>
      <c r="D370" s="164" t="s">
        <v>162</v>
      </c>
      <c r="E370" s="165" t="s">
        <v>1</v>
      </c>
      <c r="F370" s="166" t="s">
        <v>1290</v>
      </c>
      <c r="H370" s="167">
        <v>329.27</v>
      </c>
      <c r="I370" s="5"/>
      <c r="L370" s="163"/>
      <c r="M370" s="168"/>
      <c r="N370" s="169"/>
      <c r="O370" s="169"/>
      <c r="P370" s="169"/>
      <c r="Q370" s="169"/>
      <c r="R370" s="169"/>
      <c r="S370" s="169"/>
      <c r="T370" s="170"/>
      <c r="AT370" s="165" t="s">
        <v>162</v>
      </c>
      <c r="AU370" s="165" t="s">
        <v>85</v>
      </c>
      <c r="AV370" s="162" t="s">
        <v>85</v>
      </c>
      <c r="AW370" s="162" t="s">
        <v>30</v>
      </c>
      <c r="AX370" s="162" t="s">
        <v>83</v>
      </c>
      <c r="AY370" s="165" t="s">
        <v>146</v>
      </c>
    </row>
    <row r="371" spans="1:65" s="27" customFormat="1" ht="24.2" customHeight="1">
      <c r="A371" s="23"/>
      <c r="B371" s="24"/>
      <c r="C371" s="150" t="s">
        <v>605</v>
      </c>
      <c r="D371" s="150" t="s">
        <v>148</v>
      </c>
      <c r="E371" s="151" t="s">
        <v>641</v>
      </c>
      <c r="F371" s="152" t="s">
        <v>642</v>
      </c>
      <c r="G371" s="153" t="s">
        <v>233</v>
      </c>
      <c r="H371" s="154">
        <v>82.727999999999994</v>
      </c>
      <c r="I371" s="4"/>
      <c r="J371" s="155">
        <f>ROUND(I371*H371,2)</f>
        <v>0</v>
      </c>
      <c r="K371" s="152" t="s">
        <v>152</v>
      </c>
      <c r="L371" s="24"/>
      <c r="M371" s="156" t="s">
        <v>1</v>
      </c>
      <c r="N371" s="157" t="s">
        <v>41</v>
      </c>
      <c r="O371" s="51"/>
      <c r="P371" s="158">
        <f>O371*H371</f>
        <v>0</v>
      </c>
      <c r="Q371" s="158">
        <v>0</v>
      </c>
      <c r="R371" s="158">
        <f>Q371*H371</f>
        <v>0</v>
      </c>
      <c r="S371" s="158">
        <v>0</v>
      </c>
      <c r="T371" s="159">
        <f>S371*H371</f>
        <v>0</v>
      </c>
      <c r="U371" s="23"/>
      <c r="V371" s="23"/>
      <c r="W371" s="23"/>
      <c r="X371" s="23"/>
      <c r="Y371" s="23"/>
      <c r="Z371" s="23"/>
      <c r="AA371" s="23"/>
      <c r="AB371" s="23"/>
      <c r="AC371" s="23"/>
      <c r="AD371" s="23"/>
      <c r="AE371" s="23"/>
      <c r="AR371" s="160" t="s">
        <v>153</v>
      </c>
      <c r="AT371" s="160" t="s">
        <v>148</v>
      </c>
      <c r="AU371" s="160" t="s">
        <v>85</v>
      </c>
      <c r="AY371" s="11" t="s">
        <v>146</v>
      </c>
      <c r="BE371" s="161">
        <f>IF(N371="základní",J371,0)</f>
        <v>0</v>
      </c>
      <c r="BF371" s="161">
        <f>IF(N371="snížená",J371,0)</f>
        <v>0</v>
      </c>
      <c r="BG371" s="161">
        <f>IF(N371="zákl. přenesená",J371,0)</f>
        <v>0</v>
      </c>
      <c r="BH371" s="161">
        <f>IF(N371="sníž. přenesená",J371,0)</f>
        <v>0</v>
      </c>
      <c r="BI371" s="161">
        <f>IF(N371="nulová",J371,0)</f>
        <v>0</v>
      </c>
      <c r="BJ371" s="11" t="s">
        <v>83</v>
      </c>
      <c r="BK371" s="161">
        <f>ROUND(I371*H371,2)</f>
        <v>0</v>
      </c>
      <c r="BL371" s="11" t="s">
        <v>153</v>
      </c>
      <c r="BM371" s="160" t="s">
        <v>1291</v>
      </c>
    </row>
    <row r="372" spans="1:65" s="27" customFormat="1" ht="24.2" customHeight="1">
      <c r="A372" s="23"/>
      <c r="B372" s="24"/>
      <c r="C372" s="150" t="s">
        <v>610</v>
      </c>
      <c r="D372" s="150" t="s">
        <v>148</v>
      </c>
      <c r="E372" s="151" t="s">
        <v>646</v>
      </c>
      <c r="F372" s="152" t="s">
        <v>647</v>
      </c>
      <c r="G372" s="153" t="s">
        <v>233</v>
      </c>
      <c r="H372" s="154">
        <v>17.329999999999998</v>
      </c>
      <c r="I372" s="4"/>
      <c r="J372" s="155">
        <f>ROUND(I372*H372,2)</f>
        <v>0</v>
      </c>
      <c r="K372" s="152" t="s">
        <v>152</v>
      </c>
      <c r="L372" s="24"/>
      <c r="M372" s="156" t="s">
        <v>1</v>
      </c>
      <c r="N372" s="157" t="s">
        <v>41</v>
      </c>
      <c r="O372" s="51"/>
      <c r="P372" s="158">
        <f>O372*H372</f>
        <v>0</v>
      </c>
      <c r="Q372" s="158">
        <v>0</v>
      </c>
      <c r="R372" s="158">
        <f>Q372*H372</f>
        <v>0</v>
      </c>
      <c r="S372" s="158">
        <v>0</v>
      </c>
      <c r="T372" s="159">
        <f>S372*H372</f>
        <v>0</v>
      </c>
      <c r="U372" s="23"/>
      <c r="V372" s="23"/>
      <c r="W372" s="23"/>
      <c r="X372" s="23"/>
      <c r="Y372" s="23"/>
      <c r="Z372" s="23"/>
      <c r="AA372" s="23"/>
      <c r="AB372" s="23"/>
      <c r="AC372" s="23"/>
      <c r="AD372" s="23"/>
      <c r="AE372" s="23"/>
      <c r="AR372" s="160" t="s">
        <v>153</v>
      </c>
      <c r="AT372" s="160" t="s">
        <v>148</v>
      </c>
      <c r="AU372" s="160" t="s">
        <v>85</v>
      </c>
      <c r="AY372" s="11" t="s">
        <v>146</v>
      </c>
      <c r="BE372" s="161">
        <f>IF(N372="základní",J372,0)</f>
        <v>0</v>
      </c>
      <c r="BF372" s="161">
        <f>IF(N372="snížená",J372,0)</f>
        <v>0</v>
      </c>
      <c r="BG372" s="161">
        <f>IF(N372="zákl. přenesená",J372,0)</f>
        <v>0</v>
      </c>
      <c r="BH372" s="161">
        <f>IF(N372="sníž. přenesená",J372,0)</f>
        <v>0</v>
      </c>
      <c r="BI372" s="161">
        <f>IF(N372="nulová",J372,0)</f>
        <v>0</v>
      </c>
      <c r="BJ372" s="11" t="s">
        <v>83</v>
      </c>
      <c r="BK372" s="161">
        <f>ROUND(I372*H372,2)</f>
        <v>0</v>
      </c>
      <c r="BL372" s="11" t="s">
        <v>153</v>
      </c>
      <c r="BM372" s="160" t="s">
        <v>1292</v>
      </c>
    </row>
    <row r="373" spans="1:65" s="137" customFormat="1" ht="22.9" customHeight="1">
      <c r="B373" s="138"/>
      <c r="D373" s="139" t="s">
        <v>75</v>
      </c>
      <c r="E373" s="148" t="s">
        <v>654</v>
      </c>
      <c r="F373" s="148" t="s">
        <v>655</v>
      </c>
      <c r="I373" s="3"/>
      <c r="J373" s="149">
        <f>BK373</f>
        <v>0</v>
      </c>
      <c r="L373" s="138"/>
      <c r="M373" s="142"/>
      <c r="N373" s="143"/>
      <c r="O373" s="143"/>
      <c r="P373" s="144">
        <f>P374</f>
        <v>0</v>
      </c>
      <c r="Q373" s="143"/>
      <c r="R373" s="144">
        <f>R374</f>
        <v>0</v>
      </c>
      <c r="S373" s="143"/>
      <c r="T373" s="145">
        <f>T374</f>
        <v>0</v>
      </c>
      <c r="AR373" s="139" t="s">
        <v>83</v>
      </c>
      <c r="AT373" s="146" t="s">
        <v>75</v>
      </c>
      <c r="AU373" s="146" t="s">
        <v>83</v>
      </c>
      <c r="AY373" s="139" t="s">
        <v>146</v>
      </c>
      <c r="BK373" s="147">
        <f>BK374</f>
        <v>0</v>
      </c>
    </row>
    <row r="374" spans="1:65" s="27" customFormat="1" ht="24.2" customHeight="1">
      <c r="A374" s="23"/>
      <c r="B374" s="24"/>
      <c r="C374" s="150" t="s">
        <v>615</v>
      </c>
      <c r="D374" s="150" t="s">
        <v>148</v>
      </c>
      <c r="E374" s="151" t="s">
        <v>657</v>
      </c>
      <c r="F374" s="152" t="s">
        <v>658</v>
      </c>
      <c r="G374" s="153" t="s">
        <v>233</v>
      </c>
      <c r="H374" s="154">
        <v>601.18399999999997</v>
      </c>
      <c r="I374" s="4"/>
      <c r="J374" s="155">
        <f>ROUND(I374*H374,2)</f>
        <v>0</v>
      </c>
      <c r="K374" s="152" t="s">
        <v>152</v>
      </c>
      <c r="L374" s="24"/>
      <c r="M374" s="156" t="s">
        <v>1</v>
      </c>
      <c r="N374" s="157" t="s">
        <v>41</v>
      </c>
      <c r="O374" s="51"/>
      <c r="P374" s="158">
        <f>O374*H374</f>
        <v>0</v>
      </c>
      <c r="Q374" s="158">
        <v>0</v>
      </c>
      <c r="R374" s="158">
        <f>Q374*H374</f>
        <v>0</v>
      </c>
      <c r="S374" s="158">
        <v>0</v>
      </c>
      <c r="T374" s="159">
        <f>S374*H374</f>
        <v>0</v>
      </c>
      <c r="U374" s="23"/>
      <c r="V374" s="23"/>
      <c r="W374" s="23"/>
      <c r="X374" s="23"/>
      <c r="Y374" s="23"/>
      <c r="Z374" s="23"/>
      <c r="AA374" s="23"/>
      <c r="AB374" s="23"/>
      <c r="AC374" s="23"/>
      <c r="AD374" s="23"/>
      <c r="AE374" s="23"/>
      <c r="AR374" s="160" t="s">
        <v>153</v>
      </c>
      <c r="AT374" s="160" t="s">
        <v>148</v>
      </c>
      <c r="AU374" s="160" t="s">
        <v>85</v>
      </c>
      <c r="AY374" s="11" t="s">
        <v>146</v>
      </c>
      <c r="BE374" s="161">
        <f>IF(N374="základní",J374,0)</f>
        <v>0</v>
      </c>
      <c r="BF374" s="161">
        <f>IF(N374="snížená",J374,0)</f>
        <v>0</v>
      </c>
      <c r="BG374" s="161">
        <f>IF(N374="zákl. přenesená",J374,0)</f>
        <v>0</v>
      </c>
      <c r="BH374" s="161">
        <f>IF(N374="sníž. přenesená",J374,0)</f>
        <v>0</v>
      </c>
      <c r="BI374" s="161">
        <f>IF(N374="nulová",J374,0)</f>
        <v>0</v>
      </c>
      <c r="BJ374" s="11" t="s">
        <v>83</v>
      </c>
      <c r="BK374" s="161">
        <f>ROUND(I374*H374,2)</f>
        <v>0</v>
      </c>
      <c r="BL374" s="11" t="s">
        <v>153</v>
      </c>
      <c r="BM374" s="160" t="s">
        <v>1293</v>
      </c>
    </row>
    <row r="375" spans="1:65" s="137" customFormat="1" ht="25.9" customHeight="1">
      <c r="B375" s="138"/>
      <c r="D375" s="139" t="s">
        <v>75</v>
      </c>
      <c r="E375" s="140" t="s">
        <v>664</v>
      </c>
      <c r="F375" s="140" t="s">
        <v>665</v>
      </c>
      <c r="I375" s="3"/>
      <c r="J375" s="141">
        <f>BK375</f>
        <v>0</v>
      </c>
      <c r="L375" s="138"/>
      <c r="M375" s="142"/>
      <c r="N375" s="143"/>
      <c r="O375" s="143"/>
      <c r="P375" s="144">
        <f>P376</f>
        <v>0</v>
      </c>
      <c r="Q375" s="143"/>
      <c r="R375" s="144">
        <f>R376</f>
        <v>1.5472979999999996</v>
      </c>
      <c r="S375" s="143"/>
      <c r="T375" s="145">
        <f>T376</f>
        <v>0.13800000000000001</v>
      </c>
      <c r="AR375" s="139" t="s">
        <v>85</v>
      </c>
      <c r="AT375" s="146" t="s">
        <v>75</v>
      </c>
      <c r="AU375" s="146" t="s">
        <v>76</v>
      </c>
      <c r="AY375" s="139" t="s">
        <v>146</v>
      </c>
      <c r="BK375" s="147">
        <f>BK376</f>
        <v>0</v>
      </c>
    </row>
    <row r="376" spans="1:65" s="137" customFormat="1" ht="22.9" customHeight="1">
      <c r="B376" s="138"/>
      <c r="D376" s="139" t="s">
        <v>75</v>
      </c>
      <c r="E376" s="148" t="s">
        <v>666</v>
      </c>
      <c r="F376" s="148" t="s">
        <v>667</v>
      </c>
      <c r="I376" s="3"/>
      <c r="J376" s="149">
        <f>BK376</f>
        <v>0</v>
      </c>
      <c r="L376" s="138"/>
      <c r="M376" s="142"/>
      <c r="N376" s="143"/>
      <c r="O376" s="143"/>
      <c r="P376" s="144">
        <f>SUM(P377:P401)</f>
        <v>0</v>
      </c>
      <c r="Q376" s="143"/>
      <c r="R376" s="144">
        <f>SUM(R377:R401)</f>
        <v>1.5472979999999996</v>
      </c>
      <c r="S376" s="143"/>
      <c r="T376" s="145">
        <f>SUM(T377:T401)</f>
        <v>0.13800000000000001</v>
      </c>
      <c r="AR376" s="139" t="s">
        <v>85</v>
      </c>
      <c r="AT376" s="146" t="s">
        <v>75</v>
      </c>
      <c r="AU376" s="146" t="s">
        <v>83</v>
      </c>
      <c r="AY376" s="139" t="s">
        <v>146</v>
      </c>
      <c r="BK376" s="147">
        <f>SUM(BK377:BK401)</f>
        <v>0</v>
      </c>
    </row>
    <row r="377" spans="1:65" s="27" customFormat="1" ht="24.2" customHeight="1">
      <c r="A377" s="23"/>
      <c r="B377" s="24"/>
      <c r="C377" s="150" t="s">
        <v>620</v>
      </c>
      <c r="D377" s="150" t="s">
        <v>148</v>
      </c>
      <c r="E377" s="151" t="s">
        <v>669</v>
      </c>
      <c r="F377" s="152" t="s">
        <v>670</v>
      </c>
      <c r="G377" s="153" t="s">
        <v>151</v>
      </c>
      <c r="H377" s="154">
        <v>116</v>
      </c>
      <c r="I377" s="4"/>
      <c r="J377" s="155">
        <f>ROUND(I377*H377,2)</f>
        <v>0</v>
      </c>
      <c r="K377" s="152" t="s">
        <v>152</v>
      </c>
      <c r="L377" s="24"/>
      <c r="M377" s="156" t="s">
        <v>1</v>
      </c>
      <c r="N377" s="157" t="s">
        <v>41</v>
      </c>
      <c r="O377" s="51"/>
      <c r="P377" s="158">
        <f>O377*H377</f>
        <v>0</v>
      </c>
      <c r="Q377" s="158">
        <v>0</v>
      </c>
      <c r="R377" s="158">
        <f>Q377*H377</f>
        <v>0</v>
      </c>
      <c r="S377" s="158">
        <v>0</v>
      </c>
      <c r="T377" s="159">
        <f>S377*H377</f>
        <v>0</v>
      </c>
      <c r="U377" s="23"/>
      <c r="V377" s="23"/>
      <c r="W377" s="23"/>
      <c r="X377" s="23"/>
      <c r="Y377" s="23"/>
      <c r="Z377" s="23"/>
      <c r="AA377" s="23"/>
      <c r="AB377" s="23"/>
      <c r="AC377" s="23"/>
      <c r="AD377" s="23"/>
      <c r="AE377" s="23"/>
      <c r="AR377" s="160" t="s">
        <v>229</v>
      </c>
      <c r="AT377" s="160" t="s">
        <v>148</v>
      </c>
      <c r="AU377" s="160" t="s">
        <v>85</v>
      </c>
      <c r="AY377" s="11" t="s">
        <v>146</v>
      </c>
      <c r="BE377" s="161">
        <f>IF(N377="základní",J377,0)</f>
        <v>0</v>
      </c>
      <c r="BF377" s="161">
        <f>IF(N377="snížená",J377,0)</f>
        <v>0</v>
      </c>
      <c r="BG377" s="161">
        <f>IF(N377="zákl. přenesená",J377,0)</f>
        <v>0</v>
      </c>
      <c r="BH377" s="161">
        <f>IF(N377="sníž. přenesená",J377,0)</f>
        <v>0</v>
      </c>
      <c r="BI377" s="161">
        <f>IF(N377="nulová",J377,0)</f>
        <v>0</v>
      </c>
      <c r="BJ377" s="11" t="s">
        <v>83</v>
      </c>
      <c r="BK377" s="161">
        <f>ROUND(I377*H377,2)</f>
        <v>0</v>
      </c>
      <c r="BL377" s="11" t="s">
        <v>229</v>
      </c>
      <c r="BM377" s="160" t="s">
        <v>1294</v>
      </c>
    </row>
    <row r="378" spans="1:65" s="162" customFormat="1">
      <c r="B378" s="163"/>
      <c r="D378" s="164" t="s">
        <v>162</v>
      </c>
      <c r="E378" s="165" t="s">
        <v>1</v>
      </c>
      <c r="F378" s="166" t="s">
        <v>1295</v>
      </c>
      <c r="H378" s="167">
        <v>116</v>
      </c>
      <c r="I378" s="5"/>
      <c r="L378" s="163"/>
      <c r="M378" s="168"/>
      <c r="N378" s="169"/>
      <c r="O378" s="169"/>
      <c r="P378" s="169"/>
      <c r="Q378" s="169"/>
      <c r="R378" s="169"/>
      <c r="S378" s="169"/>
      <c r="T378" s="170"/>
      <c r="AT378" s="165" t="s">
        <v>162</v>
      </c>
      <c r="AU378" s="165" t="s">
        <v>85</v>
      </c>
      <c r="AV378" s="162" t="s">
        <v>85</v>
      </c>
      <c r="AW378" s="162" t="s">
        <v>30</v>
      </c>
      <c r="AX378" s="162" t="s">
        <v>83</v>
      </c>
      <c r="AY378" s="165" t="s">
        <v>146</v>
      </c>
    </row>
    <row r="379" spans="1:65" s="27" customFormat="1" ht="14.45" customHeight="1">
      <c r="A379" s="23"/>
      <c r="B379" s="24"/>
      <c r="C379" s="179" t="s">
        <v>625</v>
      </c>
      <c r="D379" s="179" t="s">
        <v>230</v>
      </c>
      <c r="E379" s="180" t="s">
        <v>674</v>
      </c>
      <c r="F379" s="181" t="s">
        <v>675</v>
      </c>
      <c r="G379" s="182" t="s">
        <v>233</v>
      </c>
      <c r="H379" s="183">
        <v>4.1000000000000002E-2</v>
      </c>
      <c r="I379" s="7"/>
      <c r="J379" s="184">
        <f>ROUND(I379*H379,2)</f>
        <v>0</v>
      </c>
      <c r="K379" s="181" t="s">
        <v>152</v>
      </c>
      <c r="L379" s="185"/>
      <c r="M379" s="186" t="s">
        <v>1</v>
      </c>
      <c r="N379" s="187" t="s">
        <v>41</v>
      </c>
      <c r="O379" s="51"/>
      <c r="P379" s="158">
        <f>O379*H379</f>
        <v>0</v>
      </c>
      <c r="Q379" s="158">
        <v>1</v>
      </c>
      <c r="R379" s="158">
        <f>Q379*H379</f>
        <v>4.1000000000000002E-2</v>
      </c>
      <c r="S379" s="158">
        <v>0</v>
      </c>
      <c r="T379" s="159">
        <f>S379*H379</f>
        <v>0</v>
      </c>
      <c r="U379" s="23"/>
      <c r="V379" s="23"/>
      <c r="W379" s="23"/>
      <c r="X379" s="23"/>
      <c r="Y379" s="23"/>
      <c r="Z379" s="23"/>
      <c r="AA379" s="23"/>
      <c r="AB379" s="23"/>
      <c r="AC379" s="23"/>
      <c r="AD379" s="23"/>
      <c r="AE379" s="23"/>
      <c r="AR379" s="160" t="s">
        <v>315</v>
      </c>
      <c r="AT379" s="160" t="s">
        <v>230</v>
      </c>
      <c r="AU379" s="160" t="s">
        <v>85</v>
      </c>
      <c r="AY379" s="11" t="s">
        <v>146</v>
      </c>
      <c r="BE379" s="161">
        <f>IF(N379="základní",J379,0)</f>
        <v>0</v>
      </c>
      <c r="BF379" s="161">
        <f>IF(N379="snížená",J379,0)</f>
        <v>0</v>
      </c>
      <c r="BG379" s="161">
        <f>IF(N379="zákl. přenesená",J379,0)</f>
        <v>0</v>
      </c>
      <c r="BH379" s="161">
        <f>IF(N379="sníž. přenesená",J379,0)</f>
        <v>0</v>
      </c>
      <c r="BI379" s="161">
        <f>IF(N379="nulová",J379,0)</f>
        <v>0</v>
      </c>
      <c r="BJ379" s="11" t="s">
        <v>83</v>
      </c>
      <c r="BK379" s="161">
        <f>ROUND(I379*H379,2)</f>
        <v>0</v>
      </c>
      <c r="BL379" s="11" t="s">
        <v>229</v>
      </c>
      <c r="BM379" s="160" t="s">
        <v>1296</v>
      </c>
    </row>
    <row r="380" spans="1:65" s="27" customFormat="1" ht="19.5">
      <c r="A380" s="23"/>
      <c r="B380" s="24"/>
      <c r="C380" s="23"/>
      <c r="D380" s="164" t="s">
        <v>312</v>
      </c>
      <c r="E380" s="23"/>
      <c r="F380" s="188" t="s">
        <v>677</v>
      </c>
      <c r="G380" s="23"/>
      <c r="H380" s="23"/>
      <c r="I380" s="8"/>
      <c r="J380" s="23"/>
      <c r="K380" s="23"/>
      <c r="L380" s="24"/>
      <c r="M380" s="189"/>
      <c r="N380" s="190"/>
      <c r="O380" s="51"/>
      <c r="P380" s="51"/>
      <c r="Q380" s="51"/>
      <c r="R380" s="51"/>
      <c r="S380" s="51"/>
      <c r="T380" s="52"/>
      <c r="U380" s="23"/>
      <c r="V380" s="23"/>
      <c r="W380" s="23"/>
      <c r="X380" s="23"/>
      <c r="Y380" s="23"/>
      <c r="Z380" s="23"/>
      <c r="AA380" s="23"/>
      <c r="AB380" s="23"/>
      <c r="AC380" s="23"/>
      <c r="AD380" s="23"/>
      <c r="AE380" s="23"/>
      <c r="AT380" s="11" t="s">
        <v>312</v>
      </c>
      <c r="AU380" s="11" t="s">
        <v>85</v>
      </c>
    </row>
    <row r="381" spans="1:65" s="162" customFormat="1">
      <c r="B381" s="163"/>
      <c r="D381" s="164" t="s">
        <v>162</v>
      </c>
      <c r="E381" s="165" t="s">
        <v>1</v>
      </c>
      <c r="F381" s="166" t="s">
        <v>1297</v>
      </c>
      <c r="H381" s="167">
        <v>4.1000000000000002E-2</v>
      </c>
      <c r="I381" s="5"/>
      <c r="L381" s="163"/>
      <c r="M381" s="168"/>
      <c r="N381" s="169"/>
      <c r="O381" s="169"/>
      <c r="P381" s="169"/>
      <c r="Q381" s="169"/>
      <c r="R381" s="169"/>
      <c r="S381" s="169"/>
      <c r="T381" s="170"/>
      <c r="AT381" s="165" t="s">
        <v>162</v>
      </c>
      <c r="AU381" s="165" t="s">
        <v>85</v>
      </c>
      <c r="AV381" s="162" t="s">
        <v>85</v>
      </c>
      <c r="AW381" s="162" t="s">
        <v>30</v>
      </c>
      <c r="AX381" s="162" t="s">
        <v>83</v>
      </c>
      <c r="AY381" s="165" t="s">
        <v>146</v>
      </c>
    </row>
    <row r="382" spans="1:65" s="27" customFormat="1" ht="14.45" customHeight="1">
      <c r="A382" s="23"/>
      <c r="B382" s="24"/>
      <c r="C382" s="150" t="s">
        <v>630</v>
      </c>
      <c r="D382" s="150" t="s">
        <v>148</v>
      </c>
      <c r="E382" s="151" t="s">
        <v>680</v>
      </c>
      <c r="F382" s="152" t="s">
        <v>681</v>
      </c>
      <c r="G382" s="153" t="s">
        <v>151</v>
      </c>
      <c r="H382" s="154">
        <v>34.5</v>
      </c>
      <c r="I382" s="4"/>
      <c r="J382" s="155">
        <f>ROUND(I382*H382,2)</f>
        <v>0</v>
      </c>
      <c r="K382" s="152" t="s">
        <v>152</v>
      </c>
      <c r="L382" s="24"/>
      <c r="M382" s="156" t="s">
        <v>1</v>
      </c>
      <c r="N382" s="157" t="s">
        <v>41</v>
      </c>
      <c r="O382" s="51"/>
      <c r="P382" s="158">
        <f>O382*H382</f>
        <v>0</v>
      </c>
      <c r="Q382" s="158">
        <v>0</v>
      </c>
      <c r="R382" s="158">
        <f>Q382*H382</f>
        <v>0</v>
      </c>
      <c r="S382" s="158">
        <v>4.0000000000000001E-3</v>
      </c>
      <c r="T382" s="159">
        <f>S382*H382</f>
        <v>0.13800000000000001</v>
      </c>
      <c r="U382" s="23"/>
      <c r="V382" s="23"/>
      <c r="W382" s="23"/>
      <c r="X382" s="23"/>
      <c r="Y382" s="23"/>
      <c r="Z382" s="23"/>
      <c r="AA382" s="23"/>
      <c r="AB382" s="23"/>
      <c r="AC382" s="23"/>
      <c r="AD382" s="23"/>
      <c r="AE382" s="23"/>
      <c r="AR382" s="160" t="s">
        <v>229</v>
      </c>
      <c r="AT382" s="160" t="s">
        <v>148</v>
      </c>
      <c r="AU382" s="160" t="s">
        <v>85</v>
      </c>
      <c r="AY382" s="11" t="s">
        <v>146</v>
      </c>
      <c r="BE382" s="161">
        <f>IF(N382="základní",J382,0)</f>
        <v>0</v>
      </c>
      <c r="BF382" s="161">
        <f>IF(N382="snížená",J382,0)</f>
        <v>0</v>
      </c>
      <c r="BG382" s="161">
        <f>IF(N382="zákl. přenesená",J382,0)</f>
        <v>0</v>
      </c>
      <c r="BH382" s="161">
        <f>IF(N382="sníž. přenesená",J382,0)</f>
        <v>0</v>
      </c>
      <c r="BI382" s="161">
        <f>IF(N382="nulová",J382,0)</f>
        <v>0</v>
      </c>
      <c r="BJ382" s="11" t="s">
        <v>83</v>
      </c>
      <c r="BK382" s="161">
        <f>ROUND(I382*H382,2)</f>
        <v>0</v>
      </c>
      <c r="BL382" s="11" t="s">
        <v>229</v>
      </c>
      <c r="BM382" s="160" t="s">
        <v>1298</v>
      </c>
    </row>
    <row r="383" spans="1:65" s="162" customFormat="1">
      <c r="B383" s="163"/>
      <c r="D383" s="164" t="s">
        <v>162</v>
      </c>
      <c r="E383" s="165" t="s">
        <v>1</v>
      </c>
      <c r="F383" s="166" t="s">
        <v>1299</v>
      </c>
      <c r="H383" s="167">
        <v>34.5</v>
      </c>
      <c r="I383" s="5"/>
      <c r="L383" s="163"/>
      <c r="M383" s="168"/>
      <c r="N383" s="169"/>
      <c r="O383" s="169"/>
      <c r="P383" s="169"/>
      <c r="Q383" s="169"/>
      <c r="R383" s="169"/>
      <c r="S383" s="169"/>
      <c r="T383" s="170"/>
      <c r="AT383" s="165" t="s">
        <v>162</v>
      </c>
      <c r="AU383" s="165" t="s">
        <v>85</v>
      </c>
      <c r="AV383" s="162" t="s">
        <v>85</v>
      </c>
      <c r="AW383" s="162" t="s">
        <v>30</v>
      </c>
      <c r="AX383" s="162" t="s">
        <v>83</v>
      </c>
      <c r="AY383" s="165" t="s">
        <v>146</v>
      </c>
    </row>
    <row r="384" spans="1:65" s="27" customFormat="1" ht="24.2" customHeight="1">
      <c r="A384" s="23"/>
      <c r="B384" s="24"/>
      <c r="C384" s="150" t="s">
        <v>635</v>
      </c>
      <c r="D384" s="150" t="s">
        <v>148</v>
      </c>
      <c r="E384" s="151" t="s">
        <v>685</v>
      </c>
      <c r="F384" s="152" t="s">
        <v>686</v>
      </c>
      <c r="G384" s="153" t="s">
        <v>151</v>
      </c>
      <c r="H384" s="154">
        <v>98</v>
      </c>
      <c r="I384" s="4"/>
      <c r="J384" s="155">
        <f>ROUND(I384*H384,2)</f>
        <v>0</v>
      </c>
      <c r="K384" s="152" t="s">
        <v>152</v>
      </c>
      <c r="L384" s="24"/>
      <c r="M384" s="156" t="s">
        <v>1</v>
      </c>
      <c r="N384" s="157" t="s">
        <v>41</v>
      </c>
      <c r="O384" s="51"/>
      <c r="P384" s="158">
        <f>O384*H384</f>
        <v>0</v>
      </c>
      <c r="Q384" s="158">
        <v>4.0000000000000002E-4</v>
      </c>
      <c r="R384" s="158">
        <f>Q384*H384</f>
        <v>3.9199999999999999E-2</v>
      </c>
      <c r="S384" s="158">
        <v>0</v>
      </c>
      <c r="T384" s="159">
        <f>S384*H384</f>
        <v>0</v>
      </c>
      <c r="U384" s="23"/>
      <c r="V384" s="23"/>
      <c r="W384" s="23"/>
      <c r="X384" s="23"/>
      <c r="Y384" s="23"/>
      <c r="Z384" s="23"/>
      <c r="AA384" s="23"/>
      <c r="AB384" s="23"/>
      <c r="AC384" s="23"/>
      <c r="AD384" s="23"/>
      <c r="AE384" s="23"/>
      <c r="AR384" s="160" t="s">
        <v>229</v>
      </c>
      <c r="AT384" s="160" t="s">
        <v>148</v>
      </c>
      <c r="AU384" s="160" t="s">
        <v>85</v>
      </c>
      <c r="AY384" s="11" t="s">
        <v>146</v>
      </c>
      <c r="BE384" s="161">
        <f>IF(N384="základní",J384,0)</f>
        <v>0</v>
      </c>
      <c r="BF384" s="161">
        <f>IF(N384="snížená",J384,0)</f>
        <v>0</v>
      </c>
      <c r="BG384" s="161">
        <f>IF(N384="zákl. přenesená",J384,0)</f>
        <v>0</v>
      </c>
      <c r="BH384" s="161">
        <f>IF(N384="sníž. přenesená",J384,0)</f>
        <v>0</v>
      </c>
      <c r="BI384" s="161">
        <f>IF(N384="nulová",J384,0)</f>
        <v>0</v>
      </c>
      <c r="BJ384" s="11" t="s">
        <v>83</v>
      </c>
      <c r="BK384" s="161">
        <f>ROUND(I384*H384,2)</f>
        <v>0</v>
      </c>
      <c r="BL384" s="11" t="s">
        <v>229</v>
      </c>
      <c r="BM384" s="160" t="s">
        <v>1300</v>
      </c>
    </row>
    <row r="385" spans="1:65" s="162" customFormat="1">
      <c r="B385" s="163"/>
      <c r="D385" s="164" t="s">
        <v>162</v>
      </c>
      <c r="E385" s="165" t="s">
        <v>1</v>
      </c>
      <c r="F385" s="166" t="s">
        <v>1301</v>
      </c>
      <c r="H385" s="167">
        <v>98</v>
      </c>
      <c r="I385" s="5"/>
      <c r="L385" s="163"/>
      <c r="M385" s="168"/>
      <c r="N385" s="169"/>
      <c r="O385" s="169"/>
      <c r="P385" s="169"/>
      <c r="Q385" s="169"/>
      <c r="R385" s="169"/>
      <c r="S385" s="169"/>
      <c r="T385" s="170"/>
      <c r="AT385" s="165" t="s">
        <v>162</v>
      </c>
      <c r="AU385" s="165" t="s">
        <v>85</v>
      </c>
      <c r="AV385" s="162" t="s">
        <v>85</v>
      </c>
      <c r="AW385" s="162" t="s">
        <v>30</v>
      </c>
      <c r="AX385" s="162" t="s">
        <v>83</v>
      </c>
      <c r="AY385" s="165" t="s">
        <v>146</v>
      </c>
    </row>
    <row r="386" spans="1:65" s="27" customFormat="1" ht="24.2" customHeight="1">
      <c r="A386" s="23"/>
      <c r="B386" s="24"/>
      <c r="C386" s="150" t="s">
        <v>640</v>
      </c>
      <c r="D386" s="150" t="s">
        <v>148</v>
      </c>
      <c r="E386" s="151" t="s">
        <v>690</v>
      </c>
      <c r="F386" s="152" t="s">
        <v>691</v>
      </c>
      <c r="G386" s="153" t="s">
        <v>151</v>
      </c>
      <c r="H386" s="154">
        <v>18</v>
      </c>
      <c r="I386" s="4"/>
      <c r="J386" s="155">
        <f>ROUND(I386*H386,2)</f>
        <v>0</v>
      </c>
      <c r="K386" s="152" t="s">
        <v>152</v>
      </c>
      <c r="L386" s="24"/>
      <c r="M386" s="156" t="s">
        <v>1</v>
      </c>
      <c r="N386" s="157" t="s">
        <v>41</v>
      </c>
      <c r="O386" s="51"/>
      <c r="P386" s="158">
        <f>O386*H386</f>
        <v>0</v>
      </c>
      <c r="Q386" s="158">
        <v>4.0000000000000002E-4</v>
      </c>
      <c r="R386" s="158">
        <f>Q386*H386</f>
        <v>7.2000000000000007E-3</v>
      </c>
      <c r="S386" s="158">
        <v>0</v>
      </c>
      <c r="T386" s="159">
        <f>S386*H386</f>
        <v>0</v>
      </c>
      <c r="U386" s="23"/>
      <c r="V386" s="23"/>
      <c r="W386" s="23"/>
      <c r="X386" s="23"/>
      <c r="Y386" s="23"/>
      <c r="Z386" s="23"/>
      <c r="AA386" s="23"/>
      <c r="AB386" s="23"/>
      <c r="AC386" s="23"/>
      <c r="AD386" s="23"/>
      <c r="AE386" s="23"/>
      <c r="AR386" s="160" t="s">
        <v>229</v>
      </c>
      <c r="AT386" s="160" t="s">
        <v>148</v>
      </c>
      <c r="AU386" s="160" t="s">
        <v>85</v>
      </c>
      <c r="AY386" s="11" t="s">
        <v>146</v>
      </c>
      <c r="BE386" s="161">
        <f>IF(N386="základní",J386,0)</f>
        <v>0</v>
      </c>
      <c r="BF386" s="161">
        <f>IF(N386="snížená",J386,0)</f>
        <v>0</v>
      </c>
      <c r="BG386" s="161">
        <f>IF(N386="zákl. přenesená",J386,0)</f>
        <v>0</v>
      </c>
      <c r="BH386" s="161">
        <f>IF(N386="sníž. přenesená",J386,0)</f>
        <v>0</v>
      </c>
      <c r="BI386" s="161">
        <f>IF(N386="nulová",J386,0)</f>
        <v>0</v>
      </c>
      <c r="BJ386" s="11" t="s">
        <v>83</v>
      </c>
      <c r="BK386" s="161">
        <f>ROUND(I386*H386,2)</f>
        <v>0</v>
      </c>
      <c r="BL386" s="11" t="s">
        <v>229</v>
      </c>
      <c r="BM386" s="160" t="s">
        <v>1302</v>
      </c>
    </row>
    <row r="387" spans="1:65" s="162" customFormat="1">
      <c r="B387" s="163"/>
      <c r="D387" s="164" t="s">
        <v>162</v>
      </c>
      <c r="E387" s="165" t="s">
        <v>1</v>
      </c>
      <c r="F387" s="166" t="s">
        <v>1303</v>
      </c>
      <c r="H387" s="167">
        <v>18</v>
      </c>
      <c r="I387" s="5"/>
      <c r="L387" s="163"/>
      <c r="M387" s="168"/>
      <c r="N387" s="169"/>
      <c r="O387" s="169"/>
      <c r="P387" s="169"/>
      <c r="Q387" s="169"/>
      <c r="R387" s="169"/>
      <c r="S387" s="169"/>
      <c r="T387" s="170"/>
      <c r="AT387" s="165" t="s">
        <v>162</v>
      </c>
      <c r="AU387" s="165" t="s">
        <v>85</v>
      </c>
      <c r="AV387" s="162" t="s">
        <v>85</v>
      </c>
      <c r="AW387" s="162" t="s">
        <v>30</v>
      </c>
      <c r="AX387" s="162" t="s">
        <v>83</v>
      </c>
      <c r="AY387" s="165" t="s">
        <v>146</v>
      </c>
    </row>
    <row r="388" spans="1:65" s="27" customFormat="1" ht="49.15" customHeight="1">
      <c r="A388" s="23"/>
      <c r="B388" s="24"/>
      <c r="C388" s="179" t="s">
        <v>645</v>
      </c>
      <c r="D388" s="179" t="s">
        <v>230</v>
      </c>
      <c r="E388" s="180" t="s">
        <v>695</v>
      </c>
      <c r="F388" s="181" t="s">
        <v>696</v>
      </c>
      <c r="G388" s="182" t="s">
        <v>151</v>
      </c>
      <c r="H388" s="183">
        <v>266.8</v>
      </c>
      <c r="I388" s="7"/>
      <c r="J388" s="184">
        <f>ROUND(I388*H388,2)</f>
        <v>0</v>
      </c>
      <c r="K388" s="181" t="s">
        <v>152</v>
      </c>
      <c r="L388" s="185"/>
      <c r="M388" s="186" t="s">
        <v>1</v>
      </c>
      <c r="N388" s="187" t="s">
        <v>41</v>
      </c>
      <c r="O388" s="51"/>
      <c r="P388" s="158">
        <f>O388*H388</f>
        <v>0</v>
      </c>
      <c r="Q388" s="158">
        <v>5.1999999999999998E-3</v>
      </c>
      <c r="R388" s="158">
        <f>Q388*H388</f>
        <v>1.3873599999999999</v>
      </c>
      <c r="S388" s="158">
        <v>0</v>
      </c>
      <c r="T388" s="159">
        <f>S388*H388</f>
        <v>0</v>
      </c>
      <c r="U388" s="23"/>
      <c r="V388" s="23"/>
      <c r="W388" s="23"/>
      <c r="X388" s="23"/>
      <c r="Y388" s="23"/>
      <c r="Z388" s="23"/>
      <c r="AA388" s="23"/>
      <c r="AB388" s="23"/>
      <c r="AC388" s="23"/>
      <c r="AD388" s="23"/>
      <c r="AE388" s="23"/>
      <c r="AR388" s="160" t="s">
        <v>315</v>
      </c>
      <c r="AT388" s="160" t="s">
        <v>230</v>
      </c>
      <c r="AU388" s="160" t="s">
        <v>85</v>
      </c>
      <c r="AY388" s="11" t="s">
        <v>146</v>
      </c>
      <c r="BE388" s="161">
        <f>IF(N388="základní",J388,0)</f>
        <v>0</v>
      </c>
      <c r="BF388" s="161">
        <f>IF(N388="snížená",J388,0)</f>
        <v>0</v>
      </c>
      <c r="BG388" s="161">
        <f>IF(N388="zákl. přenesená",J388,0)</f>
        <v>0</v>
      </c>
      <c r="BH388" s="161">
        <f>IF(N388="sníž. přenesená",J388,0)</f>
        <v>0</v>
      </c>
      <c r="BI388" s="161">
        <f>IF(N388="nulová",J388,0)</f>
        <v>0</v>
      </c>
      <c r="BJ388" s="11" t="s">
        <v>83</v>
      </c>
      <c r="BK388" s="161">
        <f>ROUND(I388*H388,2)</f>
        <v>0</v>
      </c>
      <c r="BL388" s="11" t="s">
        <v>229</v>
      </c>
      <c r="BM388" s="160" t="s">
        <v>1304</v>
      </c>
    </row>
    <row r="389" spans="1:65" s="162" customFormat="1">
      <c r="B389" s="163"/>
      <c r="D389" s="164" t="s">
        <v>162</v>
      </c>
      <c r="E389" s="165" t="s">
        <v>1</v>
      </c>
      <c r="F389" s="166" t="s">
        <v>1305</v>
      </c>
      <c r="H389" s="167">
        <v>232</v>
      </c>
      <c r="I389" s="5"/>
      <c r="L389" s="163"/>
      <c r="M389" s="168"/>
      <c r="N389" s="169"/>
      <c r="O389" s="169"/>
      <c r="P389" s="169"/>
      <c r="Q389" s="169"/>
      <c r="R389" s="169"/>
      <c r="S389" s="169"/>
      <c r="T389" s="170"/>
      <c r="AT389" s="165" t="s">
        <v>162</v>
      </c>
      <c r="AU389" s="165" t="s">
        <v>85</v>
      </c>
      <c r="AV389" s="162" t="s">
        <v>85</v>
      </c>
      <c r="AW389" s="162" t="s">
        <v>30</v>
      </c>
      <c r="AX389" s="162" t="s">
        <v>83</v>
      </c>
      <c r="AY389" s="165" t="s">
        <v>146</v>
      </c>
    </row>
    <row r="390" spans="1:65" s="162" customFormat="1">
      <c r="B390" s="163"/>
      <c r="D390" s="164" t="s">
        <v>162</v>
      </c>
      <c r="F390" s="166" t="s">
        <v>1306</v>
      </c>
      <c r="H390" s="167">
        <v>266.8</v>
      </c>
      <c r="I390" s="5"/>
      <c r="L390" s="163"/>
      <c r="M390" s="168"/>
      <c r="N390" s="169"/>
      <c r="O390" s="169"/>
      <c r="P390" s="169"/>
      <c r="Q390" s="169"/>
      <c r="R390" s="169"/>
      <c r="S390" s="169"/>
      <c r="T390" s="170"/>
      <c r="AT390" s="165" t="s">
        <v>162</v>
      </c>
      <c r="AU390" s="165" t="s">
        <v>85</v>
      </c>
      <c r="AV390" s="162" t="s">
        <v>85</v>
      </c>
      <c r="AW390" s="162" t="s">
        <v>3</v>
      </c>
      <c r="AX390" s="162" t="s">
        <v>83</v>
      </c>
      <c r="AY390" s="165" t="s">
        <v>146</v>
      </c>
    </row>
    <row r="391" spans="1:65" s="27" customFormat="1" ht="24.2" customHeight="1">
      <c r="A391" s="23"/>
      <c r="B391" s="24"/>
      <c r="C391" s="150" t="s">
        <v>649</v>
      </c>
      <c r="D391" s="150" t="s">
        <v>148</v>
      </c>
      <c r="E391" s="151" t="s">
        <v>700</v>
      </c>
      <c r="F391" s="152" t="s">
        <v>701</v>
      </c>
      <c r="G391" s="153" t="s">
        <v>151</v>
      </c>
      <c r="H391" s="154">
        <v>98</v>
      </c>
      <c r="I391" s="4"/>
      <c r="J391" s="155">
        <f>ROUND(I391*H391,2)</f>
        <v>0</v>
      </c>
      <c r="K391" s="152" t="s">
        <v>152</v>
      </c>
      <c r="L391" s="24"/>
      <c r="M391" s="156" t="s">
        <v>1</v>
      </c>
      <c r="N391" s="157" t="s">
        <v>41</v>
      </c>
      <c r="O391" s="51"/>
      <c r="P391" s="158">
        <f>O391*H391</f>
        <v>0</v>
      </c>
      <c r="Q391" s="158">
        <v>0</v>
      </c>
      <c r="R391" s="158">
        <f>Q391*H391</f>
        <v>0</v>
      </c>
      <c r="S391" s="158">
        <v>0</v>
      </c>
      <c r="T391" s="159">
        <f>S391*H391</f>
        <v>0</v>
      </c>
      <c r="U391" s="23"/>
      <c r="V391" s="23"/>
      <c r="W391" s="23"/>
      <c r="X391" s="23"/>
      <c r="Y391" s="23"/>
      <c r="Z391" s="23"/>
      <c r="AA391" s="23"/>
      <c r="AB391" s="23"/>
      <c r="AC391" s="23"/>
      <c r="AD391" s="23"/>
      <c r="AE391" s="23"/>
      <c r="AR391" s="160" t="s">
        <v>229</v>
      </c>
      <c r="AT391" s="160" t="s">
        <v>148</v>
      </c>
      <c r="AU391" s="160" t="s">
        <v>85</v>
      </c>
      <c r="AY391" s="11" t="s">
        <v>146</v>
      </c>
      <c r="BE391" s="161">
        <f>IF(N391="základní",J391,0)</f>
        <v>0</v>
      </c>
      <c r="BF391" s="161">
        <f>IF(N391="snížená",J391,0)</f>
        <v>0</v>
      </c>
      <c r="BG391" s="161">
        <f>IF(N391="zákl. přenesená",J391,0)</f>
        <v>0</v>
      </c>
      <c r="BH391" s="161">
        <f>IF(N391="sníž. přenesená",J391,0)</f>
        <v>0</v>
      </c>
      <c r="BI391" s="161">
        <f>IF(N391="nulová",J391,0)</f>
        <v>0</v>
      </c>
      <c r="BJ391" s="11" t="s">
        <v>83</v>
      </c>
      <c r="BK391" s="161">
        <f>ROUND(I391*H391,2)</f>
        <v>0</v>
      </c>
      <c r="BL391" s="11" t="s">
        <v>229</v>
      </c>
      <c r="BM391" s="160" t="s">
        <v>1307</v>
      </c>
    </row>
    <row r="392" spans="1:65" s="27" customFormat="1" ht="24.2" customHeight="1">
      <c r="A392" s="23"/>
      <c r="B392" s="24"/>
      <c r="C392" s="150" t="s">
        <v>668</v>
      </c>
      <c r="D392" s="150" t="s">
        <v>148</v>
      </c>
      <c r="E392" s="151" t="s">
        <v>713</v>
      </c>
      <c r="F392" s="152" t="s">
        <v>714</v>
      </c>
      <c r="G392" s="153" t="s">
        <v>174</v>
      </c>
      <c r="H392" s="154">
        <v>19.600000000000001</v>
      </c>
      <c r="I392" s="4"/>
      <c r="J392" s="155">
        <f>ROUND(I392*H392,2)</f>
        <v>0</v>
      </c>
      <c r="K392" s="152" t="s">
        <v>152</v>
      </c>
      <c r="L392" s="24"/>
      <c r="M392" s="156" t="s">
        <v>1</v>
      </c>
      <c r="N392" s="157" t="s">
        <v>41</v>
      </c>
      <c r="O392" s="51"/>
      <c r="P392" s="158">
        <f>O392*H392</f>
        <v>0</v>
      </c>
      <c r="Q392" s="158">
        <v>1.1E-4</v>
      </c>
      <c r="R392" s="158">
        <f>Q392*H392</f>
        <v>2.1560000000000004E-3</v>
      </c>
      <c r="S392" s="158">
        <v>0</v>
      </c>
      <c r="T392" s="159">
        <f>S392*H392</f>
        <v>0</v>
      </c>
      <c r="U392" s="23"/>
      <c r="V392" s="23"/>
      <c r="W392" s="23"/>
      <c r="X392" s="23"/>
      <c r="Y392" s="23"/>
      <c r="Z392" s="23"/>
      <c r="AA392" s="23"/>
      <c r="AB392" s="23"/>
      <c r="AC392" s="23"/>
      <c r="AD392" s="23"/>
      <c r="AE392" s="23"/>
      <c r="AR392" s="160" t="s">
        <v>229</v>
      </c>
      <c r="AT392" s="160" t="s">
        <v>148</v>
      </c>
      <c r="AU392" s="160" t="s">
        <v>85</v>
      </c>
      <c r="AY392" s="11" t="s">
        <v>146</v>
      </c>
      <c r="BE392" s="161">
        <f>IF(N392="základní",J392,0)</f>
        <v>0</v>
      </c>
      <c r="BF392" s="161">
        <f>IF(N392="snížená",J392,0)</f>
        <v>0</v>
      </c>
      <c r="BG392" s="161">
        <f>IF(N392="zákl. přenesená",J392,0)</f>
        <v>0</v>
      </c>
      <c r="BH392" s="161">
        <f>IF(N392="sníž. přenesená",J392,0)</f>
        <v>0</v>
      </c>
      <c r="BI392" s="161">
        <f>IF(N392="nulová",J392,0)</f>
        <v>0</v>
      </c>
      <c r="BJ392" s="11" t="s">
        <v>83</v>
      </c>
      <c r="BK392" s="161">
        <f>ROUND(I392*H392,2)</f>
        <v>0</v>
      </c>
      <c r="BL392" s="11" t="s">
        <v>229</v>
      </c>
      <c r="BM392" s="160" t="s">
        <v>1308</v>
      </c>
    </row>
    <row r="393" spans="1:65" s="162" customFormat="1">
      <c r="B393" s="163"/>
      <c r="D393" s="164" t="s">
        <v>162</v>
      </c>
      <c r="E393" s="165" t="s">
        <v>1</v>
      </c>
      <c r="F393" s="166" t="s">
        <v>1309</v>
      </c>
      <c r="H393" s="167">
        <v>19.600000000000001</v>
      </c>
      <c r="I393" s="5"/>
      <c r="L393" s="163"/>
      <c r="M393" s="168"/>
      <c r="N393" s="169"/>
      <c r="O393" s="169"/>
      <c r="P393" s="169"/>
      <c r="Q393" s="169"/>
      <c r="R393" s="169"/>
      <c r="S393" s="169"/>
      <c r="T393" s="170"/>
      <c r="AT393" s="165" t="s">
        <v>162</v>
      </c>
      <c r="AU393" s="165" t="s">
        <v>85</v>
      </c>
      <c r="AV393" s="162" t="s">
        <v>85</v>
      </c>
      <c r="AW393" s="162" t="s">
        <v>30</v>
      </c>
      <c r="AX393" s="162" t="s">
        <v>83</v>
      </c>
      <c r="AY393" s="165" t="s">
        <v>146</v>
      </c>
    </row>
    <row r="394" spans="1:65" s="27" customFormat="1" ht="14.45" customHeight="1">
      <c r="A394" s="23"/>
      <c r="B394" s="24"/>
      <c r="C394" s="179" t="s">
        <v>673</v>
      </c>
      <c r="D394" s="179" t="s">
        <v>230</v>
      </c>
      <c r="E394" s="180" t="s">
        <v>718</v>
      </c>
      <c r="F394" s="181" t="s">
        <v>719</v>
      </c>
      <c r="G394" s="182" t="s">
        <v>720</v>
      </c>
      <c r="H394" s="183">
        <v>2</v>
      </c>
      <c r="I394" s="7"/>
      <c r="J394" s="184">
        <f>ROUND(I394*H394,2)</f>
        <v>0</v>
      </c>
      <c r="K394" s="181" t="s">
        <v>152</v>
      </c>
      <c r="L394" s="185"/>
      <c r="M394" s="186" t="s">
        <v>1</v>
      </c>
      <c r="N394" s="187" t="s">
        <v>41</v>
      </c>
      <c r="O394" s="51"/>
      <c r="P394" s="158">
        <f>O394*H394</f>
        <v>0</v>
      </c>
      <c r="Q394" s="158">
        <v>5.0000000000000001E-4</v>
      </c>
      <c r="R394" s="158">
        <f>Q394*H394</f>
        <v>1E-3</v>
      </c>
      <c r="S394" s="158">
        <v>0</v>
      </c>
      <c r="T394" s="159">
        <f>S394*H394</f>
        <v>0</v>
      </c>
      <c r="U394" s="23"/>
      <c r="V394" s="23"/>
      <c r="W394" s="23"/>
      <c r="X394" s="23"/>
      <c r="Y394" s="23"/>
      <c r="Z394" s="23"/>
      <c r="AA394" s="23"/>
      <c r="AB394" s="23"/>
      <c r="AC394" s="23"/>
      <c r="AD394" s="23"/>
      <c r="AE394" s="23"/>
      <c r="AR394" s="160" t="s">
        <v>315</v>
      </c>
      <c r="AT394" s="160" t="s">
        <v>230</v>
      </c>
      <c r="AU394" s="160" t="s">
        <v>85</v>
      </c>
      <c r="AY394" s="11" t="s">
        <v>146</v>
      </c>
      <c r="BE394" s="161">
        <f>IF(N394="základní",J394,0)</f>
        <v>0</v>
      </c>
      <c r="BF394" s="161">
        <f>IF(N394="snížená",J394,0)</f>
        <v>0</v>
      </c>
      <c r="BG394" s="161">
        <f>IF(N394="zákl. přenesená",J394,0)</f>
        <v>0</v>
      </c>
      <c r="BH394" s="161">
        <f>IF(N394="sníž. přenesená",J394,0)</f>
        <v>0</v>
      </c>
      <c r="BI394" s="161">
        <f>IF(N394="nulová",J394,0)</f>
        <v>0</v>
      </c>
      <c r="BJ394" s="11" t="s">
        <v>83</v>
      </c>
      <c r="BK394" s="161">
        <f>ROUND(I394*H394,2)</f>
        <v>0</v>
      </c>
      <c r="BL394" s="11" t="s">
        <v>229</v>
      </c>
      <c r="BM394" s="160" t="s">
        <v>1310</v>
      </c>
    </row>
    <row r="395" spans="1:65" s="27" customFormat="1" ht="14.45" customHeight="1">
      <c r="A395" s="23"/>
      <c r="B395" s="24"/>
      <c r="C395" s="179" t="s">
        <v>679</v>
      </c>
      <c r="D395" s="179" t="s">
        <v>230</v>
      </c>
      <c r="E395" s="180" t="s">
        <v>723</v>
      </c>
      <c r="F395" s="181" t="s">
        <v>724</v>
      </c>
      <c r="G395" s="182" t="s">
        <v>323</v>
      </c>
      <c r="H395" s="183">
        <v>10</v>
      </c>
      <c r="I395" s="7"/>
      <c r="J395" s="184">
        <f>ROUND(I395*H395,2)</f>
        <v>0</v>
      </c>
      <c r="K395" s="181" t="s">
        <v>152</v>
      </c>
      <c r="L395" s="185"/>
      <c r="M395" s="186" t="s">
        <v>1</v>
      </c>
      <c r="N395" s="187" t="s">
        <v>41</v>
      </c>
      <c r="O395" s="51"/>
      <c r="P395" s="158">
        <f>O395*H395</f>
        <v>0</v>
      </c>
      <c r="Q395" s="158">
        <v>2.0000000000000001E-4</v>
      </c>
      <c r="R395" s="158">
        <f>Q395*H395</f>
        <v>2E-3</v>
      </c>
      <c r="S395" s="158">
        <v>0</v>
      </c>
      <c r="T395" s="159">
        <f>S395*H395</f>
        <v>0</v>
      </c>
      <c r="U395" s="23"/>
      <c r="V395" s="23"/>
      <c r="W395" s="23"/>
      <c r="X395" s="23"/>
      <c r="Y395" s="23"/>
      <c r="Z395" s="23"/>
      <c r="AA395" s="23"/>
      <c r="AB395" s="23"/>
      <c r="AC395" s="23"/>
      <c r="AD395" s="23"/>
      <c r="AE395" s="23"/>
      <c r="AR395" s="160" t="s">
        <v>315</v>
      </c>
      <c r="AT395" s="160" t="s">
        <v>230</v>
      </c>
      <c r="AU395" s="160" t="s">
        <v>85</v>
      </c>
      <c r="AY395" s="11" t="s">
        <v>146</v>
      </c>
      <c r="BE395" s="161">
        <f>IF(N395="základní",J395,0)</f>
        <v>0</v>
      </c>
      <c r="BF395" s="161">
        <f>IF(N395="snížená",J395,0)</f>
        <v>0</v>
      </c>
      <c r="BG395" s="161">
        <f>IF(N395="zákl. přenesená",J395,0)</f>
        <v>0</v>
      </c>
      <c r="BH395" s="161">
        <f>IF(N395="sníž. přenesená",J395,0)</f>
        <v>0</v>
      </c>
      <c r="BI395" s="161">
        <f>IF(N395="nulová",J395,0)</f>
        <v>0</v>
      </c>
      <c r="BJ395" s="11" t="s">
        <v>83</v>
      </c>
      <c r="BK395" s="161">
        <f>ROUND(I395*H395,2)</f>
        <v>0</v>
      </c>
      <c r="BL395" s="11" t="s">
        <v>229</v>
      </c>
      <c r="BM395" s="160" t="s">
        <v>1311</v>
      </c>
    </row>
    <row r="396" spans="1:65" s="27" customFormat="1" ht="14.45" customHeight="1">
      <c r="A396" s="23"/>
      <c r="B396" s="24"/>
      <c r="C396" s="179" t="s">
        <v>684</v>
      </c>
      <c r="D396" s="179" t="s">
        <v>230</v>
      </c>
      <c r="E396" s="180" t="s">
        <v>727</v>
      </c>
      <c r="F396" s="181" t="s">
        <v>728</v>
      </c>
      <c r="G396" s="182" t="s">
        <v>174</v>
      </c>
      <c r="H396" s="183">
        <v>19.600000000000001</v>
      </c>
      <c r="I396" s="7"/>
      <c r="J396" s="184">
        <f>ROUND(I396*H396,2)</f>
        <v>0</v>
      </c>
      <c r="K396" s="181" t="s">
        <v>152</v>
      </c>
      <c r="L396" s="185"/>
      <c r="M396" s="186" t="s">
        <v>1</v>
      </c>
      <c r="N396" s="187" t="s">
        <v>41</v>
      </c>
      <c r="O396" s="51"/>
      <c r="P396" s="158">
        <f>O396*H396</f>
        <v>0</v>
      </c>
      <c r="Q396" s="158">
        <v>2.0000000000000002E-5</v>
      </c>
      <c r="R396" s="158">
        <f>Q396*H396</f>
        <v>3.9200000000000004E-4</v>
      </c>
      <c r="S396" s="158">
        <v>0</v>
      </c>
      <c r="T396" s="159">
        <f>S396*H396</f>
        <v>0</v>
      </c>
      <c r="U396" s="23"/>
      <c r="V396" s="23"/>
      <c r="W396" s="23"/>
      <c r="X396" s="23"/>
      <c r="Y396" s="23"/>
      <c r="Z396" s="23"/>
      <c r="AA396" s="23"/>
      <c r="AB396" s="23"/>
      <c r="AC396" s="23"/>
      <c r="AD396" s="23"/>
      <c r="AE396" s="23"/>
      <c r="AR396" s="160" t="s">
        <v>315</v>
      </c>
      <c r="AT396" s="160" t="s">
        <v>230</v>
      </c>
      <c r="AU396" s="160" t="s">
        <v>85</v>
      </c>
      <c r="AY396" s="11" t="s">
        <v>146</v>
      </c>
      <c r="BE396" s="161">
        <f>IF(N396="základní",J396,0)</f>
        <v>0</v>
      </c>
      <c r="BF396" s="161">
        <f>IF(N396="snížená",J396,0)</f>
        <v>0</v>
      </c>
      <c r="BG396" s="161">
        <f>IF(N396="zákl. přenesená",J396,0)</f>
        <v>0</v>
      </c>
      <c r="BH396" s="161">
        <f>IF(N396="sníž. přenesená",J396,0)</f>
        <v>0</v>
      </c>
      <c r="BI396" s="161">
        <f>IF(N396="nulová",J396,0)</f>
        <v>0</v>
      </c>
      <c r="BJ396" s="11" t="s">
        <v>83</v>
      </c>
      <c r="BK396" s="161">
        <f>ROUND(I396*H396,2)</f>
        <v>0</v>
      </c>
      <c r="BL396" s="11" t="s">
        <v>229</v>
      </c>
      <c r="BM396" s="160" t="s">
        <v>1312</v>
      </c>
    </row>
    <row r="397" spans="1:65" s="162" customFormat="1">
      <c r="B397" s="163"/>
      <c r="D397" s="164" t="s">
        <v>162</v>
      </c>
      <c r="E397" s="165" t="s">
        <v>1</v>
      </c>
      <c r="F397" s="166" t="s">
        <v>1309</v>
      </c>
      <c r="H397" s="167">
        <v>19.600000000000001</v>
      </c>
      <c r="I397" s="5"/>
      <c r="L397" s="163"/>
      <c r="M397" s="168"/>
      <c r="N397" s="169"/>
      <c r="O397" s="169"/>
      <c r="P397" s="169"/>
      <c r="Q397" s="169"/>
      <c r="R397" s="169"/>
      <c r="S397" s="169"/>
      <c r="T397" s="170"/>
      <c r="AT397" s="165" t="s">
        <v>162</v>
      </c>
      <c r="AU397" s="165" t="s">
        <v>85</v>
      </c>
      <c r="AV397" s="162" t="s">
        <v>85</v>
      </c>
      <c r="AW397" s="162" t="s">
        <v>30</v>
      </c>
      <c r="AX397" s="162" t="s">
        <v>83</v>
      </c>
      <c r="AY397" s="165" t="s">
        <v>146</v>
      </c>
    </row>
    <row r="398" spans="1:65" s="27" customFormat="1" ht="24.2" customHeight="1">
      <c r="A398" s="23"/>
      <c r="B398" s="24"/>
      <c r="C398" s="150" t="s">
        <v>656</v>
      </c>
      <c r="D398" s="150" t="s">
        <v>148</v>
      </c>
      <c r="E398" s="151" t="s">
        <v>704</v>
      </c>
      <c r="F398" s="152" t="s">
        <v>705</v>
      </c>
      <c r="G398" s="153" t="s">
        <v>151</v>
      </c>
      <c r="H398" s="154">
        <v>18</v>
      </c>
      <c r="I398" s="4"/>
      <c r="J398" s="155">
        <f>ROUND(I398*H398,2)</f>
        <v>0</v>
      </c>
      <c r="K398" s="152" t="s">
        <v>152</v>
      </c>
      <c r="L398" s="24"/>
      <c r="M398" s="156" t="s">
        <v>1</v>
      </c>
      <c r="N398" s="157" t="s">
        <v>41</v>
      </c>
      <c r="O398" s="51"/>
      <c r="P398" s="158">
        <f>O398*H398</f>
        <v>0</v>
      </c>
      <c r="Q398" s="158">
        <v>0</v>
      </c>
      <c r="R398" s="158">
        <f>Q398*H398</f>
        <v>0</v>
      </c>
      <c r="S398" s="158">
        <v>0</v>
      </c>
      <c r="T398" s="159">
        <f>S398*H398</f>
        <v>0</v>
      </c>
      <c r="U398" s="23"/>
      <c r="V398" s="23"/>
      <c r="W398" s="23"/>
      <c r="X398" s="23"/>
      <c r="Y398" s="23"/>
      <c r="Z398" s="23"/>
      <c r="AA398" s="23"/>
      <c r="AB398" s="23"/>
      <c r="AC398" s="23"/>
      <c r="AD398" s="23"/>
      <c r="AE398" s="23"/>
      <c r="AR398" s="160" t="s">
        <v>229</v>
      </c>
      <c r="AT398" s="160" t="s">
        <v>148</v>
      </c>
      <c r="AU398" s="160" t="s">
        <v>85</v>
      </c>
      <c r="AY398" s="11" t="s">
        <v>146</v>
      </c>
      <c r="BE398" s="161">
        <f>IF(N398="základní",J398,0)</f>
        <v>0</v>
      </c>
      <c r="BF398" s="161">
        <f>IF(N398="snížená",J398,0)</f>
        <v>0</v>
      </c>
      <c r="BG398" s="161">
        <f>IF(N398="zákl. přenesená",J398,0)</f>
        <v>0</v>
      </c>
      <c r="BH398" s="161">
        <f>IF(N398="sníž. přenesená",J398,0)</f>
        <v>0</v>
      </c>
      <c r="BI398" s="161">
        <f>IF(N398="nulová",J398,0)</f>
        <v>0</v>
      </c>
      <c r="BJ398" s="11" t="s">
        <v>83</v>
      </c>
      <c r="BK398" s="161">
        <f>ROUND(I398*H398,2)</f>
        <v>0</v>
      </c>
      <c r="BL398" s="11" t="s">
        <v>229</v>
      </c>
      <c r="BM398" s="160" t="s">
        <v>1313</v>
      </c>
    </row>
    <row r="399" spans="1:65" s="27" customFormat="1" ht="24.2" customHeight="1">
      <c r="A399" s="23"/>
      <c r="B399" s="24"/>
      <c r="C399" s="179" t="s">
        <v>660</v>
      </c>
      <c r="D399" s="179" t="s">
        <v>230</v>
      </c>
      <c r="E399" s="180" t="s">
        <v>708</v>
      </c>
      <c r="F399" s="181" t="s">
        <v>709</v>
      </c>
      <c r="G399" s="182" t="s">
        <v>151</v>
      </c>
      <c r="H399" s="183">
        <v>133.97999999999999</v>
      </c>
      <c r="I399" s="7"/>
      <c r="J399" s="184">
        <f>ROUND(I399*H399,2)</f>
        <v>0</v>
      </c>
      <c r="K399" s="181" t="s">
        <v>152</v>
      </c>
      <c r="L399" s="185"/>
      <c r="M399" s="186" t="s">
        <v>1</v>
      </c>
      <c r="N399" s="187" t="s">
        <v>41</v>
      </c>
      <c r="O399" s="51"/>
      <c r="P399" s="158">
        <f>O399*H399</f>
        <v>0</v>
      </c>
      <c r="Q399" s="158">
        <v>5.0000000000000001E-4</v>
      </c>
      <c r="R399" s="158">
        <f>Q399*H399</f>
        <v>6.6989999999999994E-2</v>
      </c>
      <c r="S399" s="158">
        <v>0</v>
      </c>
      <c r="T399" s="159">
        <f>S399*H399</f>
        <v>0</v>
      </c>
      <c r="U399" s="23"/>
      <c r="V399" s="23"/>
      <c r="W399" s="23"/>
      <c r="X399" s="23"/>
      <c r="Y399" s="23"/>
      <c r="Z399" s="23"/>
      <c r="AA399" s="23"/>
      <c r="AB399" s="23"/>
      <c r="AC399" s="23"/>
      <c r="AD399" s="23"/>
      <c r="AE399" s="23"/>
      <c r="AR399" s="160" t="s">
        <v>315</v>
      </c>
      <c r="AT399" s="160" t="s">
        <v>230</v>
      </c>
      <c r="AU399" s="160" t="s">
        <v>85</v>
      </c>
      <c r="AY399" s="11" t="s">
        <v>146</v>
      </c>
      <c r="BE399" s="161">
        <f>IF(N399="základní",J399,0)</f>
        <v>0</v>
      </c>
      <c r="BF399" s="161">
        <f>IF(N399="snížená",J399,0)</f>
        <v>0</v>
      </c>
      <c r="BG399" s="161">
        <f>IF(N399="zákl. přenesená",J399,0)</f>
        <v>0</v>
      </c>
      <c r="BH399" s="161">
        <f>IF(N399="sníž. přenesená",J399,0)</f>
        <v>0</v>
      </c>
      <c r="BI399" s="161">
        <f>IF(N399="nulová",J399,0)</f>
        <v>0</v>
      </c>
      <c r="BJ399" s="11" t="s">
        <v>83</v>
      </c>
      <c r="BK399" s="161">
        <f>ROUND(I399*H399,2)</f>
        <v>0</v>
      </c>
      <c r="BL399" s="11" t="s">
        <v>229</v>
      </c>
      <c r="BM399" s="160" t="s">
        <v>1314</v>
      </c>
    </row>
    <row r="400" spans="1:65" s="162" customFormat="1">
      <c r="B400" s="163"/>
      <c r="D400" s="164" t="s">
        <v>162</v>
      </c>
      <c r="E400" s="165" t="s">
        <v>1</v>
      </c>
      <c r="F400" s="166" t="s">
        <v>1315</v>
      </c>
      <c r="H400" s="167">
        <v>127.6</v>
      </c>
      <c r="I400" s="5"/>
      <c r="L400" s="163"/>
      <c r="M400" s="168"/>
      <c r="N400" s="169"/>
      <c r="O400" s="169"/>
      <c r="P400" s="169"/>
      <c r="Q400" s="169"/>
      <c r="R400" s="169"/>
      <c r="S400" s="169"/>
      <c r="T400" s="170"/>
      <c r="AT400" s="165" t="s">
        <v>162</v>
      </c>
      <c r="AU400" s="165" t="s">
        <v>85</v>
      </c>
      <c r="AV400" s="162" t="s">
        <v>85</v>
      </c>
      <c r="AW400" s="162" t="s">
        <v>30</v>
      </c>
      <c r="AX400" s="162" t="s">
        <v>83</v>
      </c>
      <c r="AY400" s="165" t="s">
        <v>146</v>
      </c>
    </row>
    <row r="401" spans="1:65" s="162" customFormat="1">
      <c r="B401" s="163"/>
      <c r="D401" s="164" t="s">
        <v>162</v>
      </c>
      <c r="F401" s="166" t="s">
        <v>1316</v>
      </c>
      <c r="H401" s="167">
        <v>133.97999999999999</v>
      </c>
      <c r="I401" s="5"/>
      <c r="L401" s="163"/>
      <c r="M401" s="168"/>
      <c r="N401" s="169"/>
      <c r="O401" s="169"/>
      <c r="P401" s="169"/>
      <c r="Q401" s="169"/>
      <c r="R401" s="169"/>
      <c r="S401" s="169"/>
      <c r="T401" s="170"/>
      <c r="AT401" s="165" t="s">
        <v>162</v>
      </c>
      <c r="AU401" s="165" t="s">
        <v>85</v>
      </c>
      <c r="AV401" s="162" t="s">
        <v>85</v>
      </c>
      <c r="AW401" s="162" t="s">
        <v>3</v>
      </c>
      <c r="AX401" s="162" t="s">
        <v>83</v>
      </c>
      <c r="AY401" s="165" t="s">
        <v>146</v>
      </c>
    </row>
    <row r="402" spans="1:65" s="137" customFormat="1" ht="25.9" customHeight="1">
      <c r="B402" s="138"/>
      <c r="D402" s="139" t="s">
        <v>75</v>
      </c>
      <c r="E402" s="140" t="s">
        <v>230</v>
      </c>
      <c r="F402" s="140" t="s">
        <v>1317</v>
      </c>
      <c r="I402" s="3"/>
      <c r="J402" s="141">
        <f>BK402</f>
        <v>0</v>
      </c>
      <c r="L402" s="138"/>
      <c r="M402" s="142"/>
      <c r="N402" s="143"/>
      <c r="O402" s="143"/>
      <c r="P402" s="144">
        <f>P403</f>
        <v>0</v>
      </c>
      <c r="Q402" s="143"/>
      <c r="R402" s="144">
        <f>R403</f>
        <v>0.14277999999999999</v>
      </c>
      <c r="S402" s="143"/>
      <c r="T402" s="145">
        <f>T403</f>
        <v>0</v>
      </c>
      <c r="AR402" s="139" t="s">
        <v>158</v>
      </c>
      <c r="AT402" s="146" t="s">
        <v>75</v>
      </c>
      <c r="AU402" s="146" t="s">
        <v>76</v>
      </c>
      <c r="AY402" s="139" t="s">
        <v>146</v>
      </c>
      <c r="BK402" s="147">
        <f>BK403</f>
        <v>0</v>
      </c>
    </row>
    <row r="403" spans="1:65" s="137" customFormat="1" ht="22.9" customHeight="1">
      <c r="B403" s="138"/>
      <c r="D403" s="139" t="s">
        <v>75</v>
      </c>
      <c r="E403" s="148" t="s">
        <v>763</v>
      </c>
      <c r="F403" s="148" t="s">
        <v>764</v>
      </c>
      <c r="I403" s="3"/>
      <c r="J403" s="149">
        <f>BK403</f>
        <v>0</v>
      </c>
      <c r="L403" s="138"/>
      <c r="M403" s="142"/>
      <c r="N403" s="143"/>
      <c r="O403" s="143"/>
      <c r="P403" s="144">
        <f>SUM(P404:P407)</f>
        <v>0</v>
      </c>
      <c r="Q403" s="143"/>
      <c r="R403" s="144">
        <f>SUM(R404:R407)</f>
        <v>0.14277999999999999</v>
      </c>
      <c r="S403" s="143"/>
      <c r="T403" s="145">
        <f>SUM(T404:T407)</f>
        <v>0</v>
      </c>
      <c r="AR403" s="139" t="s">
        <v>158</v>
      </c>
      <c r="AT403" s="146" t="s">
        <v>75</v>
      </c>
      <c r="AU403" s="146" t="s">
        <v>83</v>
      </c>
      <c r="AY403" s="139" t="s">
        <v>146</v>
      </c>
      <c r="BK403" s="147">
        <f>SUM(BK404:BK407)</f>
        <v>0</v>
      </c>
    </row>
    <row r="404" spans="1:65" s="27" customFormat="1" ht="14.45" customHeight="1">
      <c r="A404" s="23"/>
      <c r="B404" s="24"/>
      <c r="C404" s="150" t="s">
        <v>689</v>
      </c>
      <c r="D404" s="150" t="s">
        <v>148</v>
      </c>
      <c r="E404" s="151" t="s">
        <v>1318</v>
      </c>
      <c r="F404" s="152" t="s">
        <v>1319</v>
      </c>
      <c r="G404" s="153" t="s">
        <v>174</v>
      </c>
      <c r="H404" s="154">
        <v>25</v>
      </c>
      <c r="I404" s="4"/>
      <c r="J404" s="155">
        <f>ROUND(I404*H404,2)</f>
        <v>0</v>
      </c>
      <c r="K404" s="152" t="s">
        <v>152</v>
      </c>
      <c r="L404" s="24"/>
      <c r="M404" s="156" t="s">
        <v>1</v>
      </c>
      <c r="N404" s="157" t="s">
        <v>41</v>
      </c>
      <c r="O404" s="51"/>
      <c r="P404" s="158">
        <f>O404*H404</f>
        <v>0</v>
      </c>
      <c r="Q404" s="158">
        <v>0</v>
      </c>
      <c r="R404" s="158">
        <f>Q404*H404</f>
        <v>0</v>
      </c>
      <c r="S404" s="158">
        <v>0</v>
      </c>
      <c r="T404" s="159">
        <f>S404*H404</f>
        <v>0</v>
      </c>
      <c r="U404" s="23"/>
      <c r="V404" s="23"/>
      <c r="W404" s="23"/>
      <c r="X404" s="23"/>
      <c r="Y404" s="23"/>
      <c r="Z404" s="23"/>
      <c r="AA404" s="23"/>
      <c r="AB404" s="23"/>
      <c r="AC404" s="23"/>
      <c r="AD404" s="23"/>
      <c r="AE404" s="23"/>
      <c r="AR404" s="160" t="s">
        <v>493</v>
      </c>
      <c r="AT404" s="160" t="s">
        <v>148</v>
      </c>
      <c r="AU404" s="160" t="s">
        <v>85</v>
      </c>
      <c r="AY404" s="11" t="s">
        <v>146</v>
      </c>
      <c r="BE404" s="161">
        <f>IF(N404="základní",J404,0)</f>
        <v>0</v>
      </c>
      <c r="BF404" s="161">
        <f>IF(N404="snížená",J404,0)</f>
        <v>0</v>
      </c>
      <c r="BG404" s="161">
        <f>IF(N404="zákl. přenesená",J404,0)</f>
        <v>0</v>
      </c>
      <c r="BH404" s="161">
        <f>IF(N404="sníž. přenesená",J404,0)</f>
        <v>0</v>
      </c>
      <c r="BI404" s="161">
        <f>IF(N404="nulová",J404,0)</f>
        <v>0</v>
      </c>
      <c r="BJ404" s="11" t="s">
        <v>83</v>
      </c>
      <c r="BK404" s="161">
        <f>ROUND(I404*H404,2)</f>
        <v>0</v>
      </c>
      <c r="BL404" s="11" t="s">
        <v>493</v>
      </c>
      <c r="BM404" s="160" t="s">
        <v>1320</v>
      </c>
    </row>
    <row r="405" spans="1:65" s="162" customFormat="1">
      <c r="B405" s="163"/>
      <c r="D405" s="164" t="s">
        <v>162</v>
      </c>
      <c r="E405" s="165" t="s">
        <v>1</v>
      </c>
      <c r="F405" s="166" t="s">
        <v>277</v>
      </c>
      <c r="H405" s="167">
        <v>25</v>
      </c>
      <c r="I405" s="5"/>
      <c r="L405" s="163"/>
      <c r="M405" s="168"/>
      <c r="N405" s="169"/>
      <c r="O405" s="169"/>
      <c r="P405" s="169"/>
      <c r="Q405" s="169"/>
      <c r="R405" s="169"/>
      <c r="S405" s="169"/>
      <c r="T405" s="170"/>
      <c r="AT405" s="165" t="s">
        <v>162</v>
      </c>
      <c r="AU405" s="165" t="s">
        <v>85</v>
      </c>
      <c r="AV405" s="162" t="s">
        <v>85</v>
      </c>
      <c r="AW405" s="162" t="s">
        <v>30</v>
      </c>
      <c r="AX405" s="162" t="s">
        <v>83</v>
      </c>
      <c r="AY405" s="165" t="s">
        <v>146</v>
      </c>
    </row>
    <row r="406" spans="1:65" s="27" customFormat="1" ht="14.45" customHeight="1">
      <c r="A406" s="23"/>
      <c r="B406" s="24"/>
      <c r="C406" s="179" t="s">
        <v>694</v>
      </c>
      <c r="D406" s="179" t="s">
        <v>230</v>
      </c>
      <c r="E406" s="180" t="s">
        <v>1321</v>
      </c>
      <c r="F406" s="181" t="s">
        <v>1322</v>
      </c>
      <c r="G406" s="182" t="s">
        <v>174</v>
      </c>
      <c r="H406" s="183">
        <v>25</v>
      </c>
      <c r="I406" s="7"/>
      <c r="J406" s="184">
        <f>ROUND(I406*H406,2)</f>
        <v>0</v>
      </c>
      <c r="K406" s="181" t="s">
        <v>152</v>
      </c>
      <c r="L406" s="185"/>
      <c r="M406" s="186" t="s">
        <v>1</v>
      </c>
      <c r="N406" s="187" t="s">
        <v>41</v>
      </c>
      <c r="O406" s="51"/>
      <c r="P406" s="158">
        <f>O406*H406</f>
        <v>0</v>
      </c>
      <c r="Q406" s="158">
        <v>5.4999999999999997E-3</v>
      </c>
      <c r="R406" s="158">
        <f>Q406*H406</f>
        <v>0.13749999999999998</v>
      </c>
      <c r="S406" s="158">
        <v>0</v>
      </c>
      <c r="T406" s="159">
        <f>S406*H406</f>
        <v>0</v>
      </c>
      <c r="U406" s="23"/>
      <c r="V406" s="23"/>
      <c r="W406" s="23"/>
      <c r="X406" s="23"/>
      <c r="Y406" s="23"/>
      <c r="Z406" s="23"/>
      <c r="AA406" s="23"/>
      <c r="AB406" s="23"/>
      <c r="AC406" s="23"/>
      <c r="AD406" s="23"/>
      <c r="AE406" s="23"/>
      <c r="AR406" s="160" t="s">
        <v>1323</v>
      </c>
      <c r="AT406" s="160" t="s">
        <v>230</v>
      </c>
      <c r="AU406" s="160" t="s">
        <v>85</v>
      </c>
      <c r="AY406" s="11" t="s">
        <v>146</v>
      </c>
      <c r="BE406" s="161">
        <f>IF(N406="základní",J406,0)</f>
        <v>0</v>
      </c>
      <c r="BF406" s="161">
        <f>IF(N406="snížená",J406,0)</f>
        <v>0</v>
      </c>
      <c r="BG406" s="161">
        <f>IF(N406="zákl. přenesená",J406,0)</f>
        <v>0</v>
      </c>
      <c r="BH406" s="161">
        <f>IF(N406="sníž. přenesená",J406,0)</f>
        <v>0</v>
      </c>
      <c r="BI406" s="161">
        <f>IF(N406="nulová",J406,0)</f>
        <v>0</v>
      </c>
      <c r="BJ406" s="11" t="s">
        <v>83</v>
      </c>
      <c r="BK406" s="161">
        <f>ROUND(I406*H406,2)</f>
        <v>0</v>
      </c>
      <c r="BL406" s="11" t="s">
        <v>1323</v>
      </c>
      <c r="BM406" s="160" t="s">
        <v>1324</v>
      </c>
    </row>
    <row r="407" spans="1:65" s="27" customFormat="1" ht="14.45" customHeight="1">
      <c r="A407" s="23"/>
      <c r="B407" s="24"/>
      <c r="C407" s="179" t="s">
        <v>699</v>
      </c>
      <c r="D407" s="179" t="s">
        <v>230</v>
      </c>
      <c r="E407" s="180" t="s">
        <v>1325</v>
      </c>
      <c r="F407" s="181" t="s">
        <v>1326</v>
      </c>
      <c r="G407" s="182" t="s">
        <v>323</v>
      </c>
      <c r="H407" s="183">
        <v>12</v>
      </c>
      <c r="I407" s="7"/>
      <c r="J407" s="184">
        <f>ROUND(I407*H407,2)</f>
        <v>0</v>
      </c>
      <c r="K407" s="181" t="s">
        <v>152</v>
      </c>
      <c r="L407" s="185"/>
      <c r="M407" s="191" t="s">
        <v>1</v>
      </c>
      <c r="N407" s="192" t="s">
        <v>41</v>
      </c>
      <c r="O407" s="193"/>
      <c r="P407" s="194">
        <f>O407*H407</f>
        <v>0</v>
      </c>
      <c r="Q407" s="194">
        <v>4.4000000000000002E-4</v>
      </c>
      <c r="R407" s="194">
        <f>Q407*H407</f>
        <v>5.28E-3</v>
      </c>
      <c r="S407" s="194">
        <v>0</v>
      </c>
      <c r="T407" s="195">
        <f>S407*H407</f>
        <v>0</v>
      </c>
      <c r="U407" s="23"/>
      <c r="V407" s="23"/>
      <c r="W407" s="23"/>
      <c r="X407" s="23"/>
      <c r="Y407" s="23"/>
      <c r="Z407" s="23"/>
      <c r="AA407" s="23"/>
      <c r="AB407" s="23"/>
      <c r="AC407" s="23"/>
      <c r="AD407" s="23"/>
      <c r="AE407" s="23"/>
      <c r="AR407" s="160" t="s">
        <v>1323</v>
      </c>
      <c r="AT407" s="160" t="s">
        <v>230</v>
      </c>
      <c r="AU407" s="160" t="s">
        <v>85</v>
      </c>
      <c r="AY407" s="11" t="s">
        <v>146</v>
      </c>
      <c r="BE407" s="161">
        <f>IF(N407="základní",J407,0)</f>
        <v>0</v>
      </c>
      <c r="BF407" s="161">
        <f>IF(N407="snížená",J407,0)</f>
        <v>0</v>
      </c>
      <c r="BG407" s="161">
        <f>IF(N407="zákl. přenesená",J407,0)</f>
        <v>0</v>
      </c>
      <c r="BH407" s="161">
        <f>IF(N407="sníž. přenesená",J407,0)</f>
        <v>0</v>
      </c>
      <c r="BI407" s="161">
        <f>IF(N407="nulová",J407,0)</f>
        <v>0</v>
      </c>
      <c r="BJ407" s="11" t="s">
        <v>83</v>
      </c>
      <c r="BK407" s="161">
        <f>ROUND(I407*H407,2)</f>
        <v>0</v>
      </c>
      <c r="BL407" s="11" t="s">
        <v>1323</v>
      </c>
      <c r="BM407" s="160" t="s">
        <v>1327</v>
      </c>
    </row>
    <row r="408" spans="1:65" s="27" customFormat="1" ht="6.95" customHeight="1">
      <c r="A408" s="23"/>
      <c r="B408" s="39"/>
      <c r="C408" s="40"/>
      <c r="D408" s="40"/>
      <c r="E408" s="40"/>
      <c r="F408" s="40"/>
      <c r="G408" s="40"/>
      <c r="H408" s="40"/>
      <c r="I408" s="40"/>
      <c r="J408" s="40"/>
      <c r="K408" s="40"/>
      <c r="L408" s="24"/>
      <c r="M408" s="23"/>
      <c r="O408" s="23"/>
      <c r="P408" s="23"/>
      <c r="Q408" s="23"/>
      <c r="R408" s="23"/>
      <c r="S408" s="23"/>
      <c r="T408" s="23"/>
      <c r="U408" s="23"/>
      <c r="V408" s="23"/>
      <c r="W408" s="23"/>
      <c r="X408" s="23"/>
      <c r="Y408" s="23"/>
      <c r="Z408" s="23"/>
      <c r="AA408" s="23"/>
      <c r="AB408" s="23"/>
      <c r="AC408" s="23"/>
      <c r="AD408" s="23"/>
      <c r="AE408" s="23"/>
    </row>
  </sheetData>
  <sheetProtection password="9F15" sheet="1" objects="1" scenarios="1"/>
  <autoFilter ref="C132:K407"/>
  <mergeCells count="12">
    <mergeCell ref="E125:H125"/>
    <mergeCell ref="L2:V2"/>
    <mergeCell ref="E85:H85"/>
    <mergeCell ref="E87:H87"/>
    <mergeCell ref="E89:H89"/>
    <mergeCell ref="E121:H121"/>
    <mergeCell ref="E123:H12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7"/>
  <sheetViews>
    <sheetView showGridLines="0" topLeftCell="A178" workbookViewId="0">
      <selection activeCell="I186" sqref="I186"/>
    </sheetView>
  </sheetViews>
  <sheetFormatPr defaultRowHeight="11.25"/>
  <cols>
    <col min="1" max="1" width="8.33203125" style="10" customWidth="1"/>
    <col min="2" max="2" width="1.1640625" style="10" customWidth="1"/>
    <col min="3" max="3" width="4.1640625" style="10" customWidth="1"/>
    <col min="4" max="4" width="4.33203125" style="10" customWidth="1"/>
    <col min="5" max="5" width="17.1640625" style="10" customWidth="1"/>
    <col min="6" max="6" width="50.83203125" style="10" customWidth="1"/>
    <col min="7" max="7" width="7.5" style="10" customWidth="1"/>
    <col min="8" max="8" width="11.5" style="10" customWidth="1"/>
    <col min="9" max="11" width="20.1640625" style="10" customWidth="1"/>
    <col min="12" max="12" width="9.33203125" style="10" customWidth="1"/>
    <col min="13" max="13" width="10.83203125" style="10" hidden="1" customWidth="1"/>
    <col min="14" max="14" width="9.33203125" style="10" hidden="1"/>
    <col min="15" max="20" width="14.1640625" style="10" hidden="1" customWidth="1"/>
    <col min="21" max="21" width="16.33203125" style="10" hidden="1" customWidth="1"/>
    <col min="22" max="22" width="12.33203125" style="10" customWidth="1"/>
    <col min="23" max="23" width="16.33203125" style="10" customWidth="1"/>
    <col min="24" max="24" width="12.33203125" style="10" customWidth="1"/>
    <col min="25" max="25" width="15" style="10" customWidth="1"/>
    <col min="26" max="26" width="11" style="10" customWidth="1"/>
    <col min="27" max="27" width="15" style="10" customWidth="1"/>
    <col min="28" max="28" width="16.33203125" style="10" customWidth="1"/>
    <col min="29" max="29" width="11" style="10" customWidth="1"/>
    <col min="30" max="30" width="15" style="10" customWidth="1"/>
    <col min="31" max="31" width="16.33203125" style="10" customWidth="1"/>
    <col min="32" max="43" width="9.33203125" style="10"/>
    <col min="44" max="65" width="9.33203125" style="10" hidden="1"/>
    <col min="66" max="16384" width="9.33203125" style="10"/>
  </cols>
  <sheetData>
    <row r="2" spans="1:46" ht="36.950000000000003" customHeight="1">
      <c r="L2" s="205" t="s">
        <v>5</v>
      </c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1" t="s">
        <v>103</v>
      </c>
    </row>
    <row r="3" spans="1:46" ht="6.95" customHeight="1">
      <c r="B3" s="12"/>
      <c r="C3" s="13"/>
      <c r="D3" s="13"/>
      <c r="E3" s="13"/>
      <c r="F3" s="13"/>
      <c r="G3" s="13"/>
      <c r="H3" s="13"/>
      <c r="I3" s="13"/>
      <c r="J3" s="13"/>
      <c r="K3" s="13"/>
      <c r="L3" s="14"/>
      <c r="AT3" s="11" t="s">
        <v>85</v>
      </c>
    </row>
    <row r="4" spans="1:46" ht="24.95" customHeight="1">
      <c r="B4" s="14"/>
      <c r="D4" s="15" t="s">
        <v>106</v>
      </c>
      <c r="L4" s="14"/>
      <c r="M4" s="93" t="s">
        <v>10</v>
      </c>
      <c r="AT4" s="11" t="s">
        <v>3</v>
      </c>
    </row>
    <row r="5" spans="1:46" ht="6.95" customHeight="1">
      <c r="B5" s="14"/>
      <c r="L5" s="14"/>
    </row>
    <row r="6" spans="1:46" ht="12" customHeight="1">
      <c r="B6" s="14"/>
      <c r="D6" s="20" t="s">
        <v>16</v>
      </c>
      <c r="L6" s="14"/>
    </row>
    <row r="7" spans="1:46" ht="16.5" customHeight="1">
      <c r="B7" s="14"/>
      <c r="E7" s="249" t="str">
        <f>'Rekapitulace zakázky'!K6</f>
        <v>Oprava mostů v úseku Náchod - Teplice nad Metují</v>
      </c>
      <c r="F7" s="250"/>
      <c r="G7" s="250"/>
      <c r="H7" s="250"/>
      <c r="L7" s="14"/>
    </row>
    <row r="8" spans="1:46" ht="12" customHeight="1">
      <c r="B8" s="14"/>
      <c r="D8" s="20" t="s">
        <v>107</v>
      </c>
      <c r="L8" s="14"/>
    </row>
    <row r="9" spans="1:46" s="27" customFormat="1" ht="16.5" customHeight="1">
      <c r="A9" s="23"/>
      <c r="B9" s="24"/>
      <c r="C9" s="23"/>
      <c r="D9" s="23"/>
      <c r="E9" s="249" t="s">
        <v>1004</v>
      </c>
      <c r="F9" s="248"/>
      <c r="G9" s="248"/>
      <c r="H9" s="248"/>
      <c r="I9" s="23"/>
      <c r="J9" s="23"/>
      <c r="K9" s="23"/>
      <c r="L9" s="34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</row>
    <row r="10" spans="1:46" s="27" customFormat="1" ht="12" customHeight="1">
      <c r="A10" s="23"/>
      <c r="B10" s="24"/>
      <c r="C10" s="23"/>
      <c r="D10" s="20" t="s">
        <v>109</v>
      </c>
      <c r="E10" s="23"/>
      <c r="F10" s="23"/>
      <c r="G10" s="23"/>
      <c r="H10" s="23"/>
      <c r="I10" s="23"/>
      <c r="J10" s="23"/>
      <c r="K10" s="23"/>
      <c r="L10" s="34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</row>
    <row r="11" spans="1:46" s="27" customFormat="1" ht="16.5" customHeight="1">
      <c r="A11" s="23"/>
      <c r="B11" s="24"/>
      <c r="C11" s="23"/>
      <c r="D11" s="23"/>
      <c r="E11" s="239" t="s">
        <v>1328</v>
      </c>
      <c r="F11" s="248"/>
      <c r="G11" s="248"/>
      <c r="H11" s="248"/>
      <c r="I11" s="23"/>
      <c r="J11" s="23"/>
      <c r="K11" s="23"/>
      <c r="L11" s="34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</row>
    <row r="12" spans="1:46" s="27" customFormat="1">
      <c r="A12" s="23"/>
      <c r="B12" s="24"/>
      <c r="C12" s="23"/>
      <c r="D12" s="23"/>
      <c r="E12" s="23"/>
      <c r="F12" s="23"/>
      <c r="G12" s="23"/>
      <c r="H12" s="23"/>
      <c r="I12" s="23"/>
      <c r="J12" s="23"/>
      <c r="K12" s="23"/>
      <c r="L12" s="34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</row>
    <row r="13" spans="1:46" s="27" customFormat="1" ht="12" customHeight="1">
      <c r="A13" s="23"/>
      <c r="B13" s="24"/>
      <c r="C13" s="23"/>
      <c r="D13" s="20" t="s">
        <v>18</v>
      </c>
      <c r="E13" s="23"/>
      <c r="F13" s="21" t="s">
        <v>1</v>
      </c>
      <c r="G13" s="23"/>
      <c r="H13" s="23"/>
      <c r="I13" s="20" t="s">
        <v>19</v>
      </c>
      <c r="J13" s="21" t="s">
        <v>1</v>
      </c>
      <c r="K13" s="23"/>
      <c r="L13" s="34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</row>
    <row r="14" spans="1:46" s="27" customFormat="1" ht="12" customHeight="1">
      <c r="A14" s="23"/>
      <c r="B14" s="24"/>
      <c r="C14" s="23"/>
      <c r="D14" s="20" t="s">
        <v>20</v>
      </c>
      <c r="E14" s="23"/>
      <c r="F14" s="21" t="s">
        <v>1006</v>
      </c>
      <c r="G14" s="23"/>
      <c r="H14" s="23"/>
      <c r="I14" s="20" t="s">
        <v>22</v>
      </c>
      <c r="J14" s="94" t="str">
        <f>'Rekapitulace zakázky'!AN8</f>
        <v>18. 3. 2020</v>
      </c>
      <c r="K14" s="23"/>
      <c r="L14" s="34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</row>
    <row r="15" spans="1:46" s="27" customFormat="1" ht="10.9" customHeight="1">
      <c r="A15" s="23"/>
      <c r="B15" s="24"/>
      <c r="C15" s="23"/>
      <c r="D15" s="23"/>
      <c r="E15" s="23"/>
      <c r="F15" s="23"/>
      <c r="G15" s="23"/>
      <c r="H15" s="23"/>
      <c r="I15" s="23"/>
      <c r="J15" s="23"/>
      <c r="K15" s="23"/>
      <c r="L15" s="34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</row>
    <row r="16" spans="1:46" s="27" customFormat="1" ht="12" customHeight="1">
      <c r="A16" s="23"/>
      <c r="B16" s="24"/>
      <c r="C16" s="23"/>
      <c r="D16" s="20" t="s">
        <v>24</v>
      </c>
      <c r="E16" s="23"/>
      <c r="F16" s="23"/>
      <c r="G16" s="23"/>
      <c r="H16" s="23"/>
      <c r="I16" s="20" t="s">
        <v>25</v>
      </c>
      <c r="J16" s="21" t="str">
        <f>IF('Rekapitulace zakázky'!AN10="","",'Rekapitulace zakázky'!AN10)</f>
        <v/>
      </c>
      <c r="K16" s="23"/>
      <c r="L16" s="34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</row>
    <row r="17" spans="1:31" s="27" customFormat="1" ht="18" customHeight="1">
      <c r="A17" s="23"/>
      <c r="B17" s="24"/>
      <c r="C17" s="23"/>
      <c r="D17" s="23"/>
      <c r="E17" s="21" t="str">
        <f>IF('Rekapitulace zakázky'!E11="","",'Rekapitulace zakázky'!E11)</f>
        <v xml:space="preserve"> </v>
      </c>
      <c r="F17" s="23"/>
      <c r="G17" s="23"/>
      <c r="H17" s="23"/>
      <c r="I17" s="20" t="s">
        <v>26</v>
      </c>
      <c r="J17" s="21" t="str">
        <f>IF('Rekapitulace zakázky'!AN11="","",'Rekapitulace zakázky'!AN11)</f>
        <v/>
      </c>
      <c r="K17" s="23"/>
      <c r="L17" s="34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</row>
    <row r="18" spans="1:31" s="27" customFormat="1" ht="6.95" customHeight="1">
      <c r="A18" s="23"/>
      <c r="B18" s="24"/>
      <c r="C18" s="23"/>
      <c r="D18" s="23"/>
      <c r="E18" s="23"/>
      <c r="F18" s="23"/>
      <c r="G18" s="23"/>
      <c r="H18" s="23"/>
      <c r="I18" s="23"/>
      <c r="J18" s="23"/>
      <c r="K18" s="23"/>
      <c r="L18" s="34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</row>
    <row r="19" spans="1:31" s="27" customFormat="1" ht="12" customHeight="1">
      <c r="A19" s="23"/>
      <c r="B19" s="24"/>
      <c r="C19" s="23"/>
      <c r="D19" s="20" t="s">
        <v>27</v>
      </c>
      <c r="E19" s="23"/>
      <c r="F19" s="23"/>
      <c r="G19" s="23"/>
      <c r="H19" s="23"/>
      <c r="I19" s="20" t="s">
        <v>25</v>
      </c>
      <c r="J19" s="1" t="str">
        <f>'Rekapitulace zakázky'!AN13</f>
        <v>Vyplň údaj</v>
      </c>
      <c r="K19" s="23"/>
      <c r="L19" s="34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</row>
    <row r="20" spans="1:31" s="27" customFormat="1" ht="18" customHeight="1">
      <c r="A20" s="23"/>
      <c r="B20" s="24"/>
      <c r="C20" s="23"/>
      <c r="D20" s="23"/>
      <c r="E20" s="251" t="str">
        <f>'Rekapitulace zakázky'!E14</f>
        <v>Vyplň údaj</v>
      </c>
      <c r="F20" s="252"/>
      <c r="G20" s="252"/>
      <c r="H20" s="252"/>
      <c r="I20" s="20" t="s">
        <v>26</v>
      </c>
      <c r="J20" s="1" t="str">
        <f>'Rekapitulace zakázky'!AN14</f>
        <v>Vyplň údaj</v>
      </c>
      <c r="K20" s="23"/>
      <c r="L20" s="34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</row>
    <row r="21" spans="1:31" s="27" customFormat="1" ht="6.95" customHeight="1">
      <c r="A21" s="23"/>
      <c r="B21" s="24"/>
      <c r="C21" s="23"/>
      <c r="D21" s="23"/>
      <c r="E21" s="23"/>
      <c r="F21" s="23"/>
      <c r="G21" s="23"/>
      <c r="H21" s="23"/>
      <c r="I21" s="23"/>
      <c r="J21" s="23"/>
      <c r="K21" s="23"/>
      <c r="L21" s="34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</row>
    <row r="22" spans="1:31" s="27" customFormat="1" ht="12" customHeight="1">
      <c r="A22" s="23"/>
      <c r="B22" s="24"/>
      <c r="C22" s="23"/>
      <c r="D22" s="20" t="s">
        <v>29</v>
      </c>
      <c r="E22" s="23"/>
      <c r="F22" s="23"/>
      <c r="G22" s="23"/>
      <c r="H22" s="23"/>
      <c r="I22" s="20" t="s">
        <v>25</v>
      </c>
      <c r="J22" s="21" t="str">
        <f>IF('Rekapitulace zakázky'!AN16="","",'Rekapitulace zakázky'!AN16)</f>
        <v/>
      </c>
      <c r="K22" s="23"/>
      <c r="L22" s="34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</row>
    <row r="23" spans="1:31" s="27" customFormat="1" ht="18" customHeight="1">
      <c r="A23" s="23"/>
      <c r="B23" s="24"/>
      <c r="C23" s="23"/>
      <c r="D23" s="23"/>
      <c r="E23" s="21" t="str">
        <f>IF('Rekapitulace zakázky'!E17="","",'Rekapitulace zakázky'!E17)</f>
        <v xml:space="preserve"> </v>
      </c>
      <c r="F23" s="23"/>
      <c r="G23" s="23"/>
      <c r="H23" s="23"/>
      <c r="I23" s="20" t="s">
        <v>26</v>
      </c>
      <c r="J23" s="21" t="str">
        <f>IF('Rekapitulace zakázky'!AN17="","",'Rekapitulace zakázky'!AN17)</f>
        <v/>
      </c>
      <c r="K23" s="23"/>
      <c r="L23" s="34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</row>
    <row r="24" spans="1:31" s="27" customFormat="1" ht="6.95" customHeight="1">
      <c r="A24" s="23"/>
      <c r="B24" s="24"/>
      <c r="C24" s="23"/>
      <c r="D24" s="23"/>
      <c r="E24" s="23"/>
      <c r="F24" s="23"/>
      <c r="G24" s="23"/>
      <c r="H24" s="23"/>
      <c r="I24" s="23"/>
      <c r="J24" s="23"/>
      <c r="K24" s="23"/>
      <c r="L24" s="34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</row>
    <row r="25" spans="1:31" s="27" customFormat="1" ht="12" customHeight="1">
      <c r="A25" s="23"/>
      <c r="B25" s="24"/>
      <c r="C25" s="23"/>
      <c r="D25" s="20" t="s">
        <v>31</v>
      </c>
      <c r="E25" s="23"/>
      <c r="F25" s="23"/>
      <c r="G25" s="23"/>
      <c r="H25" s="23"/>
      <c r="I25" s="20" t="s">
        <v>25</v>
      </c>
      <c r="J25" s="21" t="s">
        <v>32</v>
      </c>
      <c r="K25" s="23"/>
      <c r="L25" s="34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</row>
    <row r="26" spans="1:31" s="27" customFormat="1" ht="18" customHeight="1">
      <c r="A26" s="23"/>
      <c r="B26" s="24"/>
      <c r="C26" s="23"/>
      <c r="D26" s="23"/>
      <c r="E26" s="21" t="s">
        <v>33</v>
      </c>
      <c r="F26" s="23"/>
      <c r="G26" s="23"/>
      <c r="H26" s="23"/>
      <c r="I26" s="20" t="s">
        <v>26</v>
      </c>
      <c r="J26" s="21" t="s">
        <v>34</v>
      </c>
      <c r="K26" s="23"/>
      <c r="L26" s="34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</row>
    <row r="27" spans="1:31" s="27" customFormat="1" ht="6.95" customHeight="1">
      <c r="A27" s="23"/>
      <c r="B27" s="24"/>
      <c r="C27" s="23"/>
      <c r="D27" s="23"/>
      <c r="E27" s="23"/>
      <c r="F27" s="23"/>
      <c r="G27" s="23"/>
      <c r="H27" s="23"/>
      <c r="I27" s="23"/>
      <c r="J27" s="23"/>
      <c r="K27" s="23"/>
      <c r="L27" s="34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</row>
    <row r="28" spans="1:31" s="27" customFormat="1" ht="12" customHeight="1">
      <c r="A28" s="23"/>
      <c r="B28" s="24"/>
      <c r="C28" s="23"/>
      <c r="D28" s="20" t="s">
        <v>35</v>
      </c>
      <c r="E28" s="23"/>
      <c r="F28" s="23"/>
      <c r="G28" s="23"/>
      <c r="H28" s="23"/>
      <c r="I28" s="23"/>
      <c r="J28" s="23"/>
      <c r="K28" s="23"/>
      <c r="L28" s="34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</row>
    <row r="29" spans="1:31" s="98" customFormat="1" ht="16.5" customHeight="1">
      <c r="A29" s="95"/>
      <c r="B29" s="96"/>
      <c r="C29" s="95"/>
      <c r="D29" s="95"/>
      <c r="E29" s="221" t="s">
        <v>1</v>
      </c>
      <c r="F29" s="221"/>
      <c r="G29" s="221"/>
      <c r="H29" s="221"/>
      <c r="I29" s="95"/>
      <c r="J29" s="95"/>
      <c r="K29" s="95"/>
      <c r="L29" s="97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</row>
    <row r="30" spans="1:31" s="27" customFormat="1" ht="6.95" customHeight="1">
      <c r="A30" s="23"/>
      <c r="B30" s="24"/>
      <c r="C30" s="23"/>
      <c r="D30" s="23"/>
      <c r="E30" s="23"/>
      <c r="F30" s="23"/>
      <c r="G30" s="23"/>
      <c r="H30" s="23"/>
      <c r="I30" s="23"/>
      <c r="J30" s="23"/>
      <c r="K30" s="23"/>
      <c r="L30" s="34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</row>
    <row r="31" spans="1:31" s="27" customFormat="1" ht="6.95" customHeight="1">
      <c r="A31" s="23"/>
      <c r="B31" s="24"/>
      <c r="C31" s="23"/>
      <c r="D31" s="59"/>
      <c r="E31" s="59"/>
      <c r="F31" s="59"/>
      <c r="G31" s="59"/>
      <c r="H31" s="59"/>
      <c r="I31" s="59"/>
      <c r="J31" s="59"/>
      <c r="K31" s="59"/>
      <c r="L31" s="34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</row>
    <row r="32" spans="1:31" s="27" customFormat="1" ht="25.35" customHeight="1">
      <c r="A32" s="23"/>
      <c r="B32" s="24"/>
      <c r="C32" s="23"/>
      <c r="D32" s="99" t="s">
        <v>36</v>
      </c>
      <c r="E32" s="23"/>
      <c r="F32" s="23"/>
      <c r="G32" s="23"/>
      <c r="H32" s="23"/>
      <c r="I32" s="23"/>
      <c r="J32" s="100">
        <f>ROUND(J126, 2)</f>
        <v>0</v>
      </c>
      <c r="K32" s="23"/>
      <c r="L32" s="34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</row>
    <row r="33" spans="1:31" s="27" customFormat="1" ht="6.95" customHeight="1">
      <c r="A33" s="23"/>
      <c r="B33" s="24"/>
      <c r="C33" s="23"/>
      <c r="D33" s="59"/>
      <c r="E33" s="59"/>
      <c r="F33" s="59"/>
      <c r="G33" s="59"/>
      <c r="H33" s="59"/>
      <c r="I33" s="59"/>
      <c r="J33" s="59"/>
      <c r="K33" s="59"/>
      <c r="L33" s="34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</row>
    <row r="34" spans="1:31" s="27" customFormat="1" ht="14.45" customHeight="1">
      <c r="A34" s="23"/>
      <c r="B34" s="24"/>
      <c r="C34" s="23"/>
      <c r="D34" s="23"/>
      <c r="E34" s="23"/>
      <c r="F34" s="101" t="s">
        <v>38</v>
      </c>
      <c r="G34" s="23"/>
      <c r="H34" s="23"/>
      <c r="I34" s="101" t="s">
        <v>37</v>
      </c>
      <c r="J34" s="101" t="s">
        <v>39</v>
      </c>
      <c r="K34" s="23"/>
      <c r="L34" s="34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</row>
    <row r="35" spans="1:31" s="27" customFormat="1" ht="14.45" customHeight="1">
      <c r="A35" s="23"/>
      <c r="B35" s="24"/>
      <c r="C35" s="23"/>
      <c r="D35" s="102" t="s">
        <v>40</v>
      </c>
      <c r="E35" s="20" t="s">
        <v>41</v>
      </c>
      <c r="F35" s="103">
        <f>ROUND((SUM(BE126:BE186)),  2)</f>
        <v>0</v>
      </c>
      <c r="G35" s="23"/>
      <c r="H35" s="23"/>
      <c r="I35" s="104">
        <v>0.21</v>
      </c>
      <c r="J35" s="103">
        <f>ROUND(((SUM(BE126:BE186))*I35),  2)</f>
        <v>0</v>
      </c>
      <c r="K35" s="23"/>
      <c r="L35" s="34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</row>
    <row r="36" spans="1:31" s="27" customFormat="1" ht="14.45" customHeight="1">
      <c r="A36" s="23"/>
      <c r="B36" s="24"/>
      <c r="C36" s="23"/>
      <c r="D36" s="23"/>
      <c r="E36" s="20" t="s">
        <v>42</v>
      </c>
      <c r="F36" s="103">
        <f>ROUND((SUM(BF126:BF186)),  2)</f>
        <v>0</v>
      </c>
      <c r="G36" s="23"/>
      <c r="H36" s="23"/>
      <c r="I36" s="104">
        <v>0.15</v>
      </c>
      <c r="J36" s="103">
        <f>ROUND(((SUM(BF126:BF186))*I36),  2)</f>
        <v>0</v>
      </c>
      <c r="K36" s="23"/>
      <c r="L36" s="34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</row>
    <row r="37" spans="1:31" s="27" customFormat="1" ht="14.45" hidden="1" customHeight="1">
      <c r="A37" s="23"/>
      <c r="B37" s="24"/>
      <c r="C37" s="23"/>
      <c r="D37" s="23"/>
      <c r="E37" s="20" t="s">
        <v>43</v>
      </c>
      <c r="F37" s="103">
        <f>ROUND((SUM(BG126:BG186)),  2)</f>
        <v>0</v>
      </c>
      <c r="G37" s="23"/>
      <c r="H37" s="23"/>
      <c r="I37" s="104">
        <v>0.21</v>
      </c>
      <c r="J37" s="103">
        <f>0</f>
        <v>0</v>
      </c>
      <c r="K37" s="23"/>
      <c r="L37" s="34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</row>
    <row r="38" spans="1:31" s="27" customFormat="1" ht="14.45" hidden="1" customHeight="1">
      <c r="A38" s="23"/>
      <c r="B38" s="24"/>
      <c r="C38" s="23"/>
      <c r="D38" s="23"/>
      <c r="E38" s="20" t="s">
        <v>44</v>
      </c>
      <c r="F38" s="103">
        <f>ROUND((SUM(BH126:BH186)),  2)</f>
        <v>0</v>
      </c>
      <c r="G38" s="23"/>
      <c r="H38" s="23"/>
      <c r="I38" s="104">
        <v>0.15</v>
      </c>
      <c r="J38" s="103">
        <f>0</f>
        <v>0</v>
      </c>
      <c r="K38" s="23"/>
      <c r="L38" s="34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</row>
    <row r="39" spans="1:31" s="27" customFormat="1" ht="14.45" hidden="1" customHeight="1">
      <c r="A39" s="23"/>
      <c r="B39" s="24"/>
      <c r="C39" s="23"/>
      <c r="D39" s="23"/>
      <c r="E39" s="20" t="s">
        <v>45</v>
      </c>
      <c r="F39" s="103">
        <f>ROUND((SUM(BI126:BI186)),  2)</f>
        <v>0</v>
      </c>
      <c r="G39" s="23"/>
      <c r="H39" s="23"/>
      <c r="I39" s="104">
        <v>0</v>
      </c>
      <c r="J39" s="103">
        <f>0</f>
        <v>0</v>
      </c>
      <c r="K39" s="23"/>
      <c r="L39" s="34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</row>
    <row r="40" spans="1:31" s="27" customFormat="1" ht="6.95" customHeight="1">
      <c r="A40" s="23"/>
      <c r="B40" s="24"/>
      <c r="C40" s="23"/>
      <c r="D40" s="23"/>
      <c r="E40" s="23"/>
      <c r="F40" s="23"/>
      <c r="G40" s="23"/>
      <c r="H40" s="23"/>
      <c r="I40" s="23"/>
      <c r="J40" s="23"/>
      <c r="K40" s="23"/>
      <c r="L40" s="34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</row>
    <row r="41" spans="1:31" s="27" customFormat="1" ht="25.35" customHeight="1">
      <c r="A41" s="23"/>
      <c r="B41" s="24"/>
      <c r="C41" s="105"/>
      <c r="D41" s="106" t="s">
        <v>46</v>
      </c>
      <c r="E41" s="53"/>
      <c r="F41" s="53"/>
      <c r="G41" s="107" t="s">
        <v>47</v>
      </c>
      <c r="H41" s="108" t="s">
        <v>48</v>
      </c>
      <c r="I41" s="53"/>
      <c r="J41" s="109">
        <f>SUM(J32:J39)</f>
        <v>0</v>
      </c>
      <c r="K41" s="110"/>
      <c r="L41" s="34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</row>
    <row r="42" spans="1:31" s="27" customFormat="1" ht="14.45" customHeight="1">
      <c r="A42" s="23"/>
      <c r="B42" s="24"/>
      <c r="C42" s="23"/>
      <c r="D42" s="23"/>
      <c r="E42" s="23"/>
      <c r="F42" s="23"/>
      <c r="G42" s="23"/>
      <c r="H42" s="23"/>
      <c r="I42" s="23"/>
      <c r="J42" s="23"/>
      <c r="K42" s="23"/>
      <c r="L42" s="34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</row>
    <row r="43" spans="1:31" ht="14.45" customHeight="1">
      <c r="B43" s="14"/>
      <c r="L43" s="14"/>
    </row>
    <row r="44" spans="1:31" ht="14.45" customHeight="1">
      <c r="B44" s="14"/>
      <c r="L44" s="14"/>
    </row>
    <row r="45" spans="1:31" ht="14.45" customHeight="1">
      <c r="B45" s="14"/>
      <c r="L45" s="14"/>
    </row>
    <row r="46" spans="1:31" ht="14.45" customHeight="1">
      <c r="B46" s="14"/>
      <c r="L46" s="14"/>
    </row>
    <row r="47" spans="1:31" ht="14.45" customHeight="1">
      <c r="B47" s="14"/>
      <c r="L47" s="14"/>
    </row>
    <row r="48" spans="1:31" ht="14.45" customHeight="1">
      <c r="B48" s="14"/>
      <c r="L48" s="14"/>
    </row>
    <row r="49" spans="1:31" ht="14.45" customHeight="1">
      <c r="B49" s="14"/>
      <c r="L49" s="14"/>
    </row>
    <row r="50" spans="1:31" s="27" customFormat="1" ht="14.45" customHeight="1">
      <c r="B50" s="34"/>
      <c r="D50" s="35" t="s">
        <v>49</v>
      </c>
      <c r="E50" s="36"/>
      <c r="F50" s="36"/>
      <c r="G50" s="35" t="s">
        <v>50</v>
      </c>
      <c r="H50" s="36"/>
      <c r="I50" s="36"/>
      <c r="J50" s="36"/>
      <c r="K50" s="36"/>
      <c r="L50" s="34"/>
    </row>
    <row r="51" spans="1:31">
      <c r="B51" s="14"/>
      <c r="L51" s="14"/>
    </row>
    <row r="52" spans="1:31">
      <c r="B52" s="14"/>
      <c r="L52" s="14"/>
    </row>
    <row r="53" spans="1:31">
      <c r="B53" s="14"/>
      <c r="L53" s="14"/>
    </row>
    <row r="54" spans="1:31">
      <c r="B54" s="14"/>
      <c r="L54" s="14"/>
    </row>
    <row r="55" spans="1:31">
      <c r="B55" s="14"/>
      <c r="L55" s="14"/>
    </row>
    <row r="56" spans="1:31">
      <c r="B56" s="14"/>
      <c r="L56" s="14"/>
    </row>
    <row r="57" spans="1:31">
      <c r="B57" s="14"/>
      <c r="L57" s="14"/>
    </row>
    <row r="58" spans="1:31">
      <c r="B58" s="14"/>
      <c r="L58" s="14"/>
    </row>
    <row r="59" spans="1:31">
      <c r="B59" s="14"/>
      <c r="L59" s="14"/>
    </row>
    <row r="60" spans="1:31">
      <c r="B60" s="14"/>
      <c r="L60" s="14"/>
    </row>
    <row r="61" spans="1:31" s="27" customFormat="1" ht="12.75">
      <c r="A61" s="23"/>
      <c r="B61" s="24"/>
      <c r="C61" s="23"/>
      <c r="D61" s="37" t="s">
        <v>51</v>
      </c>
      <c r="E61" s="26"/>
      <c r="F61" s="111" t="s">
        <v>52</v>
      </c>
      <c r="G61" s="37" t="s">
        <v>51</v>
      </c>
      <c r="H61" s="26"/>
      <c r="I61" s="26"/>
      <c r="J61" s="112" t="s">
        <v>52</v>
      </c>
      <c r="K61" s="26"/>
      <c r="L61" s="34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</row>
    <row r="62" spans="1:31">
      <c r="B62" s="14"/>
      <c r="L62" s="14"/>
    </row>
    <row r="63" spans="1:31">
      <c r="B63" s="14"/>
      <c r="L63" s="14"/>
    </row>
    <row r="64" spans="1:31">
      <c r="B64" s="14"/>
      <c r="L64" s="14"/>
    </row>
    <row r="65" spans="1:31" s="27" customFormat="1" ht="12.75">
      <c r="A65" s="23"/>
      <c r="B65" s="24"/>
      <c r="C65" s="23"/>
      <c r="D65" s="35" t="s">
        <v>53</v>
      </c>
      <c r="E65" s="38"/>
      <c r="F65" s="38"/>
      <c r="G65" s="35" t="s">
        <v>54</v>
      </c>
      <c r="H65" s="38"/>
      <c r="I65" s="38"/>
      <c r="J65" s="38"/>
      <c r="K65" s="38"/>
      <c r="L65" s="34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</row>
    <row r="66" spans="1:31">
      <c r="B66" s="14"/>
      <c r="L66" s="14"/>
    </row>
    <row r="67" spans="1:31">
      <c r="B67" s="14"/>
      <c r="L67" s="14"/>
    </row>
    <row r="68" spans="1:31">
      <c r="B68" s="14"/>
      <c r="L68" s="14"/>
    </row>
    <row r="69" spans="1:31">
      <c r="B69" s="14"/>
      <c r="L69" s="14"/>
    </row>
    <row r="70" spans="1:31">
      <c r="B70" s="14"/>
      <c r="L70" s="14"/>
    </row>
    <row r="71" spans="1:31">
      <c r="B71" s="14"/>
      <c r="L71" s="14"/>
    </row>
    <row r="72" spans="1:31">
      <c r="B72" s="14"/>
      <c r="L72" s="14"/>
    </row>
    <row r="73" spans="1:31">
      <c r="B73" s="14"/>
      <c r="L73" s="14"/>
    </row>
    <row r="74" spans="1:31">
      <c r="B74" s="14"/>
      <c r="L74" s="14"/>
    </row>
    <row r="75" spans="1:31">
      <c r="B75" s="14"/>
      <c r="L75" s="14"/>
    </row>
    <row r="76" spans="1:31" s="27" customFormat="1" ht="12.75">
      <c r="A76" s="23"/>
      <c r="B76" s="24"/>
      <c r="C76" s="23"/>
      <c r="D76" s="37" t="s">
        <v>51</v>
      </c>
      <c r="E76" s="26"/>
      <c r="F76" s="111" t="s">
        <v>52</v>
      </c>
      <c r="G76" s="37" t="s">
        <v>51</v>
      </c>
      <c r="H76" s="26"/>
      <c r="I76" s="26"/>
      <c r="J76" s="112" t="s">
        <v>52</v>
      </c>
      <c r="K76" s="26"/>
      <c r="L76" s="34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</row>
    <row r="77" spans="1:31" s="27" customFormat="1" ht="14.45" customHeight="1">
      <c r="A77" s="23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34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</row>
    <row r="81" spans="1:31" s="27" customFormat="1" ht="6.95" customHeight="1">
      <c r="A81" s="23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34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</row>
    <row r="82" spans="1:31" s="27" customFormat="1" ht="24.95" customHeight="1">
      <c r="A82" s="23"/>
      <c r="B82" s="24"/>
      <c r="C82" s="15" t="s">
        <v>112</v>
      </c>
      <c r="D82" s="23"/>
      <c r="E82" s="23"/>
      <c r="F82" s="23"/>
      <c r="G82" s="23"/>
      <c r="H82" s="23"/>
      <c r="I82" s="23"/>
      <c r="J82" s="23"/>
      <c r="K82" s="23"/>
      <c r="L82" s="34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</row>
    <row r="83" spans="1:31" s="27" customFormat="1" ht="6.95" customHeight="1">
      <c r="A83" s="23"/>
      <c r="B83" s="24"/>
      <c r="C83" s="23"/>
      <c r="D83" s="23"/>
      <c r="E83" s="23"/>
      <c r="F83" s="23"/>
      <c r="G83" s="23"/>
      <c r="H83" s="23"/>
      <c r="I83" s="23"/>
      <c r="J83" s="23"/>
      <c r="K83" s="23"/>
      <c r="L83" s="34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</row>
    <row r="84" spans="1:31" s="27" customFormat="1" ht="12" customHeight="1">
      <c r="A84" s="23"/>
      <c r="B84" s="24"/>
      <c r="C84" s="20" t="s">
        <v>16</v>
      </c>
      <c r="D84" s="23"/>
      <c r="E84" s="23"/>
      <c r="F84" s="23"/>
      <c r="G84" s="23"/>
      <c r="H84" s="23"/>
      <c r="I84" s="23"/>
      <c r="J84" s="23"/>
      <c r="K84" s="23"/>
      <c r="L84" s="34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</row>
    <row r="85" spans="1:31" s="27" customFormat="1" ht="16.5" customHeight="1">
      <c r="A85" s="23"/>
      <c r="B85" s="24"/>
      <c r="C85" s="23"/>
      <c r="D85" s="23"/>
      <c r="E85" s="249" t="str">
        <f>E7</f>
        <v>Oprava mostů v úseku Náchod - Teplice nad Metují</v>
      </c>
      <c r="F85" s="250"/>
      <c r="G85" s="250"/>
      <c r="H85" s="250"/>
      <c r="I85" s="23"/>
      <c r="J85" s="23"/>
      <c r="K85" s="23"/>
      <c r="L85" s="34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</row>
    <row r="86" spans="1:31" ht="12" customHeight="1">
      <c r="B86" s="14"/>
      <c r="C86" s="20" t="s">
        <v>107</v>
      </c>
      <c r="L86" s="14"/>
    </row>
    <row r="87" spans="1:31" s="27" customFormat="1" ht="16.5" customHeight="1">
      <c r="A87" s="23"/>
      <c r="B87" s="24"/>
      <c r="C87" s="23"/>
      <c r="D87" s="23"/>
      <c r="E87" s="249" t="s">
        <v>1004</v>
      </c>
      <c r="F87" s="248"/>
      <c r="G87" s="248"/>
      <c r="H87" s="248"/>
      <c r="I87" s="23"/>
      <c r="J87" s="23"/>
      <c r="K87" s="23"/>
      <c r="L87" s="34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</row>
    <row r="88" spans="1:31" s="27" customFormat="1" ht="12" customHeight="1">
      <c r="A88" s="23"/>
      <c r="B88" s="24"/>
      <c r="C88" s="20" t="s">
        <v>109</v>
      </c>
      <c r="D88" s="23"/>
      <c r="E88" s="23"/>
      <c r="F88" s="23"/>
      <c r="G88" s="23"/>
      <c r="H88" s="23"/>
      <c r="I88" s="23"/>
      <c r="J88" s="23"/>
      <c r="K88" s="23"/>
      <c r="L88" s="34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</row>
    <row r="89" spans="1:31" s="27" customFormat="1" ht="16.5" customHeight="1">
      <c r="A89" s="23"/>
      <c r="B89" s="24"/>
      <c r="C89" s="23"/>
      <c r="D89" s="23"/>
      <c r="E89" s="239" t="str">
        <f>E11</f>
        <v>SO 02.K - Železniční svršek</v>
      </c>
      <c r="F89" s="248"/>
      <c r="G89" s="248"/>
      <c r="H89" s="248"/>
      <c r="I89" s="23"/>
      <c r="J89" s="23"/>
      <c r="K89" s="23"/>
      <c r="L89" s="34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</row>
    <row r="90" spans="1:31" s="27" customFormat="1" ht="6.95" customHeight="1">
      <c r="A90" s="23"/>
      <c r="B90" s="24"/>
      <c r="C90" s="23"/>
      <c r="D90" s="23"/>
      <c r="E90" s="23"/>
      <c r="F90" s="23"/>
      <c r="G90" s="23"/>
      <c r="H90" s="23"/>
      <c r="I90" s="23"/>
      <c r="J90" s="23"/>
      <c r="K90" s="23"/>
      <c r="L90" s="34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</row>
    <row r="91" spans="1:31" s="27" customFormat="1" ht="12" customHeight="1">
      <c r="A91" s="23"/>
      <c r="B91" s="24"/>
      <c r="C91" s="20" t="s">
        <v>20</v>
      </c>
      <c r="D91" s="23"/>
      <c r="E91" s="23"/>
      <c r="F91" s="21" t="str">
        <f>F14</f>
        <v>Most v km 75,951</v>
      </c>
      <c r="G91" s="23"/>
      <c r="H91" s="23"/>
      <c r="I91" s="20" t="s">
        <v>22</v>
      </c>
      <c r="J91" s="94" t="str">
        <f>IF(J14="","",J14)</f>
        <v>18. 3. 2020</v>
      </c>
      <c r="K91" s="23"/>
      <c r="L91" s="34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</row>
    <row r="92" spans="1:31" s="27" customFormat="1" ht="6.95" customHeight="1">
      <c r="A92" s="23"/>
      <c r="B92" s="24"/>
      <c r="C92" s="23"/>
      <c r="D92" s="23"/>
      <c r="E92" s="23"/>
      <c r="F92" s="23"/>
      <c r="G92" s="23"/>
      <c r="H92" s="23"/>
      <c r="I92" s="23"/>
      <c r="J92" s="23"/>
      <c r="K92" s="23"/>
      <c r="L92" s="34"/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</row>
    <row r="93" spans="1:31" s="27" customFormat="1" ht="15.2" customHeight="1">
      <c r="A93" s="23"/>
      <c r="B93" s="24"/>
      <c r="C93" s="20" t="s">
        <v>24</v>
      </c>
      <c r="D93" s="23"/>
      <c r="E93" s="23"/>
      <c r="F93" s="21" t="str">
        <f>E17</f>
        <v xml:space="preserve"> </v>
      </c>
      <c r="G93" s="23"/>
      <c r="H93" s="23"/>
      <c r="I93" s="20" t="s">
        <v>29</v>
      </c>
      <c r="J93" s="113" t="str">
        <f>E23</f>
        <v xml:space="preserve"> </v>
      </c>
      <c r="K93" s="23"/>
      <c r="L93" s="34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</row>
    <row r="94" spans="1:31" s="27" customFormat="1" ht="40.15" customHeight="1">
      <c r="A94" s="23"/>
      <c r="B94" s="24"/>
      <c r="C94" s="20" t="s">
        <v>27</v>
      </c>
      <c r="D94" s="23"/>
      <c r="E94" s="23"/>
      <c r="F94" s="21" t="str">
        <f>IF(E20="","",E20)</f>
        <v>Vyplň údaj</v>
      </c>
      <c r="G94" s="23"/>
      <c r="H94" s="23"/>
      <c r="I94" s="20" t="s">
        <v>31</v>
      </c>
      <c r="J94" s="113" t="str">
        <f>E26</f>
        <v>Správa železnic, státní organizace OŘ HK</v>
      </c>
      <c r="K94" s="23"/>
      <c r="L94" s="34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</row>
    <row r="95" spans="1:31" s="27" customFormat="1" ht="10.35" customHeight="1">
      <c r="A95" s="23"/>
      <c r="B95" s="24"/>
      <c r="C95" s="23"/>
      <c r="D95" s="23"/>
      <c r="E95" s="23"/>
      <c r="F95" s="23"/>
      <c r="G95" s="23"/>
      <c r="H95" s="23"/>
      <c r="I95" s="23"/>
      <c r="J95" s="23"/>
      <c r="K95" s="23"/>
      <c r="L95" s="34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</row>
    <row r="96" spans="1:31" s="27" customFormat="1" ht="29.25" customHeight="1">
      <c r="A96" s="23"/>
      <c r="B96" s="24"/>
      <c r="C96" s="114" t="s">
        <v>113</v>
      </c>
      <c r="D96" s="105"/>
      <c r="E96" s="105"/>
      <c r="F96" s="105"/>
      <c r="G96" s="105"/>
      <c r="H96" s="105"/>
      <c r="I96" s="105"/>
      <c r="J96" s="115" t="s">
        <v>114</v>
      </c>
      <c r="K96" s="105"/>
      <c r="L96" s="34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</row>
    <row r="97" spans="1:47" s="27" customFormat="1" ht="10.35" customHeight="1">
      <c r="A97" s="23"/>
      <c r="B97" s="24"/>
      <c r="C97" s="23"/>
      <c r="D97" s="23"/>
      <c r="E97" s="23"/>
      <c r="F97" s="23"/>
      <c r="G97" s="23"/>
      <c r="H97" s="23"/>
      <c r="I97" s="23"/>
      <c r="J97" s="23"/>
      <c r="K97" s="23"/>
      <c r="L97" s="34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</row>
    <row r="98" spans="1:47" s="27" customFormat="1" ht="22.9" customHeight="1">
      <c r="A98" s="23"/>
      <c r="B98" s="24"/>
      <c r="C98" s="116" t="s">
        <v>115</v>
      </c>
      <c r="D98" s="23"/>
      <c r="E98" s="23"/>
      <c r="F98" s="23"/>
      <c r="G98" s="23"/>
      <c r="H98" s="23"/>
      <c r="I98" s="23"/>
      <c r="J98" s="100">
        <f>J126</f>
        <v>0</v>
      </c>
      <c r="K98" s="23"/>
      <c r="L98" s="34"/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U98" s="11" t="s">
        <v>116</v>
      </c>
    </row>
    <row r="99" spans="1:47" s="117" customFormat="1" ht="24.95" customHeight="1">
      <c r="B99" s="118"/>
      <c r="D99" s="119" t="s">
        <v>117</v>
      </c>
      <c r="E99" s="120"/>
      <c r="F99" s="120"/>
      <c r="G99" s="120"/>
      <c r="H99" s="120"/>
      <c r="I99" s="120"/>
      <c r="J99" s="121">
        <f>J127</f>
        <v>0</v>
      </c>
      <c r="L99" s="118"/>
    </row>
    <row r="100" spans="1:47" s="83" customFormat="1" ht="19.899999999999999" customHeight="1">
      <c r="B100" s="122"/>
      <c r="D100" s="123" t="s">
        <v>118</v>
      </c>
      <c r="E100" s="124"/>
      <c r="F100" s="124"/>
      <c r="G100" s="124"/>
      <c r="H100" s="124"/>
      <c r="I100" s="124"/>
      <c r="J100" s="125">
        <f>J128</f>
        <v>0</v>
      </c>
      <c r="L100" s="122"/>
    </row>
    <row r="101" spans="1:47" s="83" customFormat="1" ht="19.899999999999999" customHeight="1">
      <c r="B101" s="122"/>
      <c r="D101" s="123" t="s">
        <v>779</v>
      </c>
      <c r="E101" s="124"/>
      <c r="F101" s="124"/>
      <c r="G101" s="124"/>
      <c r="H101" s="124"/>
      <c r="I101" s="124"/>
      <c r="J101" s="125">
        <f>J130</f>
        <v>0</v>
      </c>
      <c r="L101" s="122"/>
    </row>
    <row r="102" spans="1:47" s="83" customFormat="1" ht="19.899999999999999" customHeight="1">
      <c r="B102" s="122"/>
      <c r="D102" s="123" t="s">
        <v>123</v>
      </c>
      <c r="E102" s="124"/>
      <c r="F102" s="124"/>
      <c r="G102" s="124"/>
      <c r="H102" s="124"/>
      <c r="I102" s="124"/>
      <c r="J102" s="125">
        <f>J168</f>
        <v>0</v>
      </c>
      <c r="L102" s="122"/>
    </row>
    <row r="103" spans="1:47" s="83" customFormat="1" ht="19.899999999999999" customHeight="1">
      <c r="B103" s="122"/>
      <c r="D103" s="123" t="s">
        <v>124</v>
      </c>
      <c r="E103" s="124"/>
      <c r="F103" s="124"/>
      <c r="G103" s="124"/>
      <c r="H103" s="124"/>
      <c r="I103" s="124"/>
      <c r="J103" s="125">
        <f>J176</f>
        <v>0</v>
      </c>
      <c r="L103" s="122"/>
    </row>
    <row r="104" spans="1:47" s="117" customFormat="1" ht="24.95" customHeight="1">
      <c r="B104" s="118"/>
      <c r="D104" s="119" t="s">
        <v>780</v>
      </c>
      <c r="E104" s="120"/>
      <c r="F104" s="120"/>
      <c r="G104" s="120"/>
      <c r="H104" s="120"/>
      <c r="I104" s="120"/>
      <c r="J104" s="121">
        <f>J178</f>
        <v>0</v>
      </c>
      <c r="L104" s="118"/>
    </row>
    <row r="105" spans="1:47" s="27" customFormat="1" ht="21.75" customHeight="1">
      <c r="A105" s="23"/>
      <c r="B105" s="24"/>
      <c r="C105" s="23"/>
      <c r="D105" s="23"/>
      <c r="E105" s="23"/>
      <c r="F105" s="23"/>
      <c r="G105" s="23"/>
      <c r="H105" s="23"/>
      <c r="I105" s="23"/>
      <c r="J105" s="23"/>
      <c r="K105" s="23"/>
      <c r="L105" s="34"/>
      <c r="S105" s="23"/>
      <c r="T105" s="23"/>
      <c r="U105" s="23"/>
      <c r="V105" s="23"/>
      <c r="W105" s="23"/>
      <c r="X105" s="23"/>
      <c r="Y105" s="23"/>
      <c r="Z105" s="23"/>
      <c r="AA105" s="23"/>
      <c r="AB105" s="23"/>
      <c r="AC105" s="23"/>
      <c r="AD105" s="23"/>
      <c r="AE105" s="23"/>
    </row>
    <row r="106" spans="1:47" s="27" customFormat="1" ht="6.95" customHeight="1">
      <c r="A106" s="23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34"/>
      <c r="S106" s="23"/>
      <c r="T106" s="23"/>
      <c r="U106" s="23"/>
      <c r="V106" s="23"/>
      <c r="W106" s="23"/>
      <c r="X106" s="23"/>
      <c r="Y106" s="23"/>
      <c r="Z106" s="23"/>
      <c r="AA106" s="23"/>
      <c r="AB106" s="23"/>
      <c r="AC106" s="23"/>
      <c r="AD106" s="23"/>
      <c r="AE106" s="23"/>
    </row>
    <row r="110" spans="1:47" s="27" customFormat="1" ht="6.95" customHeight="1">
      <c r="A110" s="23"/>
      <c r="B110" s="41"/>
      <c r="C110" s="42"/>
      <c r="D110" s="42"/>
      <c r="E110" s="42"/>
      <c r="F110" s="42"/>
      <c r="G110" s="42"/>
      <c r="H110" s="42"/>
      <c r="I110" s="42"/>
      <c r="J110" s="42"/>
      <c r="K110" s="42"/>
      <c r="L110" s="34"/>
      <c r="S110" s="23"/>
      <c r="T110" s="23"/>
      <c r="U110" s="23"/>
      <c r="V110" s="23"/>
      <c r="W110" s="23"/>
      <c r="X110" s="23"/>
      <c r="Y110" s="23"/>
      <c r="Z110" s="23"/>
      <c r="AA110" s="23"/>
      <c r="AB110" s="23"/>
      <c r="AC110" s="23"/>
      <c r="AD110" s="23"/>
      <c r="AE110" s="23"/>
    </row>
    <row r="111" spans="1:47" s="27" customFormat="1" ht="24.95" customHeight="1">
      <c r="A111" s="23"/>
      <c r="B111" s="24"/>
      <c r="C111" s="15" t="s">
        <v>131</v>
      </c>
      <c r="D111" s="23"/>
      <c r="E111" s="23"/>
      <c r="F111" s="23"/>
      <c r="G111" s="23"/>
      <c r="H111" s="23"/>
      <c r="I111" s="23"/>
      <c r="J111" s="23"/>
      <c r="K111" s="23"/>
      <c r="L111" s="34"/>
      <c r="S111" s="23"/>
      <c r="T111" s="23"/>
      <c r="U111" s="23"/>
      <c r="V111" s="23"/>
      <c r="W111" s="23"/>
      <c r="X111" s="23"/>
      <c r="Y111" s="23"/>
      <c r="Z111" s="23"/>
      <c r="AA111" s="23"/>
      <c r="AB111" s="23"/>
      <c r="AC111" s="23"/>
      <c r="AD111" s="23"/>
      <c r="AE111" s="23"/>
    </row>
    <row r="112" spans="1:47" s="27" customFormat="1" ht="6.95" customHeight="1">
      <c r="A112" s="23"/>
      <c r="B112" s="24"/>
      <c r="C112" s="23"/>
      <c r="D112" s="23"/>
      <c r="E112" s="23"/>
      <c r="F112" s="23"/>
      <c r="G112" s="23"/>
      <c r="H112" s="23"/>
      <c r="I112" s="23"/>
      <c r="J112" s="23"/>
      <c r="K112" s="23"/>
      <c r="L112" s="34"/>
      <c r="S112" s="23"/>
      <c r="T112" s="23"/>
      <c r="U112" s="23"/>
      <c r="V112" s="23"/>
      <c r="W112" s="23"/>
      <c r="X112" s="23"/>
      <c r="Y112" s="23"/>
      <c r="Z112" s="23"/>
      <c r="AA112" s="23"/>
      <c r="AB112" s="23"/>
      <c r="AC112" s="23"/>
      <c r="AD112" s="23"/>
      <c r="AE112" s="23"/>
    </row>
    <row r="113" spans="1:63" s="27" customFormat="1" ht="12" customHeight="1">
      <c r="A113" s="23"/>
      <c r="B113" s="24"/>
      <c r="C113" s="20" t="s">
        <v>16</v>
      </c>
      <c r="D113" s="23"/>
      <c r="E113" s="23"/>
      <c r="F113" s="23"/>
      <c r="G113" s="23"/>
      <c r="H113" s="23"/>
      <c r="I113" s="23"/>
      <c r="J113" s="23"/>
      <c r="K113" s="23"/>
      <c r="L113" s="34"/>
      <c r="S113" s="23"/>
      <c r="T113" s="23"/>
      <c r="U113" s="23"/>
      <c r="V113" s="23"/>
      <c r="W113" s="23"/>
      <c r="X113" s="23"/>
      <c r="Y113" s="23"/>
      <c r="Z113" s="23"/>
      <c r="AA113" s="23"/>
      <c r="AB113" s="23"/>
      <c r="AC113" s="23"/>
      <c r="AD113" s="23"/>
      <c r="AE113" s="23"/>
    </row>
    <row r="114" spans="1:63" s="27" customFormat="1" ht="16.5" customHeight="1">
      <c r="A114" s="23"/>
      <c r="B114" s="24"/>
      <c r="C114" s="23"/>
      <c r="D114" s="23"/>
      <c r="E114" s="249" t="str">
        <f>E7</f>
        <v>Oprava mostů v úseku Náchod - Teplice nad Metují</v>
      </c>
      <c r="F114" s="250"/>
      <c r="G114" s="250"/>
      <c r="H114" s="250"/>
      <c r="I114" s="23"/>
      <c r="J114" s="23"/>
      <c r="K114" s="23"/>
      <c r="L114" s="34"/>
      <c r="S114" s="23"/>
      <c r="T114" s="23"/>
      <c r="U114" s="23"/>
      <c r="V114" s="23"/>
      <c r="W114" s="23"/>
      <c r="X114" s="23"/>
      <c r="Y114" s="23"/>
      <c r="Z114" s="23"/>
      <c r="AA114" s="23"/>
      <c r="AB114" s="23"/>
      <c r="AC114" s="23"/>
      <c r="AD114" s="23"/>
      <c r="AE114" s="23"/>
    </row>
    <row r="115" spans="1:63" ht="12" customHeight="1">
      <c r="B115" s="14"/>
      <c r="C115" s="20" t="s">
        <v>107</v>
      </c>
      <c r="L115" s="14"/>
    </row>
    <row r="116" spans="1:63" s="27" customFormat="1" ht="16.5" customHeight="1">
      <c r="A116" s="23"/>
      <c r="B116" s="24"/>
      <c r="C116" s="23"/>
      <c r="D116" s="23"/>
      <c r="E116" s="249" t="s">
        <v>1004</v>
      </c>
      <c r="F116" s="248"/>
      <c r="G116" s="248"/>
      <c r="H116" s="248"/>
      <c r="I116" s="23"/>
      <c r="J116" s="23"/>
      <c r="K116" s="23"/>
      <c r="L116" s="34"/>
      <c r="S116" s="23"/>
      <c r="T116" s="2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</row>
    <row r="117" spans="1:63" s="27" customFormat="1" ht="12" customHeight="1">
      <c r="A117" s="23"/>
      <c r="B117" s="24"/>
      <c r="C117" s="20" t="s">
        <v>109</v>
      </c>
      <c r="D117" s="23"/>
      <c r="E117" s="23"/>
      <c r="F117" s="23"/>
      <c r="G117" s="23"/>
      <c r="H117" s="23"/>
      <c r="I117" s="23"/>
      <c r="J117" s="23"/>
      <c r="K117" s="23"/>
      <c r="L117" s="34"/>
      <c r="S117" s="23"/>
      <c r="T117" s="23"/>
      <c r="U117" s="23"/>
      <c r="V117" s="23"/>
      <c r="W117" s="23"/>
      <c r="X117" s="23"/>
      <c r="Y117" s="23"/>
      <c r="Z117" s="23"/>
      <c r="AA117" s="23"/>
      <c r="AB117" s="23"/>
      <c r="AC117" s="23"/>
      <c r="AD117" s="23"/>
      <c r="AE117" s="23"/>
    </row>
    <row r="118" spans="1:63" s="27" customFormat="1" ht="16.5" customHeight="1">
      <c r="A118" s="23"/>
      <c r="B118" s="24"/>
      <c r="C118" s="23"/>
      <c r="D118" s="23"/>
      <c r="E118" s="239" t="str">
        <f>E11</f>
        <v>SO 02.K - Železniční svršek</v>
      </c>
      <c r="F118" s="248"/>
      <c r="G118" s="248"/>
      <c r="H118" s="248"/>
      <c r="I118" s="23"/>
      <c r="J118" s="23"/>
      <c r="K118" s="23"/>
      <c r="L118" s="34"/>
      <c r="S118" s="23"/>
      <c r="T118" s="23"/>
      <c r="U118" s="23"/>
      <c r="V118" s="23"/>
      <c r="W118" s="23"/>
      <c r="X118" s="23"/>
      <c r="Y118" s="23"/>
      <c r="Z118" s="23"/>
      <c r="AA118" s="23"/>
      <c r="AB118" s="23"/>
      <c r="AC118" s="23"/>
      <c r="AD118" s="23"/>
      <c r="AE118" s="23"/>
    </row>
    <row r="119" spans="1:63" s="27" customFormat="1" ht="6.95" customHeight="1">
      <c r="A119" s="23"/>
      <c r="B119" s="24"/>
      <c r="C119" s="23"/>
      <c r="D119" s="23"/>
      <c r="E119" s="23"/>
      <c r="F119" s="23"/>
      <c r="G119" s="23"/>
      <c r="H119" s="23"/>
      <c r="I119" s="23"/>
      <c r="J119" s="23"/>
      <c r="K119" s="23"/>
      <c r="L119" s="34"/>
      <c r="S119" s="23"/>
      <c r="T119" s="23"/>
      <c r="U119" s="23"/>
      <c r="V119" s="23"/>
      <c r="W119" s="23"/>
      <c r="X119" s="23"/>
      <c r="Y119" s="23"/>
      <c r="Z119" s="23"/>
      <c r="AA119" s="23"/>
      <c r="AB119" s="23"/>
      <c r="AC119" s="23"/>
      <c r="AD119" s="23"/>
      <c r="AE119" s="23"/>
    </row>
    <row r="120" spans="1:63" s="27" customFormat="1" ht="12" customHeight="1">
      <c r="A120" s="23"/>
      <c r="B120" s="24"/>
      <c r="C120" s="20" t="s">
        <v>20</v>
      </c>
      <c r="D120" s="23"/>
      <c r="E120" s="23"/>
      <c r="F120" s="21" t="str">
        <f>F14</f>
        <v>Most v km 75,951</v>
      </c>
      <c r="G120" s="23"/>
      <c r="H120" s="23"/>
      <c r="I120" s="20" t="s">
        <v>22</v>
      </c>
      <c r="J120" s="94" t="str">
        <f>IF(J14="","",J14)</f>
        <v>18. 3. 2020</v>
      </c>
      <c r="K120" s="23"/>
      <c r="L120" s="34"/>
      <c r="S120" s="23"/>
      <c r="T120" s="23"/>
      <c r="U120" s="23"/>
      <c r="V120" s="23"/>
      <c r="W120" s="23"/>
      <c r="X120" s="23"/>
      <c r="Y120" s="23"/>
      <c r="Z120" s="23"/>
      <c r="AA120" s="23"/>
      <c r="AB120" s="23"/>
      <c r="AC120" s="23"/>
      <c r="AD120" s="23"/>
      <c r="AE120" s="23"/>
    </row>
    <row r="121" spans="1:63" s="27" customFormat="1" ht="6.95" customHeight="1">
      <c r="A121" s="23"/>
      <c r="B121" s="24"/>
      <c r="C121" s="23"/>
      <c r="D121" s="23"/>
      <c r="E121" s="23"/>
      <c r="F121" s="23"/>
      <c r="G121" s="23"/>
      <c r="H121" s="23"/>
      <c r="I121" s="23"/>
      <c r="J121" s="23"/>
      <c r="K121" s="23"/>
      <c r="L121" s="34"/>
      <c r="S121" s="23"/>
      <c r="T121" s="23"/>
      <c r="U121" s="23"/>
      <c r="V121" s="23"/>
      <c r="W121" s="23"/>
      <c r="X121" s="23"/>
      <c r="Y121" s="23"/>
      <c r="Z121" s="23"/>
      <c r="AA121" s="23"/>
      <c r="AB121" s="23"/>
      <c r="AC121" s="23"/>
      <c r="AD121" s="23"/>
      <c r="AE121" s="23"/>
    </row>
    <row r="122" spans="1:63" s="27" customFormat="1" ht="15.2" customHeight="1">
      <c r="A122" s="23"/>
      <c r="B122" s="24"/>
      <c r="C122" s="20" t="s">
        <v>24</v>
      </c>
      <c r="D122" s="23"/>
      <c r="E122" s="23"/>
      <c r="F122" s="21" t="str">
        <f>E17</f>
        <v xml:space="preserve"> </v>
      </c>
      <c r="G122" s="23"/>
      <c r="H122" s="23"/>
      <c r="I122" s="20" t="s">
        <v>29</v>
      </c>
      <c r="J122" s="113" t="str">
        <f>E23</f>
        <v xml:space="preserve"> </v>
      </c>
      <c r="K122" s="23"/>
      <c r="L122" s="34"/>
      <c r="S122" s="23"/>
      <c r="T122" s="23"/>
      <c r="U122" s="23"/>
      <c r="V122" s="23"/>
      <c r="W122" s="23"/>
      <c r="X122" s="23"/>
      <c r="Y122" s="23"/>
      <c r="Z122" s="23"/>
      <c r="AA122" s="23"/>
      <c r="AB122" s="23"/>
      <c r="AC122" s="23"/>
      <c r="AD122" s="23"/>
      <c r="AE122" s="23"/>
    </row>
    <row r="123" spans="1:63" s="27" customFormat="1" ht="40.15" customHeight="1">
      <c r="A123" s="23"/>
      <c r="B123" s="24"/>
      <c r="C123" s="20" t="s">
        <v>27</v>
      </c>
      <c r="D123" s="23"/>
      <c r="E123" s="23"/>
      <c r="F123" s="21" t="str">
        <f>IF(E20="","",E20)</f>
        <v>Vyplň údaj</v>
      </c>
      <c r="G123" s="23"/>
      <c r="H123" s="23"/>
      <c r="I123" s="20" t="s">
        <v>31</v>
      </c>
      <c r="J123" s="113" t="str">
        <f>E26</f>
        <v>Správa železnic, státní organizace OŘ HK</v>
      </c>
      <c r="K123" s="23"/>
      <c r="L123" s="34"/>
      <c r="S123" s="23"/>
      <c r="T123" s="23"/>
      <c r="U123" s="23"/>
      <c r="V123" s="23"/>
      <c r="W123" s="23"/>
      <c r="X123" s="23"/>
      <c r="Y123" s="23"/>
      <c r="Z123" s="23"/>
      <c r="AA123" s="23"/>
      <c r="AB123" s="23"/>
      <c r="AC123" s="23"/>
      <c r="AD123" s="23"/>
      <c r="AE123" s="23"/>
    </row>
    <row r="124" spans="1:63" s="27" customFormat="1" ht="10.35" customHeight="1">
      <c r="A124" s="23"/>
      <c r="B124" s="24"/>
      <c r="C124" s="23"/>
      <c r="D124" s="23"/>
      <c r="E124" s="23"/>
      <c r="F124" s="23"/>
      <c r="G124" s="23"/>
      <c r="H124" s="23"/>
      <c r="I124" s="23"/>
      <c r="J124" s="23"/>
      <c r="K124" s="23"/>
      <c r="L124" s="34"/>
      <c r="S124" s="23"/>
      <c r="T124" s="23"/>
      <c r="U124" s="23"/>
      <c r="V124" s="23"/>
      <c r="W124" s="23"/>
      <c r="X124" s="23"/>
      <c r="Y124" s="23"/>
      <c r="Z124" s="23"/>
      <c r="AA124" s="23"/>
      <c r="AB124" s="23"/>
      <c r="AC124" s="23"/>
      <c r="AD124" s="23"/>
      <c r="AE124" s="23"/>
    </row>
    <row r="125" spans="1:63" s="132" customFormat="1" ht="29.25" customHeight="1">
      <c r="A125" s="126"/>
      <c r="B125" s="127"/>
      <c r="C125" s="128" t="s">
        <v>132</v>
      </c>
      <c r="D125" s="129" t="s">
        <v>61</v>
      </c>
      <c r="E125" s="129" t="s">
        <v>57</v>
      </c>
      <c r="F125" s="129" t="s">
        <v>58</v>
      </c>
      <c r="G125" s="129" t="s">
        <v>133</v>
      </c>
      <c r="H125" s="129" t="s">
        <v>134</v>
      </c>
      <c r="I125" s="129" t="s">
        <v>135</v>
      </c>
      <c r="J125" s="129" t="s">
        <v>114</v>
      </c>
      <c r="K125" s="130" t="s">
        <v>136</v>
      </c>
      <c r="L125" s="131"/>
      <c r="M125" s="55" t="s">
        <v>1</v>
      </c>
      <c r="N125" s="56" t="s">
        <v>40</v>
      </c>
      <c r="O125" s="56" t="s">
        <v>137</v>
      </c>
      <c r="P125" s="56" t="s">
        <v>138</v>
      </c>
      <c r="Q125" s="56" t="s">
        <v>139</v>
      </c>
      <c r="R125" s="56" t="s">
        <v>140</v>
      </c>
      <c r="S125" s="56" t="s">
        <v>141</v>
      </c>
      <c r="T125" s="57" t="s">
        <v>142</v>
      </c>
      <c r="U125" s="126"/>
      <c r="V125" s="126"/>
      <c r="W125" s="126"/>
      <c r="X125" s="126"/>
      <c r="Y125" s="126"/>
      <c r="Z125" s="126"/>
      <c r="AA125" s="126"/>
      <c r="AB125" s="126"/>
      <c r="AC125" s="126"/>
      <c r="AD125" s="126"/>
      <c r="AE125" s="126"/>
    </row>
    <row r="126" spans="1:63" s="27" customFormat="1" ht="22.9" customHeight="1">
      <c r="A126" s="23"/>
      <c r="B126" s="24"/>
      <c r="C126" s="63" t="s">
        <v>143</v>
      </c>
      <c r="D126" s="23"/>
      <c r="E126" s="23"/>
      <c r="F126" s="23"/>
      <c r="G126" s="23"/>
      <c r="H126" s="23"/>
      <c r="I126" s="23"/>
      <c r="J126" s="133">
        <f>BK126</f>
        <v>0</v>
      </c>
      <c r="K126" s="23"/>
      <c r="L126" s="24"/>
      <c r="M126" s="58"/>
      <c r="N126" s="49"/>
      <c r="O126" s="59"/>
      <c r="P126" s="134">
        <f>P127+P178</f>
        <v>0</v>
      </c>
      <c r="Q126" s="59"/>
      <c r="R126" s="134">
        <f>R127+R178</f>
        <v>143.98871500000001</v>
      </c>
      <c r="S126" s="59"/>
      <c r="T126" s="135">
        <f>T127+T178</f>
        <v>87.326399999999992</v>
      </c>
      <c r="U126" s="23"/>
      <c r="V126" s="23"/>
      <c r="W126" s="23"/>
      <c r="X126" s="23"/>
      <c r="Y126" s="23"/>
      <c r="Z126" s="23"/>
      <c r="AA126" s="23"/>
      <c r="AB126" s="23"/>
      <c r="AC126" s="23"/>
      <c r="AD126" s="23"/>
      <c r="AE126" s="23"/>
      <c r="AT126" s="11" t="s">
        <v>75</v>
      </c>
      <c r="AU126" s="11" t="s">
        <v>116</v>
      </c>
      <c r="BK126" s="136">
        <f>BK127+BK178</f>
        <v>0</v>
      </c>
    </row>
    <row r="127" spans="1:63" s="137" customFormat="1" ht="25.9" customHeight="1">
      <c r="B127" s="138"/>
      <c r="D127" s="139" t="s">
        <v>75</v>
      </c>
      <c r="E127" s="140" t="s">
        <v>144</v>
      </c>
      <c r="F127" s="140" t="s">
        <v>145</v>
      </c>
      <c r="J127" s="141">
        <f>BK127</f>
        <v>0</v>
      </c>
      <c r="L127" s="138"/>
      <c r="M127" s="142"/>
      <c r="N127" s="143"/>
      <c r="O127" s="143"/>
      <c r="P127" s="144">
        <f>P128+P130+P168+P176</f>
        <v>0</v>
      </c>
      <c r="Q127" s="143"/>
      <c r="R127" s="144">
        <f>R128+R130+R168+R176</f>
        <v>143.98871500000001</v>
      </c>
      <c r="S127" s="143"/>
      <c r="T127" s="145">
        <f>T128+T130+T168+T176</f>
        <v>87.326399999999992</v>
      </c>
      <c r="AR127" s="139" t="s">
        <v>83</v>
      </c>
      <c r="AT127" s="146" t="s">
        <v>75</v>
      </c>
      <c r="AU127" s="146" t="s">
        <v>76</v>
      </c>
      <c r="AY127" s="139" t="s">
        <v>146</v>
      </c>
      <c r="BK127" s="147">
        <f>BK128+BK130+BK168+BK176</f>
        <v>0</v>
      </c>
    </row>
    <row r="128" spans="1:63" s="137" customFormat="1" ht="22.9" customHeight="1">
      <c r="B128" s="138"/>
      <c r="D128" s="139" t="s">
        <v>75</v>
      </c>
      <c r="E128" s="148" t="s">
        <v>83</v>
      </c>
      <c r="F128" s="148" t="s">
        <v>147</v>
      </c>
      <c r="J128" s="149">
        <f>BK128</f>
        <v>0</v>
      </c>
      <c r="L128" s="138"/>
      <c r="M128" s="142"/>
      <c r="N128" s="143"/>
      <c r="O128" s="143"/>
      <c r="P128" s="144">
        <f>P129</f>
        <v>0</v>
      </c>
      <c r="Q128" s="143"/>
      <c r="R128" s="144">
        <f>R129</f>
        <v>0</v>
      </c>
      <c r="S128" s="143"/>
      <c r="T128" s="145">
        <f>T129</f>
        <v>0</v>
      </c>
      <c r="AR128" s="139" t="s">
        <v>83</v>
      </c>
      <c r="AT128" s="146" t="s">
        <v>75</v>
      </c>
      <c r="AU128" s="146" t="s">
        <v>83</v>
      </c>
      <c r="AY128" s="139" t="s">
        <v>146</v>
      </c>
      <c r="BK128" s="147">
        <f>BK129</f>
        <v>0</v>
      </c>
    </row>
    <row r="129" spans="1:65" s="27" customFormat="1" ht="24.2" customHeight="1">
      <c r="A129" s="23"/>
      <c r="B129" s="24"/>
      <c r="C129" s="150" t="s">
        <v>83</v>
      </c>
      <c r="D129" s="150" t="s">
        <v>148</v>
      </c>
      <c r="E129" s="151" t="s">
        <v>781</v>
      </c>
      <c r="F129" s="152" t="s">
        <v>782</v>
      </c>
      <c r="G129" s="153" t="s">
        <v>151</v>
      </c>
      <c r="H129" s="154">
        <v>63</v>
      </c>
      <c r="I129" s="4"/>
      <c r="J129" s="155">
        <f>ROUND(I129*H129,2)</f>
        <v>0</v>
      </c>
      <c r="K129" s="152" t="s">
        <v>152</v>
      </c>
      <c r="L129" s="24"/>
      <c r="M129" s="156" t="s">
        <v>1</v>
      </c>
      <c r="N129" s="157" t="s">
        <v>41</v>
      </c>
      <c r="O129" s="51"/>
      <c r="P129" s="158">
        <f>O129*H129</f>
        <v>0</v>
      </c>
      <c r="Q129" s="158">
        <v>0</v>
      </c>
      <c r="R129" s="158">
        <f>Q129*H129</f>
        <v>0</v>
      </c>
      <c r="S129" s="158">
        <v>0</v>
      </c>
      <c r="T129" s="159">
        <f>S129*H129</f>
        <v>0</v>
      </c>
      <c r="U129" s="23"/>
      <c r="V129" s="23"/>
      <c r="W129" s="23"/>
      <c r="X129" s="23"/>
      <c r="Y129" s="23"/>
      <c r="Z129" s="23"/>
      <c r="AA129" s="23"/>
      <c r="AB129" s="23"/>
      <c r="AC129" s="23"/>
      <c r="AD129" s="23"/>
      <c r="AE129" s="23"/>
      <c r="AR129" s="160" t="s">
        <v>153</v>
      </c>
      <c r="AT129" s="160" t="s">
        <v>148</v>
      </c>
      <c r="AU129" s="160" t="s">
        <v>85</v>
      </c>
      <c r="AY129" s="11" t="s">
        <v>146</v>
      </c>
      <c r="BE129" s="161">
        <f>IF(N129="základní",J129,0)</f>
        <v>0</v>
      </c>
      <c r="BF129" s="161">
        <f>IF(N129="snížená",J129,0)</f>
        <v>0</v>
      </c>
      <c r="BG129" s="161">
        <f>IF(N129="zákl. přenesená",J129,0)</f>
        <v>0</v>
      </c>
      <c r="BH129" s="161">
        <f>IF(N129="sníž. přenesená",J129,0)</f>
        <v>0</v>
      </c>
      <c r="BI129" s="161">
        <f>IF(N129="nulová",J129,0)</f>
        <v>0</v>
      </c>
      <c r="BJ129" s="11" t="s">
        <v>83</v>
      </c>
      <c r="BK129" s="161">
        <f>ROUND(I129*H129,2)</f>
        <v>0</v>
      </c>
      <c r="BL129" s="11" t="s">
        <v>153</v>
      </c>
      <c r="BM129" s="160" t="s">
        <v>1329</v>
      </c>
    </row>
    <row r="130" spans="1:65" s="137" customFormat="1" ht="22.9" customHeight="1">
      <c r="B130" s="138"/>
      <c r="D130" s="139" t="s">
        <v>75</v>
      </c>
      <c r="E130" s="148" t="s">
        <v>171</v>
      </c>
      <c r="F130" s="148" t="s">
        <v>788</v>
      </c>
      <c r="I130" s="3"/>
      <c r="J130" s="149">
        <f>BK130</f>
        <v>0</v>
      </c>
      <c r="L130" s="138"/>
      <c r="M130" s="142"/>
      <c r="N130" s="143"/>
      <c r="O130" s="143"/>
      <c r="P130" s="144">
        <f>SUM(P131:P167)</f>
        <v>0</v>
      </c>
      <c r="Q130" s="143"/>
      <c r="R130" s="144">
        <f>SUM(R131:R167)</f>
        <v>143.98871500000001</v>
      </c>
      <c r="S130" s="143"/>
      <c r="T130" s="145">
        <f>SUM(T131:T167)</f>
        <v>87.326399999999992</v>
      </c>
      <c r="AR130" s="139" t="s">
        <v>83</v>
      </c>
      <c r="AT130" s="146" t="s">
        <v>75</v>
      </c>
      <c r="AU130" s="146" t="s">
        <v>83</v>
      </c>
      <c r="AY130" s="139" t="s">
        <v>146</v>
      </c>
      <c r="BK130" s="147">
        <f>SUM(BK131:BK167)</f>
        <v>0</v>
      </c>
    </row>
    <row r="131" spans="1:65" s="27" customFormat="1" ht="14.45" customHeight="1">
      <c r="A131" s="23"/>
      <c r="B131" s="24"/>
      <c r="C131" s="150" t="s">
        <v>85</v>
      </c>
      <c r="D131" s="150" t="s">
        <v>148</v>
      </c>
      <c r="E131" s="151" t="s">
        <v>789</v>
      </c>
      <c r="F131" s="152" t="s">
        <v>790</v>
      </c>
      <c r="G131" s="153" t="s">
        <v>168</v>
      </c>
      <c r="H131" s="154">
        <v>48.3</v>
      </c>
      <c r="I131" s="4"/>
      <c r="J131" s="155">
        <f>ROUND(I131*H131,2)</f>
        <v>0</v>
      </c>
      <c r="K131" s="152" t="s">
        <v>152</v>
      </c>
      <c r="L131" s="24"/>
      <c r="M131" s="156" t="s">
        <v>1</v>
      </c>
      <c r="N131" s="157" t="s">
        <v>41</v>
      </c>
      <c r="O131" s="51"/>
      <c r="P131" s="158">
        <f>O131*H131</f>
        <v>0</v>
      </c>
      <c r="Q131" s="158">
        <v>2.03485</v>
      </c>
      <c r="R131" s="158">
        <f>Q131*H131</f>
        <v>98.283254999999997</v>
      </c>
      <c r="S131" s="158">
        <v>0</v>
      </c>
      <c r="T131" s="159">
        <f>S131*H131</f>
        <v>0</v>
      </c>
      <c r="U131" s="23"/>
      <c r="V131" s="23"/>
      <c r="W131" s="23"/>
      <c r="X131" s="23"/>
      <c r="Y131" s="23"/>
      <c r="Z131" s="23"/>
      <c r="AA131" s="23"/>
      <c r="AB131" s="23"/>
      <c r="AC131" s="23"/>
      <c r="AD131" s="23"/>
      <c r="AE131" s="23"/>
      <c r="AR131" s="160" t="s">
        <v>153</v>
      </c>
      <c r="AT131" s="160" t="s">
        <v>148</v>
      </c>
      <c r="AU131" s="160" t="s">
        <v>85</v>
      </c>
      <c r="AY131" s="11" t="s">
        <v>146</v>
      </c>
      <c r="BE131" s="161">
        <f>IF(N131="základní",J131,0)</f>
        <v>0</v>
      </c>
      <c r="BF131" s="161">
        <f>IF(N131="snížená",J131,0)</f>
        <v>0</v>
      </c>
      <c r="BG131" s="161">
        <f>IF(N131="zákl. přenesená",J131,0)</f>
        <v>0</v>
      </c>
      <c r="BH131" s="161">
        <f>IF(N131="sníž. přenesená",J131,0)</f>
        <v>0</v>
      </c>
      <c r="BI131" s="161">
        <f>IF(N131="nulová",J131,0)</f>
        <v>0</v>
      </c>
      <c r="BJ131" s="11" t="s">
        <v>83</v>
      </c>
      <c r="BK131" s="161">
        <f>ROUND(I131*H131,2)</f>
        <v>0</v>
      </c>
      <c r="BL131" s="11" t="s">
        <v>153</v>
      </c>
      <c r="BM131" s="160" t="s">
        <v>1330</v>
      </c>
    </row>
    <row r="132" spans="1:65" s="162" customFormat="1">
      <c r="B132" s="163"/>
      <c r="D132" s="164" t="s">
        <v>162</v>
      </c>
      <c r="E132" s="165" t="s">
        <v>1</v>
      </c>
      <c r="F132" s="166" t="s">
        <v>1331</v>
      </c>
      <c r="H132" s="167">
        <v>48.3</v>
      </c>
      <c r="I132" s="5"/>
      <c r="L132" s="163"/>
      <c r="M132" s="168"/>
      <c r="N132" s="169"/>
      <c r="O132" s="169"/>
      <c r="P132" s="169"/>
      <c r="Q132" s="169"/>
      <c r="R132" s="169"/>
      <c r="S132" s="169"/>
      <c r="T132" s="170"/>
      <c r="AT132" s="165" t="s">
        <v>162</v>
      </c>
      <c r="AU132" s="165" t="s">
        <v>85</v>
      </c>
      <c r="AV132" s="162" t="s">
        <v>85</v>
      </c>
      <c r="AW132" s="162" t="s">
        <v>30</v>
      </c>
      <c r="AX132" s="162" t="s">
        <v>83</v>
      </c>
      <c r="AY132" s="165" t="s">
        <v>146</v>
      </c>
    </row>
    <row r="133" spans="1:65" s="27" customFormat="1" ht="24.2" customHeight="1">
      <c r="A133" s="23"/>
      <c r="B133" s="24"/>
      <c r="C133" s="150" t="s">
        <v>158</v>
      </c>
      <c r="D133" s="150" t="s">
        <v>148</v>
      </c>
      <c r="E133" s="151" t="s">
        <v>793</v>
      </c>
      <c r="F133" s="152" t="s">
        <v>794</v>
      </c>
      <c r="G133" s="153" t="s">
        <v>168</v>
      </c>
      <c r="H133" s="154">
        <v>48.3</v>
      </c>
      <c r="I133" s="4"/>
      <c r="J133" s="155">
        <f>ROUND(I133*H133,2)</f>
        <v>0</v>
      </c>
      <c r="K133" s="152" t="s">
        <v>152</v>
      </c>
      <c r="L133" s="24"/>
      <c r="M133" s="156" t="s">
        <v>1</v>
      </c>
      <c r="N133" s="157" t="s">
        <v>41</v>
      </c>
      <c r="O133" s="51"/>
      <c r="P133" s="158">
        <f>O133*H133</f>
        <v>0</v>
      </c>
      <c r="Q133" s="158">
        <v>0</v>
      </c>
      <c r="R133" s="158">
        <f>Q133*H133</f>
        <v>0</v>
      </c>
      <c r="S133" s="158">
        <v>0</v>
      </c>
      <c r="T133" s="159">
        <f>S133*H133</f>
        <v>0</v>
      </c>
      <c r="U133" s="23"/>
      <c r="V133" s="23"/>
      <c r="W133" s="23"/>
      <c r="X133" s="23"/>
      <c r="Y133" s="23"/>
      <c r="Z133" s="23"/>
      <c r="AA133" s="23"/>
      <c r="AB133" s="23"/>
      <c r="AC133" s="23"/>
      <c r="AD133" s="23"/>
      <c r="AE133" s="23"/>
      <c r="AR133" s="160" t="s">
        <v>153</v>
      </c>
      <c r="AT133" s="160" t="s">
        <v>148</v>
      </c>
      <c r="AU133" s="160" t="s">
        <v>85</v>
      </c>
      <c r="AY133" s="11" t="s">
        <v>146</v>
      </c>
      <c r="BE133" s="161">
        <f>IF(N133="základní",J133,0)</f>
        <v>0</v>
      </c>
      <c r="BF133" s="161">
        <f>IF(N133="snížená",J133,0)</f>
        <v>0</v>
      </c>
      <c r="BG133" s="161">
        <f>IF(N133="zákl. přenesená",J133,0)</f>
        <v>0</v>
      </c>
      <c r="BH133" s="161">
        <f>IF(N133="sníž. přenesená",J133,0)</f>
        <v>0</v>
      </c>
      <c r="BI133" s="161">
        <f>IF(N133="nulová",J133,0)</f>
        <v>0</v>
      </c>
      <c r="BJ133" s="11" t="s">
        <v>83</v>
      </c>
      <c r="BK133" s="161">
        <f>ROUND(I133*H133,2)</f>
        <v>0</v>
      </c>
      <c r="BL133" s="11" t="s">
        <v>153</v>
      </c>
      <c r="BM133" s="160" t="s">
        <v>1332</v>
      </c>
    </row>
    <row r="134" spans="1:65" s="162" customFormat="1">
      <c r="B134" s="163"/>
      <c r="D134" s="164" t="s">
        <v>162</v>
      </c>
      <c r="E134" s="165" t="s">
        <v>1</v>
      </c>
      <c r="F134" s="166" t="s">
        <v>1331</v>
      </c>
      <c r="H134" s="167">
        <v>48.3</v>
      </c>
      <c r="I134" s="5"/>
      <c r="L134" s="163"/>
      <c r="M134" s="168"/>
      <c r="N134" s="169"/>
      <c r="O134" s="169"/>
      <c r="P134" s="169"/>
      <c r="Q134" s="169"/>
      <c r="R134" s="169"/>
      <c r="S134" s="169"/>
      <c r="T134" s="170"/>
      <c r="AT134" s="165" t="s">
        <v>162</v>
      </c>
      <c r="AU134" s="165" t="s">
        <v>85</v>
      </c>
      <c r="AV134" s="162" t="s">
        <v>85</v>
      </c>
      <c r="AW134" s="162" t="s">
        <v>30</v>
      </c>
      <c r="AX134" s="162" t="s">
        <v>83</v>
      </c>
      <c r="AY134" s="165" t="s">
        <v>146</v>
      </c>
    </row>
    <row r="135" spans="1:65" s="27" customFormat="1" ht="24.2" customHeight="1">
      <c r="A135" s="23"/>
      <c r="B135" s="24"/>
      <c r="C135" s="150" t="s">
        <v>153</v>
      </c>
      <c r="D135" s="150" t="s">
        <v>148</v>
      </c>
      <c r="E135" s="151" t="s">
        <v>796</v>
      </c>
      <c r="F135" s="152" t="s">
        <v>797</v>
      </c>
      <c r="G135" s="153" t="s">
        <v>168</v>
      </c>
      <c r="H135" s="154">
        <v>48.3</v>
      </c>
      <c r="I135" s="4"/>
      <c r="J135" s="155">
        <f>ROUND(I135*H135,2)</f>
        <v>0</v>
      </c>
      <c r="K135" s="152" t="s">
        <v>152</v>
      </c>
      <c r="L135" s="24"/>
      <c r="M135" s="156" t="s">
        <v>1</v>
      </c>
      <c r="N135" s="157" t="s">
        <v>41</v>
      </c>
      <c r="O135" s="51"/>
      <c r="P135" s="158">
        <f>O135*H135</f>
        <v>0</v>
      </c>
      <c r="Q135" s="158">
        <v>0</v>
      </c>
      <c r="R135" s="158">
        <f>Q135*H135</f>
        <v>0</v>
      </c>
      <c r="S135" s="158">
        <v>1.8080000000000001</v>
      </c>
      <c r="T135" s="159">
        <f>S135*H135</f>
        <v>87.326399999999992</v>
      </c>
      <c r="U135" s="23"/>
      <c r="V135" s="23"/>
      <c r="W135" s="23"/>
      <c r="X135" s="23"/>
      <c r="Y135" s="23"/>
      <c r="Z135" s="23"/>
      <c r="AA135" s="23"/>
      <c r="AB135" s="23"/>
      <c r="AC135" s="23"/>
      <c r="AD135" s="23"/>
      <c r="AE135" s="23"/>
      <c r="AR135" s="160" t="s">
        <v>153</v>
      </c>
      <c r="AT135" s="160" t="s">
        <v>148</v>
      </c>
      <c r="AU135" s="160" t="s">
        <v>85</v>
      </c>
      <c r="AY135" s="11" t="s">
        <v>146</v>
      </c>
      <c r="BE135" s="161">
        <f>IF(N135="základní",J135,0)</f>
        <v>0</v>
      </c>
      <c r="BF135" s="161">
        <f>IF(N135="snížená",J135,0)</f>
        <v>0</v>
      </c>
      <c r="BG135" s="161">
        <f>IF(N135="zákl. přenesená",J135,0)</f>
        <v>0</v>
      </c>
      <c r="BH135" s="161">
        <f>IF(N135="sníž. přenesená",J135,0)</f>
        <v>0</v>
      </c>
      <c r="BI135" s="161">
        <f>IF(N135="nulová",J135,0)</f>
        <v>0</v>
      </c>
      <c r="BJ135" s="11" t="s">
        <v>83</v>
      </c>
      <c r="BK135" s="161">
        <f>ROUND(I135*H135,2)</f>
        <v>0</v>
      </c>
      <c r="BL135" s="11" t="s">
        <v>153</v>
      </c>
      <c r="BM135" s="160" t="s">
        <v>1333</v>
      </c>
    </row>
    <row r="136" spans="1:65" s="162" customFormat="1">
      <c r="B136" s="163"/>
      <c r="D136" s="164" t="s">
        <v>162</v>
      </c>
      <c r="E136" s="165" t="s">
        <v>1</v>
      </c>
      <c r="F136" s="166" t="s">
        <v>1334</v>
      </c>
      <c r="H136" s="167">
        <v>48.3</v>
      </c>
      <c r="I136" s="5"/>
      <c r="L136" s="163"/>
      <c r="M136" s="168"/>
      <c r="N136" s="169"/>
      <c r="O136" s="169"/>
      <c r="P136" s="169"/>
      <c r="Q136" s="169"/>
      <c r="R136" s="169"/>
      <c r="S136" s="169"/>
      <c r="T136" s="170"/>
      <c r="AT136" s="165" t="s">
        <v>162</v>
      </c>
      <c r="AU136" s="165" t="s">
        <v>85</v>
      </c>
      <c r="AV136" s="162" t="s">
        <v>85</v>
      </c>
      <c r="AW136" s="162" t="s">
        <v>30</v>
      </c>
      <c r="AX136" s="162" t="s">
        <v>83</v>
      </c>
      <c r="AY136" s="165" t="s">
        <v>146</v>
      </c>
    </row>
    <row r="137" spans="1:65" s="27" customFormat="1" ht="24.2" customHeight="1">
      <c r="A137" s="23"/>
      <c r="B137" s="24"/>
      <c r="C137" s="150" t="s">
        <v>171</v>
      </c>
      <c r="D137" s="150" t="s">
        <v>148</v>
      </c>
      <c r="E137" s="151" t="s">
        <v>800</v>
      </c>
      <c r="F137" s="152" t="s">
        <v>801</v>
      </c>
      <c r="G137" s="153" t="s">
        <v>168</v>
      </c>
      <c r="H137" s="154">
        <v>48.3</v>
      </c>
      <c r="I137" s="4"/>
      <c r="J137" s="155">
        <f>ROUND(I137*H137,2)</f>
        <v>0</v>
      </c>
      <c r="K137" s="152" t="s">
        <v>152</v>
      </c>
      <c r="L137" s="24"/>
      <c r="M137" s="156" t="s">
        <v>1</v>
      </c>
      <c r="N137" s="157" t="s">
        <v>41</v>
      </c>
      <c r="O137" s="51"/>
      <c r="P137" s="158">
        <f>O137*H137</f>
        <v>0</v>
      </c>
      <c r="Q137" s="158">
        <v>0</v>
      </c>
      <c r="R137" s="158">
        <f>Q137*H137</f>
        <v>0</v>
      </c>
      <c r="S137" s="158">
        <v>0</v>
      </c>
      <c r="T137" s="159">
        <f>S137*H137</f>
        <v>0</v>
      </c>
      <c r="U137" s="23"/>
      <c r="V137" s="23"/>
      <c r="W137" s="23"/>
      <c r="X137" s="23"/>
      <c r="Y137" s="23"/>
      <c r="Z137" s="23"/>
      <c r="AA137" s="23"/>
      <c r="AB137" s="23"/>
      <c r="AC137" s="23"/>
      <c r="AD137" s="23"/>
      <c r="AE137" s="23"/>
      <c r="AR137" s="160" t="s">
        <v>153</v>
      </c>
      <c r="AT137" s="160" t="s">
        <v>148</v>
      </c>
      <c r="AU137" s="160" t="s">
        <v>85</v>
      </c>
      <c r="AY137" s="11" t="s">
        <v>146</v>
      </c>
      <c r="BE137" s="161">
        <f>IF(N137="základní",J137,0)</f>
        <v>0</v>
      </c>
      <c r="BF137" s="161">
        <f>IF(N137="snížená",J137,0)</f>
        <v>0</v>
      </c>
      <c r="BG137" s="161">
        <f>IF(N137="zákl. přenesená",J137,0)</f>
        <v>0</v>
      </c>
      <c r="BH137" s="161">
        <f>IF(N137="sníž. přenesená",J137,0)</f>
        <v>0</v>
      </c>
      <c r="BI137" s="161">
        <f>IF(N137="nulová",J137,0)</f>
        <v>0</v>
      </c>
      <c r="BJ137" s="11" t="s">
        <v>83</v>
      </c>
      <c r="BK137" s="161">
        <f>ROUND(I137*H137,2)</f>
        <v>0</v>
      </c>
      <c r="BL137" s="11" t="s">
        <v>153</v>
      </c>
      <c r="BM137" s="160" t="s">
        <v>1335</v>
      </c>
    </row>
    <row r="138" spans="1:65" s="162" customFormat="1">
      <c r="B138" s="163"/>
      <c r="D138" s="164" t="s">
        <v>162</v>
      </c>
      <c r="E138" s="165" t="s">
        <v>1</v>
      </c>
      <c r="F138" s="166" t="s">
        <v>1334</v>
      </c>
      <c r="H138" s="167">
        <v>48.3</v>
      </c>
      <c r="I138" s="5"/>
      <c r="L138" s="163"/>
      <c r="M138" s="168"/>
      <c r="N138" s="169"/>
      <c r="O138" s="169"/>
      <c r="P138" s="169"/>
      <c r="Q138" s="169"/>
      <c r="R138" s="169"/>
      <c r="S138" s="169"/>
      <c r="T138" s="170"/>
      <c r="AT138" s="165" t="s">
        <v>162</v>
      </c>
      <c r="AU138" s="165" t="s">
        <v>85</v>
      </c>
      <c r="AV138" s="162" t="s">
        <v>85</v>
      </c>
      <c r="AW138" s="162" t="s">
        <v>30</v>
      </c>
      <c r="AX138" s="162" t="s">
        <v>83</v>
      </c>
      <c r="AY138" s="165" t="s">
        <v>146</v>
      </c>
    </row>
    <row r="139" spans="1:65" s="27" customFormat="1" ht="24.2" customHeight="1">
      <c r="A139" s="23"/>
      <c r="B139" s="24"/>
      <c r="C139" s="150" t="s">
        <v>177</v>
      </c>
      <c r="D139" s="150" t="s">
        <v>148</v>
      </c>
      <c r="E139" s="151" t="s">
        <v>843</v>
      </c>
      <c r="F139" s="152" t="s">
        <v>844</v>
      </c>
      <c r="G139" s="153" t="s">
        <v>323</v>
      </c>
      <c r="H139" s="154">
        <v>6</v>
      </c>
      <c r="I139" s="4"/>
      <c r="J139" s="155">
        <f>ROUND(I139*H139,2)</f>
        <v>0</v>
      </c>
      <c r="K139" s="152" t="s">
        <v>152</v>
      </c>
      <c r="L139" s="24"/>
      <c r="M139" s="156" t="s">
        <v>1</v>
      </c>
      <c r="N139" s="157" t="s">
        <v>41</v>
      </c>
      <c r="O139" s="51"/>
      <c r="P139" s="158">
        <f>O139*H139</f>
        <v>0</v>
      </c>
      <c r="Q139" s="158">
        <v>1.3999999999999999E-4</v>
      </c>
      <c r="R139" s="158">
        <f>Q139*H139</f>
        <v>8.3999999999999993E-4</v>
      </c>
      <c r="S139" s="158">
        <v>0</v>
      </c>
      <c r="T139" s="159">
        <f>S139*H139</f>
        <v>0</v>
      </c>
      <c r="U139" s="23"/>
      <c r="V139" s="23"/>
      <c r="W139" s="23"/>
      <c r="X139" s="23"/>
      <c r="Y139" s="23"/>
      <c r="Z139" s="23"/>
      <c r="AA139" s="23"/>
      <c r="AB139" s="23"/>
      <c r="AC139" s="23"/>
      <c r="AD139" s="23"/>
      <c r="AE139" s="23"/>
      <c r="AR139" s="160" t="s">
        <v>153</v>
      </c>
      <c r="AT139" s="160" t="s">
        <v>148</v>
      </c>
      <c r="AU139" s="160" t="s">
        <v>85</v>
      </c>
      <c r="AY139" s="11" t="s">
        <v>146</v>
      </c>
      <c r="BE139" s="161">
        <f>IF(N139="základní",J139,0)</f>
        <v>0</v>
      </c>
      <c r="BF139" s="161">
        <f>IF(N139="snížená",J139,0)</f>
        <v>0</v>
      </c>
      <c r="BG139" s="161">
        <f>IF(N139="zákl. přenesená",J139,0)</f>
        <v>0</v>
      </c>
      <c r="BH139" s="161">
        <f>IF(N139="sníž. přenesená",J139,0)</f>
        <v>0</v>
      </c>
      <c r="BI139" s="161">
        <f>IF(N139="nulová",J139,0)</f>
        <v>0</v>
      </c>
      <c r="BJ139" s="11" t="s">
        <v>83</v>
      </c>
      <c r="BK139" s="161">
        <f>ROUND(I139*H139,2)</f>
        <v>0</v>
      </c>
      <c r="BL139" s="11" t="s">
        <v>153</v>
      </c>
      <c r="BM139" s="160" t="s">
        <v>1336</v>
      </c>
    </row>
    <row r="140" spans="1:65" s="162" customFormat="1">
      <c r="B140" s="163"/>
      <c r="D140" s="164" t="s">
        <v>162</v>
      </c>
      <c r="E140" s="165" t="s">
        <v>1</v>
      </c>
      <c r="F140" s="166" t="s">
        <v>846</v>
      </c>
      <c r="H140" s="167">
        <v>6</v>
      </c>
      <c r="I140" s="5"/>
      <c r="L140" s="163"/>
      <c r="M140" s="168"/>
      <c r="N140" s="169"/>
      <c r="O140" s="169"/>
      <c r="P140" s="169"/>
      <c r="Q140" s="169"/>
      <c r="R140" s="169"/>
      <c r="S140" s="169"/>
      <c r="T140" s="170"/>
      <c r="AT140" s="165" t="s">
        <v>162</v>
      </c>
      <c r="AU140" s="165" t="s">
        <v>85</v>
      </c>
      <c r="AV140" s="162" t="s">
        <v>85</v>
      </c>
      <c r="AW140" s="162" t="s">
        <v>30</v>
      </c>
      <c r="AX140" s="162" t="s">
        <v>83</v>
      </c>
      <c r="AY140" s="165" t="s">
        <v>146</v>
      </c>
    </row>
    <row r="141" spans="1:65" s="27" customFormat="1" ht="14.45" customHeight="1">
      <c r="A141" s="23"/>
      <c r="B141" s="24"/>
      <c r="C141" s="150" t="s">
        <v>181</v>
      </c>
      <c r="D141" s="150" t="s">
        <v>148</v>
      </c>
      <c r="E141" s="151" t="s">
        <v>847</v>
      </c>
      <c r="F141" s="152" t="s">
        <v>848</v>
      </c>
      <c r="G141" s="153" t="s">
        <v>323</v>
      </c>
      <c r="H141" s="154">
        <v>6</v>
      </c>
      <c r="I141" s="4"/>
      <c r="J141" s="155">
        <f>ROUND(I141*H141,2)</f>
        <v>0</v>
      </c>
      <c r="K141" s="152" t="s">
        <v>152</v>
      </c>
      <c r="L141" s="24"/>
      <c r="M141" s="156" t="s">
        <v>1</v>
      </c>
      <c r="N141" s="157" t="s">
        <v>41</v>
      </c>
      <c r="O141" s="51"/>
      <c r="P141" s="158">
        <f>O141*H141</f>
        <v>0</v>
      </c>
      <c r="Q141" s="158">
        <v>0</v>
      </c>
      <c r="R141" s="158">
        <f>Q141*H141</f>
        <v>0</v>
      </c>
      <c r="S141" s="158">
        <v>0</v>
      </c>
      <c r="T141" s="159">
        <f>S141*H141</f>
        <v>0</v>
      </c>
      <c r="U141" s="23"/>
      <c r="V141" s="23"/>
      <c r="W141" s="23"/>
      <c r="X141" s="23"/>
      <c r="Y141" s="23"/>
      <c r="Z141" s="23"/>
      <c r="AA141" s="23"/>
      <c r="AB141" s="23"/>
      <c r="AC141" s="23"/>
      <c r="AD141" s="23"/>
      <c r="AE141" s="23"/>
      <c r="AR141" s="160" t="s">
        <v>153</v>
      </c>
      <c r="AT141" s="160" t="s">
        <v>148</v>
      </c>
      <c r="AU141" s="160" t="s">
        <v>85</v>
      </c>
      <c r="AY141" s="11" t="s">
        <v>146</v>
      </c>
      <c r="BE141" s="161">
        <f>IF(N141="základní",J141,0)</f>
        <v>0</v>
      </c>
      <c r="BF141" s="161">
        <f>IF(N141="snížená",J141,0)</f>
        <v>0</v>
      </c>
      <c r="BG141" s="161">
        <f>IF(N141="zákl. přenesená",J141,0)</f>
        <v>0</v>
      </c>
      <c r="BH141" s="161">
        <f>IF(N141="sníž. přenesená",J141,0)</f>
        <v>0</v>
      </c>
      <c r="BI141" s="161">
        <f>IF(N141="nulová",J141,0)</f>
        <v>0</v>
      </c>
      <c r="BJ141" s="11" t="s">
        <v>83</v>
      </c>
      <c r="BK141" s="161">
        <f>ROUND(I141*H141,2)</f>
        <v>0</v>
      </c>
      <c r="BL141" s="11" t="s">
        <v>153</v>
      </c>
      <c r="BM141" s="160" t="s">
        <v>1337</v>
      </c>
    </row>
    <row r="142" spans="1:65" s="162" customFormat="1">
      <c r="B142" s="163"/>
      <c r="D142" s="164" t="s">
        <v>162</v>
      </c>
      <c r="E142" s="165" t="s">
        <v>1</v>
      </c>
      <c r="F142" s="166" t="s">
        <v>177</v>
      </c>
      <c r="H142" s="167">
        <v>6</v>
      </c>
      <c r="I142" s="5"/>
      <c r="L142" s="163"/>
      <c r="M142" s="168"/>
      <c r="N142" s="169"/>
      <c r="O142" s="169"/>
      <c r="P142" s="169"/>
      <c r="Q142" s="169"/>
      <c r="R142" s="169"/>
      <c r="S142" s="169"/>
      <c r="T142" s="170"/>
      <c r="AT142" s="165" t="s">
        <v>162</v>
      </c>
      <c r="AU142" s="165" t="s">
        <v>85</v>
      </c>
      <c r="AV142" s="162" t="s">
        <v>85</v>
      </c>
      <c r="AW142" s="162" t="s">
        <v>30</v>
      </c>
      <c r="AX142" s="162" t="s">
        <v>83</v>
      </c>
      <c r="AY142" s="165" t="s">
        <v>146</v>
      </c>
    </row>
    <row r="143" spans="1:65" s="27" customFormat="1" ht="24.2" customHeight="1">
      <c r="A143" s="23"/>
      <c r="B143" s="24"/>
      <c r="C143" s="150" t="s">
        <v>186</v>
      </c>
      <c r="D143" s="150" t="s">
        <v>148</v>
      </c>
      <c r="E143" s="151" t="s">
        <v>850</v>
      </c>
      <c r="F143" s="152" t="s">
        <v>851</v>
      </c>
      <c r="G143" s="153" t="s">
        <v>852</v>
      </c>
      <c r="H143" s="154">
        <v>0.5</v>
      </c>
      <c r="I143" s="4"/>
      <c r="J143" s="155">
        <f>ROUND(I143*H143,2)</f>
        <v>0</v>
      </c>
      <c r="K143" s="152" t="s">
        <v>152</v>
      </c>
      <c r="L143" s="24"/>
      <c r="M143" s="156" t="s">
        <v>1</v>
      </c>
      <c r="N143" s="157" t="s">
        <v>41</v>
      </c>
      <c r="O143" s="51"/>
      <c r="P143" s="158">
        <f>O143*H143</f>
        <v>0</v>
      </c>
      <c r="Q143" s="158">
        <v>0</v>
      </c>
      <c r="R143" s="158">
        <f>Q143*H143</f>
        <v>0</v>
      </c>
      <c r="S143" s="158">
        <v>0</v>
      </c>
      <c r="T143" s="159">
        <f>S143*H143</f>
        <v>0</v>
      </c>
      <c r="U143" s="23"/>
      <c r="V143" s="23"/>
      <c r="W143" s="23"/>
      <c r="X143" s="23"/>
      <c r="Y143" s="23"/>
      <c r="Z143" s="23"/>
      <c r="AA143" s="23"/>
      <c r="AB143" s="23"/>
      <c r="AC143" s="23"/>
      <c r="AD143" s="23"/>
      <c r="AE143" s="23"/>
      <c r="AR143" s="160" t="s">
        <v>153</v>
      </c>
      <c r="AT143" s="160" t="s">
        <v>148</v>
      </c>
      <c r="AU143" s="160" t="s">
        <v>85</v>
      </c>
      <c r="AY143" s="11" t="s">
        <v>146</v>
      </c>
      <c r="BE143" s="161">
        <f>IF(N143="základní",J143,0)</f>
        <v>0</v>
      </c>
      <c r="BF143" s="161">
        <f>IF(N143="snížená",J143,0)</f>
        <v>0</v>
      </c>
      <c r="BG143" s="161">
        <f>IF(N143="zákl. přenesená",J143,0)</f>
        <v>0</v>
      </c>
      <c r="BH143" s="161">
        <f>IF(N143="sníž. přenesená",J143,0)</f>
        <v>0</v>
      </c>
      <c r="BI143" s="161">
        <f>IF(N143="nulová",J143,0)</f>
        <v>0</v>
      </c>
      <c r="BJ143" s="11" t="s">
        <v>83</v>
      </c>
      <c r="BK143" s="161">
        <f>ROUND(I143*H143,2)</f>
        <v>0</v>
      </c>
      <c r="BL143" s="11" t="s">
        <v>153</v>
      </c>
      <c r="BM143" s="160" t="s">
        <v>1338</v>
      </c>
    </row>
    <row r="144" spans="1:65" s="27" customFormat="1" ht="19.5">
      <c r="A144" s="23"/>
      <c r="B144" s="24"/>
      <c r="C144" s="23"/>
      <c r="D144" s="164" t="s">
        <v>312</v>
      </c>
      <c r="E144" s="23"/>
      <c r="F144" s="188" t="s">
        <v>855</v>
      </c>
      <c r="G144" s="23"/>
      <c r="H144" s="23"/>
      <c r="I144" s="8"/>
      <c r="J144" s="23"/>
      <c r="K144" s="23"/>
      <c r="L144" s="24"/>
      <c r="M144" s="189"/>
      <c r="N144" s="190"/>
      <c r="O144" s="51"/>
      <c r="P144" s="51"/>
      <c r="Q144" s="51"/>
      <c r="R144" s="51"/>
      <c r="S144" s="51"/>
      <c r="T144" s="52"/>
      <c r="U144" s="23"/>
      <c r="V144" s="23"/>
      <c r="W144" s="23"/>
      <c r="X144" s="23"/>
      <c r="Y144" s="23"/>
      <c r="Z144" s="23"/>
      <c r="AA144" s="23"/>
      <c r="AB144" s="23"/>
      <c r="AC144" s="23"/>
      <c r="AD144" s="23"/>
      <c r="AE144" s="23"/>
      <c r="AT144" s="11" t="s">
        <v>312</v>
      </c>
      <c r="AU144" s="11" t="s">
        <v>85</v>
      </c>
    </row>
    <row r="145" spans="1:65" s="27" customFormat="1" ht="14.45" customHeight="1">
      <c r="A145" s="23"/>
      <c r="B145" s="24"/>
      <c r="C145" s="150" t="s">
        <v>191</v>
      </c>
      <c r="D145" s="150" t="s">
        <v>148</v>
      </c>
      <c r="E145" s="151" t="s">
        <v>857</v>
      </c>
      <c r="F145" s="152" t="s">
        <v>858</v>
      </c>
      <c r="G145" s="153" t="s">
        <v>168</v>
      </c>
      <c r="H145" s="154">
        <v>20.399999999999999</v>
      </c>
      <c r="I145" s="4"/>
      <c r="J145" s="155">
        <f>ROUND(I145*H145,2)</f>
        <v>0</v>
      </c>
      <c r="K145" s="152" t="s">
        <v>152</v>
      </c>
      <c r="L145" s="24"/>
      <c r="M145" s="156" t="s">
        <v>1</v>
      </c>
      <c r="N145" s="157" t="s">
        <v>41</v>
      </c>
      <c r="O145" s="51"/>
      <c r="P145" s="158">
        <f>O145*H145</f>
        <v>0</v>
      </c>
      <c r="Q145" s="158">
        <v>0</v>
      </c>
      <c r="R145" s="158">
        <f>Q145*H145</f>
        <v>0</v>
      </c>
      <c r="S145" s="158">
        <v>0</v>
      </c>
      <c r="T145" s="159">
        <f>S145*H145</f>
        <v>0</v>
      </c>
      <c r="U145" s="23"/>
      <c r="V145" s="23"/>
      <c r="W145" s="23"/>
      <c r="X145" s="23"/>
      <c r="Y145" s="23"/>
      <c r="Z145" s="23"/>
      <c r="AA145" s="23"/>
      <c r="AB145" s="23"/>
      <c r="AC145" s="23"/>
      <c r="AD145" s="23"/>
      <c r="AE145" s="23"/>
      <c r="AR145" s="160" t="s">
        <v>153</v>
      </c>
      <c r="AT145" s="160" t="s">
        <v>148</v>
      </c>
      <c r="AU145" s="160" t="s">
        <v>85</v>
      </c>
      <c r="AY145" s="11" t="s">
        <v>146</v>
      </c>
      <c r="BE145" s="161">
        <f>IF(N145="základní",J145,0)</f>
        <v>0</v>
      </c>
      <c r="BF145" s="161">
        <f>IF(N145="snížená",J145,0)</f>
        <v>0</v>
      </c>
      <c r="BG145" s="161">
        <f>IF(N145="zákl. přenesená",J145,0)</f>
        <v>0</v>
      </c>
      <c r="BH145" s="161">
        <f>IF(N145="sníž. přenesená",J145,0)</f>
        <v>0</v>
      </c>
      <c r="BI145" s="161">
        <f>IF(N145="nulová",J145,0)</f>
        <v>0</v>
      </c>
      <c r="BJ145" s="11" t="s">
        <v>83</v>
      </c>
      <c r="BK145" s="161">
        <f>ROUND(I145*H145,2)</f>
        <v>0</v>
      </c>
      <c r="BL145" s="11" t="s">
        <v>153</v>
      </c>
      <c r="BM145" s="160" t="s">
        <v>1339</v>
      </c>
    </row>
    <row r="146" spans="1:65" s="162" customFormat="1">
      <c r="B146" s="163"/>
      <c r="D146" s="164" t="s">
        <v>162</v>
      </c>
      <c r="E146" s="165" t="s">
        <v>1</v>
      </c>
      <c r="F146" s="166" t="s">
        <v>1340</v>
      </c>
      <c r="H146" s="167">
        <v>20.399999999999999</v>
      </c>
      <c r="I146" s="5"/>
      <c r="L146" s="163"/>
      <c r="M146" s="168"/>
      <c r="N146" s="169"/>
      <c r="O146" s="169"/>
      <c r="P146" s="169"/>
      <c r="Q146" s="169"/>
      <c r="R146" s="169"/>
      <c r="S146" s="169"/>
      <c r="T146" s="170"/>
      <c r="AT146" s="165" t="s">
        <v>162</v>
      </c>
      <c r="AU146" s="165" t="s">
        <v>85</v>
      </c>
      <c r="AV146" s="162" t="s">
        <v>85</v>
      </c>
      <c r="AW146" s="162" t="s">
        <v>30</v>
      </c>
      <c r="AX146" s="162" t="s">
        <v>83</v>
      </c>
      <c r="AY146" s="165" t="s">
        <v>146</v>
      </c>
    </row>
    <row r="147" spans="1:65" s="27" customFormat="1" ht="14.45" customHeight="1">
      <c r="A147" s="23"/>
      <c r="B147" s="24"/>
      <c r="C147" s="179" t="s">
        <v>196</v>
      </c>
      <c r="D147" s="179" t="s">
        <v>230</v>
      </c>
      <c r="E147" s="180" t="s">
        <v>862</v>
      </c>
      <c r="F147" s="181" t="s">
        <v>863</v>
      </c>
      <c r="G147" s="182" t="s">
        <v>233</v>
      </c>
      <c r="H147" s="183">
        <v>42.84</v>
      </c>
      <c r="I147" s="7"/>
      <c r="J147" s="184">
        <f>ROUND(I147*H147,2)</f>
        <v>0</v>
      </c>
      <c r="K147" s="181" t="s">
        <v>152</v>
      </c>
      <c r="L147" s="185"/>
      <c r="M147" s="186" t="s">
        <v>1</v>
      </c>
      <c r="N147" s="187" t="s">
        <v>41</v>
      </c>
      <c r="O147" s="51"/>
      <c r="P147" s="158">
        <f>O147*H147</f>
        <v>0</v>
      </c>
      <c r="Q147" s="158">
        <v>1</v>
      </c>
      <c r="R147" s="158">
        <f>Q147*H147</f>
        <v>42.84</v>
      </c>
      <c r="S147" s="158">
        <v>0</v>
      </c>
      <c r="T147" s="159">
        <f>S147*H147</f>
        <v>0</v>
      </c>
      <c r="U147" s="23"/>
      <c r="V147" s="23"/>
      <c r="W147" s="23"/>
      <c r="X147" s="23"/>
      <c r="Y147" s="23"/>
      <c r="Z147" s="23"/>
      <c r="AA147" s="23"/>
      <c r="AB147" s="23"/>
      <c r="AC147" s="23"/>
      <c r="AD147" s="23"/>
      <c r="AE147" s="23"/>
      <c r="AR147" s="160" t="s">
        <v>186</v>
      </c>
      <c r="AT147" s="160" t="s">
        <v>230</v>
      </c>
      <c r="AU147" s="160" t="s">
        <v>85</v>
      </c>
      <c r="AY147" s="11" t="s">
        <v>146</v>
      </c>
      <c r="BE147" s="161">
        <f>IF(N147="základní",J147,0)</f>
        <v>0</v>
      </c>
      <c r="BF147" s="161">
        <f>IF(N147="snížená",J147,0)</f>
        <v>0</v>
      </c>
      <c r="BG147" s="161">
        <f>IF(N147="zákl. přenesená",J147,0)</f>
        <v>0</v>
      </c>
      <c r="BH147" s="161">
        <f>IF(N147="sníž. přenesená",J147,0)</f>
        <v>0</v>
      </c>
      <c r="BI147" s="161">
        <f>IF(N147="nulová",J147,0)</f>
        <v>0</v>
      </c>
      <c r="BJ147" s="11" t="s">
        <v>83</v>
      </c>
      <c r="BK147" s="161">
        <f>ROUND(I147*H147,2)</f>
        <v>0</v>
      </c>
      <c r="BL147" s="11" t="s">
        <v>153</v>
      </c>
      <c r="BM147" s="160" t="s">
        <v>1341</v>
      </c>
    </row>
    <row r="148" spans="1:65" s="162" customFormat="1">
      <c r="B148" s="163"/>
      <c r="D148" s="164" t="s">
        <v>162</v>
      </c>
      <c r="E148" s="165" t="s">
        <v>1</v>
      </c>
      <c r="F148" s="166" t="s">
        <v>1342</v>
      </c>
      <c r="H148" s="167">
        <v>42.84</v>
      </c>
      <c r="I148" s="5"/>
      <c r="L148" s="163"/>
      <c r="M148" s="168"/>
      <c r="N148" s="169"/>
      <c r="O148" s="169"/>
      <c r="P148" s="169"/>
      <c r="Q148" s="169"/>
      <c r="R148" s="169"/>
      <c r="S148" s="169"/>
      <c r="T148" s="170"/>
      <c r="AT148" s="165" t="s">
        <v>162</v>
      </c>
      <c r="AU148" s="165" t="s">
        <v>85</v>
      </c>
      <c r="AV148" s="162" t="s">
        <v>85</v>
      </c>
      <c r="AW148" s="162" t="s">
        <v>30</v>
      </c>
      <c r="AX148" s="162" t="s">
        <v>83</v>
      </c>
      <c r="AY148" s="165" t="s">
        <v>146</v>
      </c>
    </row>
    <row r="149" spans="1:65" s="27" customFormat="1" ht="24.2" customHeight="1">
      <c r="A149" s="23"/>
      <c r="B149" s="24"/>
      <c r="C149" s="150" t="s">
        <v>201</v>
      </c>
      <c r="D149" s="150" t="s">
        <v>148</v>
      </c>
      <c r="E149" s="151" t="s">
        <v>866</v>
      </c>
      <c r="F149" s="152" t="s">
        <v>867</v>
      </c>
      <c r="G149" s="153" t="s">
        <v>852</v>
      </c>
      <c r="H149" s="154">
        <v>2.5000000000000001E-2</v>
      </c>
      <c r="I149" s="4"/>
      <c r="J149" s="155">
        <f>ROUND(I149*H149,2)</f>
        <v>0</v>
      </c>
      <c r="K149" s="152" t="s">
        <v>152</v>
      </c>
      <c r="L149" s="24"/>
      <c r="M149" s="156" t="s">
        <v>1</v>
      </c>
      <c r="N149" s="157" t="s">
        <v>41</v>
      </c>
      <c r="O149" s="51"/>
      <c r="P149" s="158">
        <f>O149*H149</f>
        <v>0</v>
      </c>
      <c r="Q149" s="158">
        <v>0</v>
      </c>
      <c r="R149" s="158">
        <f>Q149*H149</f>
        <v>0</v>
      </c>
      <c r="S149" s="158">
        <v>0</v>
      </c>
      <c r="T149" s="159">
        <f>S149*H149</f>
        <v>0</v>
      </c>
      <c r="U149" s="23"/>
      <c r="V149" s="23"/>
      <c r="W149" s="23"/>
      <c r="X149" s="23"/>
      <c r="Y149" s="23"/>
      <c r="Z149" s="23"/>
      <c r="AA149" s="23"/>
      <c r="AB149" s="23"/>
      <c r="AC149" s="23"/>
      <c r="AD149" s="23"/>
      <c r="AE149" s="23"/>
      <c r="AR149" s="160" t="s">
        <v>153</v>
      </c>
      <c r="AT149" s="160" t="s">
        <v>148</v>
      </c>
      <c r="AU149" s="160" t="s">
        <v>85</v>
      </c>
      <c r="AY149" s="11" t="s">
        <v>146</v>
      </c>
      <c r="BE149" s="161">
        <f>IF(N149="základní",J149,0)</f>
        <v>0</v>
      </c>
      <c r="BF149" s="161">
        <f>IF(N149="snížená",J149,0)</f>
        <v>0</v>
      </c>
      <c r="BG149" s="161">
        <f>IF(N149="zákl. přenesená",J149,0)</f>
        <v>0</v>
      </c>
      <c r="BH149" s="161">
        <f>IF(N149="sníž. přenesená",J149,0)</f>
        <v>0</v>
      </c>
      <c r="BI149" s="161">
        <f>IF(N149="nulová",J149,0)</f>
        <v>0</v>
      </c>
      <c r="BJ149" s="11" t="s">
        <v>83</v>
      </c>
      <c r="BK149" s="161">
        <f>ROUND(I149*H149,2)</f>
        <v>0</v>
      </c>
      <c r="BL149" s="11" t="s">
        <v>153</v>
      </c>
      <c r="BM149" s="160" t="s">
        <v>1343</v>
      </c>
    </row>
    <row r="150" spans="1:65" s="162" customFormat="1">
      <c r="B150" s="163"/>
      <c r="D150" s="164" t="s">
        <v>162</v>
      </c>
      <c r="E150" s="165" t="s">
        <v>1</v>
      </c>
      <c r="F150" s="166" t="s">
        <v>1344</v>
      </c>
      <c r="H150" s="167">
        <v>2.5000000000000001E-2</v>
      </c>
      <c r="L150" s="163"/>
      <c r="M150" s="168"/>
      <c r="N150" s="169"/>
      <c r="O150" s="169"/>
      <c r="P150" s="169"/>
      <c r="Q150" s="169"/>
      <c r="R150" s="169"/>
      <c r="S150" s="169"/>
      <c r="T150" s="170"/>
      <c r="AT150" s="165" t="s">
        <v>162</v>
      </c>
      <c r="AU150" s="165" t="s">
        <v>85</v>
      </c>
      <c r="AV150" s="162" t="s">
        <v>85</v>
      </c>
      <c r="AW150" s="162" t="s">
        <v>30</v>
      </c>
      <c r="AX150" s="162" t="s">
        <v>83</v>
      </c>
      <c r="AY150" s="165" t="s">
        <v>146</v>
      </c>
    </row>
    <row r="151" spans="1:65" s="27" customFormat="1" ht="14.45" customHeight="1">
      <c r="A151" s="23"/>
      <c r="B151" s="24"/>
      <c r="C151" s="196" t="s">
        <v>207</v>
      </c>
      <c r="D151" s="196" t="s">
        <v>230</v>
      </c>
      <c r="E151" s="197" t="s">
        <v>869</v>
      </c>
      <c r="F151" s="198" t="s">
        <v>870</v>
      </c>
      <c r="G151" s="199" t="s">
        <v>174</v>
      </c>
      <c r="H151" s="200">
        <v>58</v>
      </c>
      <c r="I151" s="201">
        <v>0</v>
      </c>
      <c r="J151" s="202">
        <f>ROUND(I151*H151,2)</f>
        <v>0</v>
      </c>
      <c r="K151" s="198" t="s">
        <v>152</v>
      </c>
      <c r="L151" s="185"/>
      <c r="M151" s="186" t="s">
        <v>1</v>
      </c>
      <c r="N151" s="187" t="s">
        <v>41</v>
      </c>
      <c r="O151" s="51"/>
      <c r="P151" s="158">
        <f>O151*H151</f>
        <v>0</v>
      </c>
      <c r="Q151" s="158">
        <v>4.9390000000000003E-2</v>
      </c>
      <c r="R151" s="158">
        <f>Q151*H151</f>
        <v>2.8646200000000004</v>
      </c>
      <c r="S151" s="158">
        <v>0</v>
      </c>
      <c r="T151" s="159">
        <f>S151*H151</f>
        <v>0</v>
      </c>
      <c r="U151" s="23"/>
      <c r="V151" s="23"/>
      <c r="W151" s="23"/>
      <c r="X151" s="23"/>
      <c r="Y151" s="23"/>
      <c r="Z151" s="23"/>
      <c r="AA151" s="23"/>
      <c r="AB151" s="23"/>
      <c r="AC151" s="23"/>
      <c r="AD151" s="23"/>
      <c r="AE151" s="23"/>
      <c r="AR151" s="160" t="s">
        <v>186</v>
      </c>
      <c r="AT151" s="160" t="s">
        <v>230</v>
      </c>
      <c r="AU151" s="160" t="s">
        <v>85</v>
      </c>
      <c r="AY151" s="11" t="s">
        <v>146</v>
      </c>
      <c r="BE151" s="161">
        <f>IF(N151="základní",J151,0)</f>
        <v>0</v>
      </c>
      <c r="BF151" s="161">
        <f>IF(N151="snížená",J151,0)</f>
        <v>0</v>
      </c>
      <c r="BG151" s="161">
        <f>IF(N151="zákl. přenesená",J151,0)</f>
        <v>0</v>
      </c>
      <c r="BH151" s="161">
        <f>IF(N151="sníž. přenesená",J151,0)</f>
        <v>0</v>
      </c>
      <c r="BI151" s="161">
        <f>IF(N151="nulová",J151,0)</f>
        <v>0</v>
      </c>
      <c r="BJ151" s="11" t="s">
        <v>83</v>
      </c>
      <c r="BK151" s="161">
        <f>ROUND(I151*H151,2)</f>
        <v>0</v>
      </c>
      <c r="BL151" s="11" t="s">
        <v>153</v>
      </c>
      <c r="BM151" s="160" t="s">
        <v>1345</v>
      </c>
    </row>
    <row r="152" spans="1:65" s="27" customFormat="1" ht="19.5">
      <c r="A152" s="23"/>
      <c r="B152" s="24"/>
      <c r="C152" s="23"/>
      <c r="D152" s="164" t="s">
        <v>312</v>
      </c>
      <c r="E152" s="23"/>
      <c r="F152" s="188" t="s">
        <v>872</v>
      </c>
      <c r="G152" s="23"/>
      <c r="H152" s="23"/>
      <c r="I152" s="23"/>
      <c r="J152" s="23"/>
      <c r="K152" s="23"/>
      <c r="L152" s="24"/>
      <c r="M152" s="189"/>
      <c r="N152" s="190"/>
      <c r="O152" s="51"/>
      <c r="P152" s="51"/>
      <c r="Q152" s="51"/>
      <c r="R152" s="51"/>
      <c r="S152" s="51"/>
      <c r="T152" s="52"/>
      <c r="U152" s="23"/>
      <c r="V152" s="23"/>
      <c r="W152" s="23"/>
      <c r="X152" s="23"/>
      <c r="Y152" s="23"/>
      <c r="Z152" s="23"/>
      <c r="AA152" s="23"/>
      <c r="AB152" s="23"/>
      <c r="AC152" s="23"/>
      <c r="AD152" s="23"/>
      <c r="AE152" s="23"/>
      <c r="AT152" s="11" t="s">
        <v>312</v>
      </c>
      <c r="AU152" s="11" t="s">
        <v>85</v>
      </c>
    </row>
    <row r="153" spans="1:65" s="162" customFormat="1">
      <c r="B153" s="163"/>
      <c r="D153" s="164" t="s">
        <v>162</v>
      </c>
      <c r="E153" s="165" t="s">
        <v>1</v>
      </c>
      <c r="F153" s="166" t="s">
        <v>1346</v>
      </c>
      <c r="H153" s="167">
        <v>58</v>
      </c>
      <c r="L153" s="163"/>
      <c r="M153" s="168"/>
      <c r="N153" s="169"/>
      <c r="O153" s="169"/>
      <c r="P153" s="169"/>
      <c r="Q153" s="169"/>
      <c r="R153" s="169"/>
      <c r="S153" s="169"/>
      <c r="T153" s="170"/>
      <c r="AT153" s="165" t="s">
        <v>162</v>
      </c>
      <c r="AU153" s="165" t="s">
        <v>85</v>
      </c>
      <c r="AV153" s="162" t="s">
        <v>85</v>
      </c>
      <c r="AW153" s="162" t="s">
        <v>30</v>
      </c>
      <c r="AX153" s="162" t="s">
        <v>83</v>
      </c>
      <c r="AY153" s="165" t="s">
        <v>146</v>
      </c>
    </row>
    <row r="154" spans="1:65" s="27" customFormat="1" ht="24.2" customHeight="1">
      <c r="A154" s="23"/>
      <c r="B154" s="24"/>
      <c r="C154" s="150" t="s">
        <v>211</v>
      </c>
      <c r="D154" s="150" t="s">
        <v>148</v>
      </c>
      <c r="E154" s="151" t="s">
        <v>874</v>
      </c>
      <c r="F154" s="152" t="s">
        <v>875</v>
      </c>
      <c r="G154" s="153" t="s">
        <v>852</v>
      </c>
      <c r="H154" s="154">
        <v>2.5000000000000001E-2</v>
      </c>
      <c r="I154" s="4"/>
      <c r="J154" s="155">
        <f>ROUND(I154*H154,2)</f>
        <v>0</v>
      </c>
      <c r="K154" s="152" t="s">
        <v>152</v>
      </c>
      <c r="L154" s="24"/>
      <c r="M154" s="156" t="s">
        <v>1</v>
      </c>
      <c r="N154" s="157" t="s">
        <v>41</v>
      </c>
      <c r="O154" s="51"/>
      <c r="P154" s="158">
        <f>O154*H154</f>
        <v>0</v>
      </c>
      <c r="Q154" s="158">
        <v>0</v>
      </c>
      <c r="R154" s="158">
        <f>Q154*H154</f>
        <v>0</v>
      </c>
      <c r="S154" s="158">
        <v>0</v>
      </c>
      <c r="T154" s="159">
        <f>S154*H154</f>
        <v>0</v>
      </c>
      <c r="U154" s="23"/>
      <c r="V154" s="23"/>
      <c r="W154" s="23"/>
      <c r="X154" s="23"/>
      <c r="Y154" s="23"/>
      <c r="Z154" s="23"/>
      <c r="AA154" s="23"/>
      <c r="AB154" s="23"/>
      <c r="AC154" s="23"/>
      <c r="AD154" s="23"/>
      <c r="AE154" s="23"/>
      <c r="AR154" s="160" t="s">
        <v>153</v>
      </c>
      <c r="AT154" s="160" t="s">
        <v>148</v>
      </c>
      <c r="AU154" s="160" t="s">
        <v>85</v>
      </c>
      <c r="AY154" s="11" t="s">
        <v>146</v>
      </c>
      <c r="BE154" s="161">
        <f>IF(N154="základní",J154,0)</f>
        <v>0</v>
      </c>
      <c r="BF154" s="161">
        <f>IF(N154="snížená",J154,0)</f>
        <v>0</v>
      </c>
      <c r="BG154" s="161">
        <f>IF(N154="zákl. přenesená",J154,0)</f>
        <v>0</v>
      </c>
      <c r="BH154" s="161">
        <f>IF(N154="sníž. přenesená",J154,0)</f>
        <v>0</v>
      </c>
      <c r="BI154" s="161">
        <f>IF(N154="nulová",J154,0)</f>
        <v>0</v>
      </c>
      <c r="BJ154" s="11" t="s">
        <v>83</v>
      </c>
      <c r="BK154" s="161">
        <f>ROUND(I154*H154,2)</f>
        <v>0</v>
      </c>
      <c r="BL154" s="11" t="s">
        <v>153</v>
      </c>
      <c r="BM154" s="160" t="s">
        <v>1347</v>
      </c>
    </row>
    <row r="155" spans="1:65" s="162" customFormat="1">
      <c r="B155" s="163"/>
      <c r="D155" s="164" t="s">
        <v>162</v>
      </c>
      <c r="E155" s="165" t="s">
        <v>1</v>
      </c>
      <c r="F155" s="166" t="s">
        <v>1344</v>
      </c>
      <c r="H155" s="167">
        <v>2.5000000000000001E-2</v>
      </c>
      <c r="I155" s="5"/>
      <c r="L155" s="163"/>
      <c r="M155" s="168"/>
      <c r="N155" s="169"/>
      <c r="O155" s="169"/>
      <c r="P155" s="169"/>
      <c r="Q155" s="169"/>
      <c r="R155" s="169"/>
      <c r="S155" s="169"/>
      <c r="T155" s="170"/>
      <c r="AT155" s="165" t="s">
        <v>162</v>
      </c>
      <c r="AU155" s="165" t="s">
        <v>85</v>
      </c>
      <c r="AV155" s="162" t="s">
        <v>85</v>
      </c>
      <c r="AW155" s="162" t="s">
        <v>30</v>
      </c>
      <c r="AX155" s="162" t="s">
        <v>83</v>
      </c>
      <c r="AY155" s="165" t="s">
        <v>146</v>
      </c>
    </row>
    <row r="156" spans="1:65" s="27" customFormat="1" ht="14.45" customHeight="1">
      <c r="A156" s="23"/>
      <c r="B156" s="24"/>
      <c r="C156" s="150" t="s">
        <v>221</v>
      </c>
      <c r="D156" s="150" t="s">
        <v>148</v>
      </c>
      <c r="E156" s="151" t="s">
        <v>1348</v>
      </c>
      <c r="F156" s="152" t="s">
        <v>1349</v>
      </c>
      <c r="G156" s="153" t="s">
        <v>323</v>
      </c>
      <c r="H156" s="154">
        <v>4</v>
      </c>
      <c r="I156" s="4"/>
      <c r="J156" s="155">
        <f>ROUND(I156*H156,2)</f>
        <v>0</v>
      </c>
      <c r="K156" s="152" t="s">
        <v>152</v>
      </c>
      <c r="L156" s="24"/>
      <c r="M156" s="156" t="s">
        <v>1</v>
      </c>
      <c r="N156" s="157" t="s">
        <v>41</v>
      </c>
      <c r="O156" s="51"/>
      <c r="P156" s="158">
        <f>O156*H156</f>
        <v>0</v>
      </c>
      <c r="Q156" s="158">
        <v>0</v>
      </c>
      <c r="R156" s="158">
        <f>Q156*H156</f>
        <v>0</v>
      </c>
      <c r="S156" s="158">
        <v>0</v>
      </c>
      <c r="T156" s="159">
        <f>S156*H156</f>
        <v>0</v>
      </c>
      <c r="U156" s="23"/>
      <c r="V156" s="23"/>
      <c r="W156" s="23"/>
      <c r="X156" s="23"/>
      <c r="Y156" s="23"/>
      <c r="Z156" s="23"/>
      <c r="AA156" s="23"/>
      <c r="AB156" s="23"/>
      <c r="AC156" s="23"/>
      <c r="AD156" s="23"/>
      <c r="AE156" s="23"/>
      <c r="AR156" s="160" t="s">
        <v>153</v>
      </c>
      <c r="AT156" s="160" t="s">
        <v>148</v>
      </c>
      <c r="AU156" s="160" t="s">
        <v>85</v>
      </c>
      <c r="AY156" s="11" t="s">
        <v>146</v>
      </c>
      <c r="BE156" s="161">
        <f>IF(N156="základní",J156,0)</f>
        <v>0</v>
      </c>
      <c r="BF156" s="161">
        <f>IF(N156="snížená",J156,0)</f>
        <v>0</v>
      </c>
      <c r="BG156" s="161">
        <f>IF(N156="zákl. přenesená",J156,0)</f>
        <v>0</v>
      </c>
      <c r="BH156" s="161">
        <f>IF(N156="sníž. přenesená",J156,0)</f>
        <v>0</v>
      </c>
      <c r="BI156" s="161">
        <f>IF(N156="nulová",J156,0)</f>
        <v>0</v>
      </c>
      <c r="BJ156" s="11" t="s">
        <v>83</v>
      </c>
      <c r="BK156" s="161">
        <f>ROUND(I156*H156,2)</f>
        <v>0</v>
      </c>
      <c r="BL156" s="11" t="s">
        <v>153</v>
      </c>
      <c r="BM156" s="160" t="s">
        <v>1350</v>
      </c>
    </row>
    <row r="157" spans="1:65" s="27" customFormat="1" ht="19.5">
      <c r="A157" s="23"/>
      <c r="B157" s="24"/>
      <c r="C157" s="23"/>
      <c r="D157" s="164" t="s">
        <v>312</v>
      </c>
      <c r="E157" s="23"/>
      <c r="F157" s="188" t="s">
        <v>1351</v>
      </c>
      <c r="G157" s="23"/>
      <c r="H157" s="23"/>
      <c r="I157" s="8"/>
      <c r="J157" s="23"/>
      <c r="K157" s="23"/>
      <c r="L157" s="24"/>
      <c r="M157" s="189"/>
      <c r="N157" s="190"/>
      <c r="O157" s="51"/>
      <c r="P157" s="51"/>
      <c r="Q157" s="51"/>
      <c r="R157" s="51"/>
      <c r="S157" s="51"/>
      <c r="T157" s="52"/>
      <c r="U157" s="23"/>
      <c r="V157" s="23"/>
      <c r="W157" s="23"/>
      <c r="X157" s="23"/>
      <c r="Y157" s="23"/>
      <c r="Z157" s="23"/>
      <c r="AA157" s="23"/>
      <c r="AB157" s="23"/>
      <c r="AC157" s="23"/>
      <c r="AD157" s="23"/>
      <c r="AE157" s="23"/>
      <c r="AT157" s="11" t="s">
        <v>312</v>
      </c>
      <c r="AU157" s="11" t="s">
        <v>85</v>
      </c>
    </row>
    <row r="158" spans="1:65" s="162" customFormat="1">
      <c r="B158" s="163"/>
      <c r="D158" s="164" t="s">
        <v>162</v>
      </c>
      <c r="E158" s="165" t="s">
        <v>1</v>
      </c>
      <c r="F158" s="166" t="s">
        <v>1352</v>
      </c>
      <c r="H158" s="167">
        <v>4</v>
      </c>
      <c r="I158" s="5"/>
      <c r="L158" s="163"/>
      <c r="M158" s="168"/>
      <c r="N158" s="169"/>
      <c r="O158" s="169"/>
      <c r="P158" s="169"/>
      <c r="Q158" s="169"/>
      <c r="R158" s="169"/>
      <c r="S158" s="169"/>
      <c r="T158" s="170"/>
      <c r="AT158" s="165" t="s">
        <v>162</v>
      </c>
      <c r="AU158" s="165" t="s">
        <v>85</v>
      </c>
      <c r="AV158" s="162" t="s">
        <v>85</v>
      </c>
      <c r="AW158" s="162" t="s">
        <v>30</v>
      </c>
      <c r="AX158" s="162" t="s">
        <v>83</v>
      </c>
      <c r="AY158" s="165" t="s">
        <v>146</v>
      </c>
    </row>
    <row r="159" spans="1:65" s="27" customFormat="1" ht="24.2" customHeight="1">
      <c r="A159" s="23"/>
      <c r="B159" s="24"/>
      <c r="C159" s="150" t="s">
        <v>8</v>
      </c>
      <c r="D159" s="150" t="s">
        <v>148</v>
      </c>
      <c r="E159" s="151" t="s">
        <v>877</v>
      </c>
      <c r="F159" s="152" t="s">
        <v>878</v>
      </c>
      <c r="G159" s="153" t="s">
        <v>852</v>
      </c>
      <c r="H159" s="154">
        <v>0.8</v>
      </c>
      <c r="I159" s="4"/>
      <c r="J159" s="155">
        <f>ROUND(I159*H159,2)</f>
        <v>0</v>
      </c>
      <c r="K159" s="152" t="s">
        <v>152</v>
      </c>
      <c r="L159" s="24"/>
      <c r="M159" s="156" t="s">
        <v>1</v>
      </c>
      <c r="N159" s="157" t="s">
        <v>41</v>
      </c>
      <c r="O159" s="51"/>
      <c r="P159" s="158">
        <f>O159*H159</f>
        <v>0</v>
      </c>
      <c r="Q159" s="158">
        <v>0</v>
      </c>
      <c r="R159" s="158">
        <f>Q159*H159</f>
        <v>0</v>
      </c>
      <c r="S159" s="158">
        <v>0</v>
      </c>
      <c r="T159" s="159">
        <f>S159*H159</f>
        <v>0</v>
      </c>
      <c r="U159" s="23"/>
      <c r="V159" s="23"/>
      <c r="W159" s="23"/>
      <c r="X159" s="23"/>
      <c r="Y159" s="23"/>
      <c r="Z159" s="23"/>
      <c r="AA159" s="23"/>
      <c r="AB159" s="23"/>
      <c r="AC159" s="23"/>
      <c r="AD159" s="23"/>
      <c r="AE159" s="23"/>
      <c r="AR159" s="160" t="s">
        <v>153</v>
      </c>
      <c r="AT159" s="160" t="s">
        <v>148</v>
      </c>
      <c r="AU159" s="160" t="s">
        <v>85</v>
      </c>
      <c r="AY159" s="11" t="s">
        <v>146</v>
      </c>
      <c r="BE159" s="161">
        <f>IF(N159="základní",J159,0)</f>
        <v>0</v>
      </c>
      <c r="BF159" s="161">
        <f>IF(N159="snížená",J159,0)</f>
        <v>0</v>
      </c>
      <c r="BG159" s="161">
        <f>IF(N159="zákl. přenesená",J159,0)</f>
        <v>0</v>
      </c>
      <c r="BH159" s="161">
        <f>IF(N159="sníž. přenesená",J159,0)</f>
        <v>0</v>
      </c>
      <c r="BI159" s="161">
        <f>IF(N159="nulová",J159,0)</f>
        <v>0</v>
      </c>
      <c r="BJ159" s="11" t="s">
        <v>83</v>
      </c>
      <c r="BK159" s="161">
        <f>ROUND(I159*H159,2)</f>
        <v>0</v>
      </c>
      <c r="BL159" s="11" t="s">
        <v>153</v>
      </c>
      <c r="BM159" s="160" t="s">
        <v>1353</v>
      </c>
    </row>
    <row r="160" spans="1:65" s="27" customFormat="1" ht="19.5">
      <c r="A160" s="23"/>
      <c r="B160" s="24"/>
      <c r="C160" s="23"/>
      <c r="D160" s="164" t="s">
        <v>312</v>
      </c>
      <c r="E160" s="23"/>
      <c r="F160" s="188" t="s">
        <v>855</v>
      </c>
      <c r="G160" s="23"/>
      <c r="H160" s="23"/>
      <c r="I160" s="8"/>
      <c r="J160" s="23"/>
      <c r="K160" s="23"/>
      <c r="L160" s="24"/>
      <c r="M160" s="189"/>
      <c r="N160" s="190"/>
      <c r="O160" s="51"/>
      <c r="P160" s="51"/>
      <c r="Q160" s="51"/>
      <c r="R160" s="51"/>
      <c r="S160" s="51"/>
      <c r="T160" s="52"/>
      <c r="U160" s="23"/>
      <c r="V160" s="23"/>
      <c r="W160" s="23"/>
      <c r="X160" s="23"/>
      <c r="Y160" s="23"/>
      <c r="Z160" s="23"/>
      <c r="AA160" s="23"/>
      <c r="AB160" s="23"/>
      <c r="AC160" s="23"/>
      <c r="AD160" s="23"/>
      <c r="AE160" s="23"/>
      <c r="AT160" s="11" t="s">
        <v>312</v>
      </c>
      <c r="AU160" s="11" t="s">
        <v>85</v>
      </c>
    </row>
    <row r="161" spans="1:65" s="162" customFormat="1">
      <c r="B161" s="163"/>
      <c r="D161" s="164" t="s">
        <v>162</v>
      </c>
      <c r="E161" s="165" t="s">
        <v>1</v>
      </c>
      <c r="F161" s="166" t="s">
        <v>880</v>
      </c>
      <c r="H161" s="167">
        <v>0.8</v>
      </c>
      <c r="I161" s="5"/>
      <c r="L161" s="163"/>
      <c r="M161" s="168"/>
      <c r="N161" s="169"/>
      <c r="O161" s="169"/>
      <c r="P161" s="169"/>
      <c r="Q161" s="169"/>
      <c r="R161" s="169"/>
      <c r="S161" s="169"/>
      <c r="T161" s="170"/>
      <c r="AT161" s="165" t="s">
        <v>162</v>
      </c>
      <c r="AU161" s="165" t="s">
        <v>85</v>
      </c>
      <c r="AV161" s="162" t="s">
        <v>85</v>
      </c>
      <c r="AW161" s="162" t="s">
        <v>30</v>
      </c>
      <c r="AX161" s="162" t="s">
        <v>83</v>
      </c>
      <c r="AY161" s="165" t="s">
        <v>146</v>
      </c>
    </row>
    <row r="162" spans="1:65" s="27" customFormat="1" ht="37.9" customHeight="1">
      <c r="A162" s="23"/>
      <c r="B162" s="24"/>
      <c r="C162" s="150" t="s">
        <v>229</v>
      </c>
      <c r="D162" s="150" t="s">
        <v>148</v>
      </c>
      <c r="E162" s="151" t="s">
        <v>881</v>
      </c>
      <c r="F162" s="152" t="s">
        <v>882</v>
      </c>
      <c r="G162" s="153" t="s">
        <v>174</v>
      </c>
      <c r="H162" s="154">
        <v>220</v>
      </c>
      <c r="I162" s="4"/>
      <c r="J162" s="155">
        <f>ROUND(I162*H162,2)</f>
        <v>0</v>
      </c>
      <c r="K162" s="152" t="s">
        <v>152</v>
      </c>
      <c r="L162" s="24"/>
      <c r="M162" s="156" t="s">
        <v>1</v>
      </c>
      <c r="N162" s="157" t="s">
        <v>41</v>
      </c>
      <c r="O162" s="51"/>
      <c r="P162" s="158">
        <f>O162*H162</f>
        <v>0</v>
      </c>
      <c r="Q162" s="158">
        <v>0</v>
      </c>
      <c r="R162" s="158">
        <f>Q162*H162</f>
        <v>0</v>
      </c>
      <c r="S162" s="158">
        <v>0</v>
      </c>
      <c r="T162" s="159">
        <f>S162*H162</f>
        <v>0</v>
      </c>
      <c r="U162" s="23"/>
      <c r="V162" s="23"/>
      <c r="W162" s="23"/>
      <c r="X162" s="23"/>
      <c r="Y162" s="23"/>
      <c r="Z162" s="23"/>
      <c r="AA162" s="23"/>
      <c r="AB162" s="23"/>
      <c r="AC162" s="23"/>
      <c r="AD162" s="23"/>
      <c r="AE162" s="23"/>
      <c r="AR162" s="160" t="s">
        <v>153</v>
      </c>
      <c r="AT162" s="160" t="s">
        <v>148</v>
      </c>
      <c r="AU162" s="160" t="s">
        <v>85</v>
      </c>
      <c r="AY162" s="11" t="s">
        <v>146</v>
      </c>
      <c r="BE162" s="161">
        <f>IF(N162="základní",J162,0)</f>
        <v>0</v>
      </c>
      <c r="BF162" s="161">
        <f>IF(N162="snížená",J162,0)</f>
        <v>0</v>
      </c>
      <c r="BG162" s="161">
        <f>IF(N162="zákl. přenesená",J162,0)</f>
        <v>0</v>
      </c>
      <c r="BH162" s="161">
        <f>IF(N162="sníž. přenesená",J162,0)</f>
        <v>0</v>
      </c>
      <c r="BI162" s="161">
        <f>IF(N162="nulová",J162,0)</f>
        <v>0</v>
      </c>
      <c r="BJ162" s="11" t="s">
        <v>83</v>
      </c>
      <c r="BK162" s="161">
        <f>ROUND(I162*H162,2)</f>
        <v>0</v>
      </c>
      <c r="BL162" s="11" t="s">
        <v>153</v>
      </c>
      <c r="BM162" s="160" t="s">
        <v>1354</v>
      </c>
    </row>
    <row r="163" spans="1:65" s="27" customFormat="1" ht="19.5">
      <c r="A163" s="23"/>
      <c r="B163" s="24"/>
      <c r="C163" s="23"/>
      <c r="D163" s="164" t="s">
        <v>312</v>
      </c>
      <c r="E163" s="23"/>
      <c r="F163" s="188" t="s">
        <v>884</v>
      </c>
      <c r="G163" s="23"/>
      <c r="H163" s="23"/>
      <c r="I163" s="8"/>
      <c r="J163" s="23"/>
      <c r="K163" s="23"/>
      <c r="L163" s="24"/>
      <c r="M163" s="189"/>
      <c r="N163" s="190"/>
      <c r="O163" s="51"/>
      <c r="P163" s="51"/>
      <c r="Q163" s="51"/>
      <c r="R163" s="51"/>
      <c r="S163" s="51"/>
      <c r="T163" s="52"/>
      <c r="U163" s="23"/>
      <c r="V163" s="23"/>
      <c r="W163" s="23"/>
      <c r="X163" s="23"/>
      <c r="Y163" s="23"/>
      <c r="Z163" s="23"/>
      <c r="AA163" s="23"/>
      <c r="AB163" s="23"/>
      <c r="AC163" s="23"/>
      <c r="AD163" s="23"/>
      <c r="AE163" s="23"/>
      <c r="AT163" s="11" t="s">
        <v>312</v>
      </c>
      <c r="AU163" s="11" t="s">
        <v>85</v>
      </c>
    </row>
    <row r="164" spans="1:65" s="162" customFormat="1">
      <c r="B164" s="163"/>
      <c r="D164" s="164" t="s">
        <v>162</v>
      </c>
      <c r="E164" s="165" t="s">
        <v>1</v>
      </c>
      <c r="F164" s="166" t="s">
        <v>885</v>
      </c>
      <c r="H164" s="167">
        <v>220</v>
      </c>
      <c r="I164" s="5"/>
      <c r="L164" s="163"/>
      <c r="M164" s="168"/>
      <c r="N164" s="169"/>
      <c r="O164" s="169"/>
      <c r="P164" s="169"/>
      <c r="Q164" s="169"/>
      <c r="R164" s="169"/>
      <c r="S164" s="169"/>
      <c r="T164" s="170"/>
      <c r="AT164" s="165" t="s">
        <v>162</v>
      </c>
      <c r="AU164" s="165" t="s">
        <v>85</v>
      </c>
      <c r="AV164" s="162" t="s">
        <v>85</v>
      </c>
      <c r="AW164" s="162" t="s">
        <v>30</v>
      </c>
      <c r="AX164" s="162" t="s">
        <v>83</v>
      </c>
      <c r="AY164" s="165" t="s">
        <v>146</v>
      </c>
    </row>
    <row r="165" spans="1:65" s="27" customFormat="1" ht="37.9" customHeight="1">
      <c r="A165" s="23"/>
      <c r="B165" s="24"/>
      <c r="C165" s="150" t="s">
        <v>236</v>
      </c>
      <c r="D165" s="150" t="s">
        <v>148</v>
      </c>
      <c r="E165" s="151" t="s">
        <v>886</v>
      </c>
      <c r="F165" s="152" t="s">
        <v>887</v>
      </c>
      <c r="G165" s="153" t="s">
        <v>174</v>
      </c>
      <c r="H165" s="154">
        <v>220</v>
      </c>
      <c r="I165" s="4"/>
      <c r="J165" s="155">
        <f>ROUND(I165*H165,2)</f>
        <v>0</v>
      </c>
      <c r="K165" s="152" t="s">
        <v>152</v>
      </c>
      <c r="L165" s="24"/>
      <c r="M165" s="156" t="s">
        <v>1</v>
      </c>
      <c r="N165" s="157" t="s">
        <v>41</v>
      </c>
      <c r="O165" s="51"/>
      <c r="P165" s="158">
        <f>O165*H165</f>
        <v>0</v>
      </c>
      <c r="Q165" s="158">
        <v>0</v>
      </c>
      <c r="R165" s="158">
        <f>Q165*H165</f>
        <v>0</v>
      </c>
      <c r="S165" s="158">
        <v>0</v>
      </c>
      <c r="T165" s="159">
        <f>S165*H165</f>
        <v>0</v>
      </c>
      <c r="U165" s="23"/>
      <c r="V165" s="23"/>
      <c r="W165" s="23"/>
      <c r="X165" s="23"/>
      <c r="Y165" s="23"/>
      <c r="Z165" s="23"/>
      <c r="AA165" s="23"/>
      <c r="AB165" s="23"/>
      <c r="AC165" s="23"/>
      <c r="AD165" s="23"/>
      <c r="AE165" s="23"/>
      <c r="AR165" s="160" t="s">
        <v>153</v>
      </c>
      <c r="AT165" s="160" t="s">
        <v>148</v>
      </c>
      <c r="AU165" s="160" t="s">
        <v>85</v>
      </c>
      <c r="AY165" s="11" t="s">
        <v>146</v>
      </c>
      <c r="BE165" s="161">
        <f>IF(N165="základní",J165,0)</f>
        <v>0</v>
      </c>
      <c r="BF165" s="161">
        <f>IF(N165="snížená",J165,0)</f>
        <v>0</v>
      </c>
      <c r="BG165" s="161">
        <f>IF(N165="zákl. přenesená",J165,0)</f>
        <v>0</v>
      </c>
      <c r="BH165" s="161">
        <f>IF(N165="sníž. přenesená",J165,0)</f>
        <v>0</v>
      </c>
      <c r="BI165" s="161">
        <f>IF(N165="nulová",J165,0)</f>
        <v>0</v>
      </c>
      <c r="BJ165" s="11" t="s">
        <v>83</v>
      </c>
      <c r="BK165" s="161">
        <f>ROUND(I165*H165,2)</f>
        <v>0</v>
      </c>
      <c r="BL165" s="11" t="s">
        <v>153</v>
      </c>
      <c r="BM165" s="160" t="s">
        <v>1355</v>
      </c>
    </row>
    <row r="166" spans="1:65" s="27" customFormat="1" ht="19.5">
      <c r="A166" s="23"/>
      <c r="B166" s="24"/>
      <c r="C166" s="23"/>
      <c r="D166" s="164" t="s">
        <v>312</v>
      </c>
      <c r="E166" s="23"/>
      <c r="F166" s="188" t="s">
        <v>884</v>
      </c>
      <c r="G166" s="23"/>
      <c r="H166" s="23"/>
      <c r="I166" s="8"/>
      <c r="J166" s="23"/>
      <c r="K166" s="23"/>
      <c r="L166" s="24"/>
      <c r="M166" s="189"/>
      <c r="N166" s="190"/>
      <c r="O166" s="51"/>
      <c r="P166" s="51"/>
      <c r="Q166" s="51"/>
      <c r="R166" s="51"/>
      <c r="S166" s="51"/>
      <c r="T166" s="52"/>
      <c r="U166" s="23"/>
      <c r="V166" s="23"/>
      <c r="W166" s="23"/>
      <c r="X166" s="23"/>
      <c r="Y166" s="23"/>
      <c r="Z166" s="23"/>
      <c r="AA166" s="23"/>
      <c r="AB166" s="23"/>
      <c r="AC166" s="23"/>
      <c r="AD166" s="23"/>
      <c r="AE166" s="23"/>
      <c r="AT166" s="11" t="s">
        <v>312</v>
      </c>
      <c r="AU166" s="11" t="s">
        <v>85</v>
      </c>
    </row>
    <row r="167" spans="1:65" s="162" customFormat="1">
      <c r="B167" s="163"/>
      <c r="D167" s="164" t="s">
        <v>162</v>
      </c>
      <c r="E167" s="165" t="s">
        <v>1</v>
      </c>
      <c r="F167" s="166" t="s">
        <v>885</v>
      </c>
      <c r="H167" s="167">
        <v>220</v>
      </c>
      <c r="I167" s="5"/>
      <c r="L167" s="163"/>
      <c r="M167" s="168"/>
      <c r="N167" s="169"/>
      <c r="O167" s="169"/>
      <c r="P167" s="169"/>
      <c r="Q167" s="169"/>
      <c r="R167" s="169"/>
      <c r="S167" s="169"/>
      <c r="T167" s="170"/>
      <c r="AT167" s="165" t="s">
        <v>162</v>
      </c>
      <c r="AU167" s="165" t="s">
        <v>85</v>
      </c>
      <c r="AV167" s="162" t="s">
        <v>85</v>
      </c>
      <c r="AW167" s="162" t="s">
        <v>30</v>
      </c>
      <c r="AX167" s="162" t="s">
        <v>83</v>
      </c>
      <c r="AY167" s="165" t="s">
        <v>146</v>
      </c>
    </row>
    <row r="168" spans="1:65" s="137" customFormat="1" ht="22.9" customHeight="1">
      <c r="B168" s="138"/>
      <c r="D168" s="139" t="s">
        <v>75</v>
      </c>
      <c r="E168" s="148" t="s">
        <v>598</v>
      </c>
      <c r="F168" s="148" t="s">
        <v>599</v>
      </c>
      <c r="I168" s="3"/>
      <c r="J168" s="149">
        <f>BK168</f>
        <v>0</v>
      </c>
      <c r="L168" s="138"/>
      <c r="M168" s="142"/>
      <c r="N168" s="143"/>
      <c r="O168" s="143"/>
      <c r="P168" s="144">
        <f>SUM(P169:P175)</f>
        <v>0</v>
      </c>
      <c r="Q168" s="143"/>
      <c r="R168" s="144">
        <f>SUM(R169:R175)</f>
        <v>0</v>
      </c>
      <c r="S168" s="143"/>
      <c r="T168" s="145">
        <f>SUM(T169:T175)</f>
        <v>0</v>
      </c>
      <c r="AR168" s="139" t="s">
        <v>83</v>
      </c>
      <c r="AT168" s="146" t="s">
        <v>75</v>
      </c>
      <c r="AU168" s="146" t="s">
        <v>83</v>
      </c>
      <c r="AY168" s="139" t="s">
        <v>146</v>
      </c>
      <c r="BK168" s="147">
        <f>SUM(BK169:BK175)</f>
        <v>0</v>
      </c>
    </row>
    <row r="169" spans="1:65" s="27" customFormat="1" ht="24.2" customHeight="1">
      <c r="A169" s="23"/>
      <c r="B169" s="24"/>
      <c r="C169" s="150" t="s">
        <v>241</v>
      </c>
      <c r="D169" s="150" t="s">
        <v>148</v>
      </c>
      <c r="E169" s="151" t="s">
        <v>889</v>
      </c>
      <c r="F169" s="152" t="s">
        <v>890</v>
      </c>
      <c r="G169" s="153" t="s">
        <v>233</v>
      </c>
      <c r="H169" s="154">
        <v>48.3</v>
      </c>
      <c r="I169" s="4"/>
      <c r="J169" s="155">
        <f>ROUND(I169*H169,2)</f>
        <v>0</v>
      </c>
      <c r="K169" s="152" t="s">
        <v>152</v>
      </c>
      <c r="L169" s="24"/>
      <c r="M169" s="156" t="s">
        <v>1</v>
      </c>
      <c r="N169" s="157" t="s">
        <v>41</v>
      </c>
      <c r="O169" s="51"/>
      <c r="P169" s="158">
        <f>O169*H169</f>
        <v>0</v>
      </c>
      <c r="Q169" s="158">
        <v>0</v>
      </c>
      <c r="R169" s="158">
        <f>Q169*H169</f>
        <v>0</v>
      </c>
      <c r="S169" s="158">
        <v>0</v>
      </c>
      <c r="T169" s="159">
        <f>S169*H169</f>
        <v>0</v>
      </c>
      <c r="U169" s="23"/>
      <c r="V169" s="23"/>
      <c r="W169" s="23"/>
      <c r="X169" s="23"/>
      <c r="Y169" s="23"/>
      <c r="Z169" s="23"/>
      <c r="AA169" s="23"/>
      <c r="AB169" s="23"/>
      <c r="AC169" s="23"/>
      <c r="AD169" s="23"/>
      <c r="AE169" s="23"/>
      <c r="AR169" s="160" t="s">
        <v>153</v>
      </c>
      <c r="AT169" s="160" t="s">
        <v>148</v>
      </c>
      <c r="AU169" s="160" t="s">
        <v>85</v>
      </c>
      <c r="AY169" s="11" t="s">
        <v>146</v>
      </c>
      <c r="BE169" s="161">
        <f>IF(N169="základní",J169,0)</f>
        <v>0</v>
      </c>
      <c r="BF169" s="161">
        <f>IF(N169="snížená",J169,0)</f>
        <v>0</v>
      </c>
      <c r="BG169" s="161">
        <f>IF(N169="zákl. přenesená",J169,0)</f>
        <v>0</v>
      </c>
      <c r="BH169" s="161">
        <f>IF(N169="sníž. přenesená",J169,0)</f>
        <v>0</v>
      </c>
      <c r="BI169" s="161">
        <f>IF(N169="nulová",J169,0)</f>
        <v>0</v>
      </c>
      <c r="BJ169" s="11" t="s">
        <v>83</v>
      </c>
      <c r="BK169" s="161">
        <f>ROUND(I169*H169,2)</f>
        <v>0</v>
      </c>
      <c r="BL169" s="11" t="s">
        <v>153</v>
      </c>
      <c r="BM169" s="160" t="s">
        <v>1356</v>
      </c>
    </row>
    <row r="170" spans="1:65" s="162" customFormat="1">
      <c r="B170" s="163"/>
      <c r="D170" s="164" t="s">
        <v>162</v>
      </c>
      <c r="E170" s="165" t="s">
        <v>1</v>
      </c>
      <c r="F170" s="166" t="s">
        <v>1357</v>
      </c>
      <c r="H170" s="167">
        <v>48.3</v>
      </c>
      <c r="I170" s="5"/>
      <c r="L170" s="163"/>
      <c r="M170" s="168"/>
      <c r="N170" s="169"/>
      <c r="O170" s="169"/>
      <c r="P170" s="169"/>
      <c r="Q170" s="169"/>
      <c r="R170" s="169"/>
      <c r="S170" s="169"/>
      <c r="T170" s="170"/>
      <c r="AT170" s="165" t="s">
        <v>162</v>
      </c>
      <c r="AU170" s="165" t="s">
        <v>85</v>
      </c>
      <c r="AV170" s="162" t="s">
        <v>85</v>
      </c>
      <c r="AW170" s="162" t="s">
        <v>30</v>
      </c>
      <c r="AX170" s="162" t="s">
        <v>83</v>
      </c>
      <c r="AY170" s="165" t="s">
        <v>146</v>
      </c>
    </row>
    <row r="171" spans="1:65" s="27" customFormat="1" ht="24.2" customHeight="1">
      <c r="A171" s="23"/>
      <c r="B171" s="24"/>
      <c r="C171" s="150" t="s">
        <v>246</v>
      </c>
      <c r="D171" s="150" t="s">
        <v>148</v>
      </c>
      <c r="E171" s="151" t="s">
        <v>892</v>
      </c>
      <c r="F171" s="152" t="s">
        <v>893</v>
      </c>
      <c r="G171" s="153" t="s">
        <v>233</v>
      </c>
      <c r="H171" s="154">
        <v>2366.6999999999998</v>
      </c>
      <c r="I171" s="4"/>
      <c r="J171" s="155">
        <f>ROUND(I171*H171,2)</f>
        <v>0</v>
      </c>
      <c r="K171" s="152" t="s">
        <v>152</v>
      </c>
      <c r="L171" s="24"/>
      <c r="M171" s="156" t="s">
        <v>1</v>
      </c>
      <c r="N171" s="157" t="s">
        <v>41</v>
      </c>
      <c r="O171" s="51"/>
      <c r="P171" s="158">
        <f>O171*H171</f>
        <v>0</v>
      </c>
      <c r="Q171" s="158">
        <v>0</v>
      </c>
      <c r="R171" s="158">
        <f>Q171*H171</f>
        <v>0</v>
      </c>
      <c r="S171" s="158">
        <v>0</v>
      </c>
      <c r="T171" s="159">
        <f>S171*H171</f>
        <v>0</v>
      </c>
      <c r="U171" s="23"/>
      <c r="V171" s="23"/>
      <c r="W171" s="23"/>
      <c r="X171" s="23"/>
      <c r="Y171" s="23"/>
      <c r="Z171" s="23"/>
      <c r="AA171" s="23"/>
      <c r="AB171" s="23"/>
      <c r="AC171" s="23"/>
      <c r="AD171" s="23"/>
      <c r="AE171" s="23"/>
      <c r="AR171" s="160" t="s">
        <v>153</v>
      </c>
      <c r="AT171" s="160" t="s">
        <v>148</v>
      </c>
      <c r="AU171" s="160" t="s">
        <v>85</v>
      </c>
      <c r="AY171" s="11" t="s">
        <v>146</v>
      </c>
      <c r="BE171" s="161">
        <f>IF(N171="základní",J171,0)</f>
        <v>0</v>
      </c>
      <c r="BF171" s="161">
        <f>IF(N171="snížená",J171,0)</f>
        <v>0</v>
      </c>
      <c r="BG171" s="161">
        <f>IF(N171="zákl. přenesená",J171,0)</f>
        <v>0</v>
      </c>
      <c r="BH171" s="161">
        <f>IF(N171="sníž. přenesená",J171,0)</f>
        <v>0</v>
      </c>
      <c r="BI171" s="161">
        <f>IF(N171="nulová",J171,0)</f>
        <v>0</v>
      </c>
      <c r="BJ171" s="11" t="s">
        <v>83</v>
      </c>
      <c r="BK171" s="161">
        <f>ROUND(I171*H171,2)</f>
        <v>0</v>
      </c>
      <c r="BL171" s="11" t="s">
        <v>153</v>
      </c>
      <c r="BM171" s="160" t="s">
        <v>1358</v>
      </c>
    </row>
    <row r="172" spans="1:65" s="162" customFormat="1">
      <c r="B172" s="163"/>
      <c r="D172" s="164" t="s">
        <v>162</v>
      </c>
      <c r="E172" s="165" t="s">
        <v>1</v>
      </c>
      <c r="F172" s="166" t="s">
        <v>1359</v>
      </c>
      <c r="H172" s="167">
        <v>2366.6999999999998</v>
      </c>
      <c r="I172" s="5"/>
      <c r="L172" s="163"/>
      <c r="M172" s="168"/>
      <c r="N172" s="169"/>
      <c r="O172" s="169"/>
      <c r="P172" s="169"/>
      <c r="Q172" s="169"/>
      <c r="R172" s="169"/>
      <c r="S172" s="169"/>
      <c r="T172" s="170"/>
      <c r="AT172" s="165" t="s">
        <v>162</v>
      </c>
      <c r="AU172" s="165" t="s">
        <v>85</v>
      </c>
      <c r="AV172" s="162" t="s">
        <v>85</v>
      </c>
      <c r="AW172" s="162" t="s">
        <v>30</v>
      </c>
      <c r="AX172" s="162" t="s">
        <v>83</v>
      </c>
      <c r="AY172" s="165" t="s">
        <v>146</v>
      </c>
    </row>
    <row r="173" spans="1:65" s="27" customFormat="1" ht="24.2" customHeight="1">
      <c r="A173" s="23"/>
      <c r="B173" s="24"/>
      <c r="C173" s="150" t="s">
        <v>251</v>
      </c>
      <c r="D173" s="150" t="s">
        <v>148</v>
      </c>
      <c r="E173" s="151" t="s">
        <v>900</v>
      </c>
      <c r="F173" s="152" t="s">
        <v>238</v>
      </c>
      <c r="G173" s="153" t="s">
        <v>233</v>
      </c>
      <c r="H173" s="154">
        <v>96.6</v>
      </c>
      <c r="I173" s="4"/>
      <c r="J173" s="155">
        <f>ROUND(I173*H173,2)</f>
        <v>0</v>
      </c>
      <c r="K173" s="152" t="s">
        <v>152</v>
      </c>
      <c r="L173" s="24"/>
      <c r="M173" s="156" t="s">
        <v>1</v>
      </c>
      <c r="N173" s="157" t="s">
        <v>41</v>
      </c>
      <c r="O173" s="51"/>
      <c r="P173" s="158">
        <f>O173*H173</f>
        <v>0</v>
      </c>
      <c r="Q173" s="158">
        <v>0</v>
      </c>
      <c r="R173" s="158">
        <f>Q173*H173</f>
        <v>0</v>
      </c>
      <c r="S173" s="158">
        <v>0</v>
      </c>
      <c r="T173" s="159">
        <f>S173*H173</f>
        <v>0</v>
      </c>
      <c r="U173" s="23"/>
      <c r="V173" s="23"/>
      <c r="W173" s="23"/>
      <c r="X173" s="23"/>
      <c r="Y173" s="23"/>
      <c r="Z173" s="23"/>
      <c r="AA173" s="23"/>
      <c r="AB173" s="23"/>
      <c r="AC173" s="23"/>
      <c r="AD173" s="23"/>
      <c r="AE173" s="23"/>
      <c r="AR173" s="160" t="s">
        <v>153</v>
      </c>
      <c r="AT173" s="160" t="s">
        <v>148</v>
      </c>
      <c r="AU173" s="160" t="s">
        <v>85</v>
      </c>
      <c r="AY173" s="11" t="s">
        <v>146</v>
      </c>
      <c r="BE173" s="161">
        <f>IF(N173="základní",J173,0)</f>
        <v>0</v>
      </c>
      <c r="BF173" s="161">
        <f>IF(N173="snížená",J173,0)</f>
        <v>0</v>
      </c>
      <c r="BG173" s="161">
        <f>IF(N173="zákl. přenesená",J173,0)</f>
        <v>0</v>
      </c>
      <c r="BH173" s="161">
        <f>IF(N173="sníž. přenesená",J173,0)</f>
        <v>0</v>
      </c>
      <c r="BI173" s="161">
        <f>IF(N173="nulová",J173,0)</f>
        <v>0</v>
      </c>
      <c r="BJ173" s="11" t="s">
        <v>83</v>
      </c>
      <c r="BK173" s="161">
        <f>ROUND(I173*H173,2)</f>
        <v>0</v>
      </c>
      <c r="BL173" s="11" t="s">
        <v>153</v>
      </c>
      <c r="BM173" s="160" t="s">
        <v>1360</v>
      </c>
    </row>
    <row r="174" spans="1:65" s="162" customFormat="1">
      <c r="B174" s="163"/>
      <c r="D174" s="164" t="s">
        <v>162</v>
      </c>
      <c r="E174" s="165" t="s">
        <v>1</v>
      </c>
      <c r="F174" s="166" t="s">
        <v>1361</v>
      </c>
      <c r="H174" s="167">
        <v>96.6</v>
      </c>
      <c r="I174" s="5"/>
      <c r="L174" s="163"/>
      <c r="M174" s="168"/>
      <c r="N174" s="169"/>
      <c r="O174" s="169"/>
      <c r="P174" s="169"/>
      <c r="Q174" s="169"/>
      <c r="R174" s="169"/>
      <c r="S174" s="169"/>
      <c r="T174" s="170"/>
      <c r="AT174" s="165" t="s">
        <v>162</v>
      </c>
      <c r="AU174" s="165" t="s">
        <v>85</v>
      </c>
      <c r="AV174" s="162" t="s">
        <v>85</v>
      </c>
      <c r="AW174" s="162" t="s">
        <v>30</v>
      </c>
      <c r="AX174" s="162" t="s">
        <v>83</v>
      </c>
      <c r="AY174" s="165" t="s">
        <v>146</v>
      </c>
    </row>
    <row r="175" spans="1:65" s="27" customFormat="1" ht="14.45" customHeight="1">
      <c r="A175" s="23"/>
      <c r="B175" s="24"/>
      <c r="C175" s="150" t="s">
        <v>7</v>
      </c>
      <c r="D175" s="150" t="s">
        <v>148</v>
      </c>
      <c r="E175" s="151" t="s">
        <v>902</v>
      </c>
      <c r="F175" s="152" t="s">
        <v>903</v>
      </c>
      <c r="G175" s="153" t="s">
        <v>233</v>
      </c>
      <c r="H175" s="154">
        <v>96.6</v>
      </c>
      <c r="I175" s="4"/>
      <c r="J175" s="155">
        <f>ROUND(I175*H175,2)</f>
        <v>0</v>
      </c>
      <c r="K175" s="152" t="s">
        <v>152</v>
      </c>
      <c r="L175" s="24"/>
      <c r="M175" s="156" t="s">
        <v>1</v>
      </c>
      <c r="N175" s="157" t="s">
        <v>41</v>
      </c>
      <c r="O175" s="51"/>
      <c r="P175" s="158">
        <f>O175*H175</f>
        <v>0</v>
      </c>
      <c r="Q175" s="158">
        <v>0</v>
      </c>
      <c r="R175" s="158">
        <f>Q175*H175</f>
        <v>0</v>
      </c>
      <c r="S175" s="158">
        <v>0</v>
      </c>
      <c r="T175" s="159">
        <f>S175*H175</f>
        <v>0</v>
      </c>
      <c r="U175" s="23"/>
      <c r="V175" s="23"/>
      <c r="W175" s="23"/>
      <c r="X175" s="23"/>
      <c r="Y175" s="23"/>
      <c r="Z175" s="23"/>
      <c r="AA175" s="23"/>
      <c r="AB175" s="23"/>
      <c r="AC175" s="23"/>
      <c r="AD175" s="23"/>
      <c r="AE175" s="23"/>
      <c r="AR175" s="160" t="s">
        <v>153</v>
      </c>
      <c r="AT175" s="160" t="s">
        <v>148</v>
      </c>
      <c r="AU175" s="160" t="s">
        <v>85</v>
      </c>
      <c r="AY175" s="11" t="s">
        <v>146</v>
      </c>
      <c r="BE175" s="161">
        <f>IF(N175="základní",J175,0)</f>
        <v>0</v>
      </c>
      <c r="BF175" s="161">
        <f>IF(N175="snížená",J175,0)</f>
        <v>0</v>
      </c>
      <c r="BG175" s="161">
        <f>IF(N175="zákl. přenesená",J175,0)</f>
        <v>0</v>
      </c>
      <c r="BH175" s="161">
        <f>IF(N175="sníž. přenesená",J175,0)</f>
        <v>0</v>
      </c>
      <c r="BI175" s="161">
        <f>IF(N175="nulová",J175,0)</f>
        <v>0</v>
      </c>
      <c r="BJ175" s="11" t="s">
        <v>83</v>
      </c>
      <c r="BK175" s="161">
        <f>ROUND(I175*H175,2)</f>
        <v>0</v>
      </c>
      <c r="BL175" s="11" t="s">
        <v>153</v>
      </c>
      <c r="BM175" s="160" t="s">
        <v>1362</v>
      </c>
    </row>
    <row r="176" spans="1:65" s="137" customFormat="1" ht="22.9" customHeight="1">
      <c r="B176" s="138"/>
      <c r="D176" s="139" t="s">
        <v>75</v>
      </c>
      <c r="E176" s="148" t="s">
        <v>654</v>
      </c>
      <c r="F176" s="148" t="s">
        <v>655</v>
      </c>
      <c r="I176" s="3"/>
      <c r="J176" s="149">
        <f>BK176</f>
        <v>0</v>
      </c>
      <c r="L176" s="138"/>
      <c r="M176" s="142"/>
      <c r="N176" s="143"/>
      <c r="O176" s="143"/>
      <c r="P176" s="144">
        <f>P177</f>
        <v>0</v>
      </c>
      <c r="Q176" s="143"/>
      <c r="R176" s="144">
        <f>R177</f>
        <v>0</v>
      </c>
      <c r="S176" s="143"/>
      <c r="T176" s="145">
        <f>T177</f>
        <v>0</v>
      </c>
      <c r="AR176" s="139" t="s">
        <v>83</v>
      </c>
      <c r="AT176" s="146" t="s">
        <v>75</v>
      </c>
      <c r="AU176" s="146" t="s">
        <v>83</v>
      </c>
      <c r="AY176" s="139" t="s">
        <v>146</v>
      </c>
      <c r="BK176" s="147">
        <f>BK177</f>
        <v>0</v>
      </c>
    </row>
    <row r="177" spans="1:65" s="27" customFormat="1" ht="24.2" customHeight="1">
      <c r="A177" s="23"/>
      <c r="B177" s="24"/>
      <c r="C177" s="150" t="s">
        <v>262</v>
      </c>
      <c r="D177" s="150" t="s">
        <v>148</v>
      </c>
      <c r="E177" s="151" t="s">
        <v>905</v>
      </c>
      <c r="F177" s="152" t="s">
        <v>906</v>
      </c>
      <c r="G177" s="153" t="s">
        <v>233</v>
      </c>
      <c r="H177" s="154">
        <v>143.989</v>
      </c>
      <c r="I177" s="4"/>
      <c r="J177" s="155">
        <f>ROUND(I177*H177,2)</f>
        <v>0</v>
      </c>
      <c r="K177" s="152" t="s">
        <v>152</v>
      </c>
      <c r="L177" s="24"/>
      <c r="M177" s="156" t="s">
        <v>1</v>
      </c>
      <c r="N177" s="157" t="s">
        <v>41</v>
      </c>
      <c r="O177" s="51"/>
      <c r="P177" s="158">
        <f>O177*H177</f>
        <v>0</v>
      </c>
      <c r="Q177" s="158">
        <v>0</v>
      </c>
      <c r="R177" s="158">
        <f>Q177*H177</f>
        <v>0</v>
      </c>
      <c r="S177" s="158">
        <v>0</v>
      </c>
      <c r="T177" s="159">
        <f>S177*H177</f>
        <v>0</v>
      </c>
      <c r="U177" s="23"/>
      <c r="V177" s="23"/>
      <c r="W177" s="23"/>
      <c r="X177" s="23"/>
      <c r="Y177" s="23"/>
      <c r="Z177" s="23"/>
      <c r="AA177" s="23"/>
      <c r="AB177" s="23"/>
      <c r="AC177" s="23"/>
      <c r="AD177" s="23"/>
      <c r="AE177" s="23"/>
      <c r="AR177" s="160" t="s">
        <v>153</v>
      </c>
      <c r="AT177" s="160" t="s">
        <v>148</v>
      </c>
      <c r="AU177" s="160" t="s">
        <v>85</v>
      </c>
      <c r="AY177" s="11" t="s">
        <v>146</v>
      </c>
      <c r="BE177" s="161">
        <f>IF(N177="základní",J177,0)</f>
        <v>0</v>
      </c>
      <c r="BF177" s="161">
        <f>IF(N177="snížená",J177,0)</f>
        <v>0</v>
      </c>
      <c r="BG177" s="161">
        <f>IF(N177="zákl. přenesená",J177,0)</f>
        <v>0</v>
      </c>
      <c r="BH177" s="161">
        <f>IF(N177="sníž. přenesená",J177,0)</f>
        <v>0</v>
      </c>
      <c r="BI177" s="161">
        <f>IF(N177="nulová",J177,0)</f>
        <v>0</v>
      </c>
      <c r="BJ177" s="11" t="s">
        <v>83</v>
      </c>
      <c r="BK177" s="161">
        <f>ROUND(I177*H177,2)</f>
        <v>0</v>
      </c>
      <c r="BL177" s="11" t="s">
        <v>153</v>
      </c>
      <c r="BM177" s="160" t="s">
        <v>1363</v>
      </c>
    </row>
    <row r="178" spans="1:65" s="137" customFormat="1" ht="25.9" customHeight="1">
      <c r="B178" s="138"/>
      <c r="D178" s="139" t="s">
        <v>75</v>
      </c>
      <c r="E178" s="140" t="s">
        <v>908</v>
      </c>
      <c r="F178" s="140" t="s">
        <v>909</v>
      </c>
      <c r="I178" s="3"/>
      <c r="J178" s="141">
        <f>BK178</f>
        <v>0</v>
      </c>
      <c r="L178" s="138"/>
      <c r="M178" s="142"/>
      <c r="N178" s="143"/>
      <c r="O178" s="143"/>
      <c r="P178" s="144">
        <f>SUM(P179:P186)</f>
        <v>0</v>
      </c>
      <c r="Q178" s="143"/>
      <c r="R178" s="144">
        <f>SUM(R179:R186)</f>
        <v>0</v>
      </c>
      <c r="S178" s="143"/>
      <c r="T178" s="145">
        <f>SUM(T179:T186)</f>
        <v>0</v>
      </c>
      <c r="AR178" s="139" t="s">
        <v>153</v>
      </c>
      <c r="AT178" s="146" t="s">
        <v>75</v>
      </c>
      <c r="AU178" s="146" t="s">
        <v>76</v>
      </c>
      <c r="AY178" s="139" t="s">
        <v>146</v>
      </c>
      <c r="BK178" s="147">
        <f>SUM(BK179:BK186)</f>
        <v>0</v>
      </c>
    </row>
    <row r="179" spans="1:65" s="27" customFormat="1" ht="24.2" customHeight="1">
      <c r="A179" s="23"/>
      <c r="B179" s="24"/>
      <c r="C179" s="150" t="s">
        <v>267</v>
      </c>
      <c r="D179" s="150" t="s">
        <v>148</v>
      </c>
      <c r="E179" s="151" t="s">
        <v>910</v>
      </c>
      <c r="F179" s="152" t="s">
        <v>911</v>
      </c>
      <c r="G179" s="153" t="s">
        <v>233</v>
      </c>
      <c r="H179" s="154">
        <v>96.6</v>
      </c>
      <c r="I179" s="4"/>
      <c r="J179" s="155">
        <f>ROUND(I179*H179,2)</f>
        <v>0</v>
      </c>
      <c r="K179" s="152" t="s">
        <v>152</v>
      </c>
      <c r="L179" s="24"/>
      <c r="M179" s="156" t="s">
        <v>1</v>
      </c>
      <c r="N179" s="157" t="s">
        <v>41</v>
      </c>
      <c r="O179" s="51"/>
      <c r="P179" s="158">
        <f>O179*H179</f>
        <v>0</v>
      </c>
      <c r="Q179" s="158">
        <v>0</v>
      </c>
      <c r="R179" s="158">
        <f>Q179*H179</f>
        <v>0</v>
      </c>
      <c r="S179" s="158">
        <v>0</v>
      </c>
      <c r="T179" s="159">
        <f>S179*H179</f>
        <v>0</v>
      </c>
      <c r="U179" s="23"/>
      <c r="V179" s="23"/>
      <c r="W179" s="23"/>
      <c r="X179" s="23"/>
      <c r="Y179" s="23"/>
      <c r="Z179" s="23"/>
      <c r="AA179" s="23"/>
      <c r="AB179" s="23"/>
      <c r="AC179" s="23"/>
      <c r="AD179" s="23"/>
      <c r="AE179" s="23"/>
      <c r="AR179" s="160" t="s">
        <v>912</v>
      </c>
      <c r="AT179" s="160" t="s">
        <v>148</v>
      </c>
      <c r="AU179" s="160" t="s">
        <v>83</v>
      </c>
      <c r="AY179" s="11" t="s">
        <v>146</v>
      </c>
      <c r="BE179" s="161">
        <f>IF(N179="základní",J179,0)</f>
        <v>0</v>
      </c>
      <c r="BF179" s="161">
        <f>IF(N179="snížená",J179,0)</f>
        <v>0</v>
      </c>
      <c r="BG179" s="161">
        <f>IF(N179="zákl. přenesená",J179,0)</f>
        <v>0</v>
      </c>
      <c r="BH179" s="161">
        <f>IF(N179="sníž. přenesená",J179,0)</f>
        <v>0</v>
      </c>
      <c r="BI179" s="161">
        <f>IF(N179="nulová",J179,0)</f>
        <v>0</v>
      </c>
      <c r="BJ179" s="11" t="s">
        <v>83</v>
      </c>
      <c r="BK179" s="161">
        <f>ROUND(I179*H179,2)</f>
        <v>0</v>
      </c>
      <c r="BL179" s="11" t="s">
        <v>912</v>
      </c>
      <c r="BM179" s="160" t="s">
        <v>1364</v>
      </c>
    </row>
    <row r="180" spans="1:65" s="27" customFormat="1" ht="19.5">
      <c r="A180" s="23"/>
      <c r="B180" s="24"/>
      <c r="C180" s="23"/>
      <c r="D180" s="164" t="s">
        <v>312</v>
      </c>
      <c r="E180" s="23"/>
      <c r="F180" s="188" t="s">
        <v>914</v>
      </c>
      <c r="G180" s="23"/>
      <c r="H180" s="23"/>
      <c r="I180" s="8"/>
      <c r="J180" s="23"/>
      <c r="K180" s="23"/>
      <c r="L180" s="24"/>
      <c r="M180" s="189"/>
      <c r="N180" s="190"/>
      <c r="O180" s="51"/>
      <c r="P180" s="51"/>
      <c r="Q180" s="51"/>
      <c r="R180" s="51"/>
      <c r="S180" s="51"/>
      <c r="T180" s="52"/>
      <c r="U180" s="23"/>
      <c r="V180" s="23"/>
      <c r="W180" s="23"/>
      <c r="X180" s="23"/>
      <c r="Y180" s="23"/>
      <c r="Z180" s="23"/>
      <c r="AA180" s="23"/>
      <c r="AB180" s="23"/>
      <c r="AC180" s="23"/>
      <c r="AD180" s="23"/>
      <c r="AE180" s="23"/>
      <c r="AT180" s="11" t="s">
        <v>312</v>
      </c>
      <c r="AU180" s="11" t="s">
        <v>83</v>
      </c>
    </row>
    <row r="181" spans="1:65" s="27" customFormat="1" ht="37.9" customHeight="1">
      <c r="A181" s="23"/>
      <c r="B181" s="24"/>
      <c r="C181" s="150" t="s">
        <v>272</v>
      </c>
      <c r="D181" s="150" t="s">
        <v>148</v>
      </c>
      <c r="E181" s="151" t="s">
        <v>915</v>
      </c>
      <c r="F181" s="152" t="s">
        <v>916</v>
      </c>
      <c r="G181" s="153" t="s">
        <v>233</v>
      </c>
      <c r="H181" s="154">
        <v>2.8650000000000002</v>
      </c>
      <c r="I181" s="4"/>
      <c r="J181" s="155">
        <f>ROUND(I181*H181,2)</f>
        <v>0</v>
      </c>
      <c r="K181" s="152" t="s">
        <v>152</v>
      </c>
      <c r="L181" s="24"/>
      <c r="M181" s="156" t="s">
        <v>1</v>
      </c>
      <c r="N181" s="157" t="s">
        <v>41</v>
      </c>
      <c r="O181" s="51"/>
      <c r="P181" s="158">
        <f>O181*H181</f>
        <v>0</v>
      </c>
      <c r="Q181" s="158">
        <v>0</v>
      </c>
      <c r="R181" s="158">
        <f>Q181*H181</f>
        <v>0</v>
      </c>
      <c r="S181" s="158">
        <v>0</v>
      </c>
      <c r="T181" s="159">
        <f>S181*H181</f>
        <v>0</v>
      </c>
      <c r="U181" s="23"/>
      <c r="V181" s="23"/>
      <c r="W181" s="23"/>
      <c r="X181" s="23"/>
      <c r="Y181" s="23"/>
      <c r="Z181" s="23"/>
      <c r="AA181" s="23"/>
      <c r="AB181" s="23"/>
      <c r="AC181" s="23"/>
      <c r="AD181" s="23"/>
      <c r="AE181" s="23"/>
      <c r="AR181" s="160" t="s">
        <v>912</v>
      </c>
      <c r="AT181" s="160" t="s">
        <v>148</v>
      </c>
      <c r="AU181" s="160" t="s">
        <v>83</v>
      </c>
      <c r="AY181" s="11" t="s">
        <v>146</v>
      </c>
      <c r="BE181" s="161">
        <f>IF(N181="základní",J181,0)</f>
        <v>0</v>
      </c>
      <c r="BF181" s="161">
        <f>IF(N181="snížená",J181,0)</f>
        <v>0</v>
      </c>
      <c r="BG181" s="161">
        <f>IF(N181="zákl. přenesená",J181,0)</f>
        <v>0</v>
      </c>
      <c r="BH181" s="161">
        <f>IF(N181="sníž. přenesená",J181,0)</f>
        <v>0</v>
      </c>
      <c r="BI181" s="161">
        <f>IF(N181="nulová",J181,0)</f>
        <v>0</v>
      </c>
      <c r="BJ181" s="11" t="s">
        <v>83</v>
      </c>
      <c r="BK181" s="161">
        <f>ROUND(I181*H181,2)</f>
        <v>0</v>
      </c>
      <c r="BL181" s="11" t="s">
        <v>912</v>
      </c>
      <c r="BM181" s="160" t="s">
        <v>1365</v>
      </c>
    </row>
    <row r="182" spans="1:65" s="27" customFormat="1" ht="19.5">
      <c r="A182" s="23"/>
      <c r="B182" s="24"/>
      <c r="C182" s="23"/>
      <c r="D182" s="164" t="s">
        <v>312</v>
      </c>
      <c r="E182" s="23"/>
      <c r="F182" s="188" t="s">
        <v>914</v>
      </c>
      <c r="G182" s="23"/>
      <c r="H182" s="23"/>
      <c r="I182" s="8"/>
      <c r="J182" s="23"/>
      <c r="K182" s="23"/>
      <c r="L182" s="24"/>
      <c r="M182" s="189"/>
      <c r="N182" s="190"/>
      <c r="O182" s="51"/>
      <c r="P182" s="51"/>
      <c r="Q182" s="51"/>
      <c r="R182" s="51"/>
      <c r="S182" s="51"/>
      <c r="T182" s="52"/>
      <c r="U182" s="23"/>
      <c r="V182" s="23"/>
      <c r="W182" s="23"/>
      <c r="X182" s="23"/>
      <c r="Y182" s="23"/>
      <c r="Z182" s="23"/>
      <c r="AA182" s="23"/>
      <c r="AB182" s="23"/>
      <c r="AC182" s="23"/>
      <c r="AD182" s="23"/>
      <c r="AE182" s="23"/>
      <c r="AT182" s="11" t="s">
        <v>312</v>
      </c>
      <c r="AU182" s="11" t="s">
        <v>83</v>
      </c>
    </row>
    <row r="183" spans="1:65" s="27" customFormat="1" ht="14.45" customHeight="1">
      <c r="A183" s="23"/>
      <c r="B183" s="24"/>
      <c r="C183" s="150" t="s">
        <v>277</v>
      </c>
      <c r="D183" s="150" t="s">
        <v>148</v>
      </c>
      <c r="E183" s="151" t="s">
        <v>918</v>
      </c>
      <c r="F183" s="152" t="s">
        <v>919</v>
      </c>
      <c r="G183" s="153" t="s">
        <v>233</v>
      </c>
      <c r="H183" s="154">
        <v>143.989</v>
      </c>
      <c r="I183" s="4"/>
      <c r="J183" s="155">
        <f>ROUND(I183*H183,2)</f>
        <v>0</v>
      </c>
      <c r="K183" s="152" t="s">
        <v>152</v>
      </c>
      <c r="L183" s="24"/>
      <c r="M183" s="156" t="s">
        <v>1</v>
      </c>
      <c r="N183" s="157" t="s">
        <v>41</v>
      </c>
      <c r="O183" s="51"/>
      <c r="P183" s="158">
        <f>O183*H183</f>
        <v>0</v>
      </c>
      <c r="Q183" s="158">
        <v>0</v>
      </c>
      <c r="R183" s="158">
        <f>Q183*H183</f>
        <v>0</v>
      </c>
      <c r="S183" s="158">
        <v>0</v>
      </c>
      <c r="T183" s="159">
        <f>S183*H183</f>
        <v>0</v>
      </c>
      <c r="U183" s="23"/>
      <c r="V183" s="23"/>
      <c r="W183" s="23"/>
      <c r="X183" s="23"/>
      <c r="Y183" s="23"/>
      <c r="Z183" s="23"/>
      <c r="AA183" s="23"/>
      <c r="AB183" s="23"/>
      <c r="AC183" s="23"/>
      <c r="AD183" s="23"/>
      <c r="AE183" s="23"/>
      <c r="AR183" s="160" t="s">
        <v>912</v>
      </c>
      <c r="AT183" s="160" t="s">
        <v>148</v>
      </c>
      <c r="AU183" s="160" t="s">
        <v>83</v>
      </c>
      <c r="AY183" s="11" t="s">
        <v>146</v>
      </c>
      <c r="BE183" s="161">
        <f>IF(N183="základní",J183,0)</f>
        <v>0</v>
      </c>
      <c r="BF183" s="161">
        <f>IF(N183="snížená",J183,0)</f>
        <v>0</v>
      </c>
      <c r="BG183" s="161">
        <f>IF(N183="zákl. přenesená",J183,0)</f>
        <v>0</v>
      </c>
      <c r="BH183" s="161">
        <f>IF(N183="sníž. přenesená",J183,0)</f>
        <v>0</v>
      </c>
      <c r="BI183" s="161">
        <f>IF(N183="nulová",J183,0)</f>
        <v>0</v>
      </c>
      <c r="BJ183" s="11" t="s">
        <v>83</v>
      </c>
      <c r="BK183" s="161">
        <f>ROUND(I183*H183,2)</f>
        <v>0</v>
      </c>
      <c r="BL183" s="11" t="s">
        <v>912</v>
      </c>
      <c r="BM183" s="160" t="s">
        <v>1366</v>
      </c>
    </row>
    <row r="184" spans="1:65" s="27" customFormat="1" ht="24.2" customHeight="1">
      <c r="A184" s="23"/>
      <c r="B184" s="24"/>
      <c r="C184" s="150" t="s">
        <v>282</v>
      </c>
      <c r="D184" s="150" t="s">
        <v>148</v>
      </c>
      <c r="E184" s="151" t="s">
        <v>921</v>
      </c>
      <c r="F184" s="152" t="s">
        <v>922</v>
      </c>
      <c r="G184" s="153" t="s">
        <v>323</v>
      </c>
      <c r="H184" s="154">
        <v>2</v>
      </c>
      <c r="I184" s="4"/>
      <c r="J184" s="155">
        <f>ROUND(I184*H184,2)</f>
        <v>0</v>
      </c>
      <c r="K184" s="152" t="s">
        <v>152</v>
      </c>
      <c r="L184" s="24"/>
      <c r="M184" s="156" t="s">
        <v>1</v>
      </c>
      <c r="N184" s="157" t="s">
        <v>41</v>
      </c>
      <c r="O184" s="51"/>
      <c r="P184" s="158">
        <f>O184*H184</f>
        <v>0</v>
      </c>
      <c r="Q184" s="158">
        <v>0</v>
      </c>
      <c r="R184" s="158">
        <f>Q184*H184</f>
        <v>0</v>
      </c>
      <c r="S184" s="158">
        <v>0</v>
      </c>
      <c r="T184" s="159">
        <f>S184*H184</f>
        <v>0</v>
      </c>
      <c r="U184" s="23"/>
      <c r="V184" s="23"/>
      <c r="W184" s="23"/>
      <c r="X184" s="23"/>
      <c r="Y184" s="23"/>
      <c r="Z184" s="23"/>
      <c r="AA184" s="23"/>
      <c r="AB184" s="23"/>
      <c r="AC184" s="23"/>
      <c r="AD184" s="23"/>
      <c r="AE184" s="23"/>
      <c r="AR184" s="160" t="s">
        <v>912</v>
      </c>
      <c r="AT184" s="160" t="s">
        <v>148</v>
      </c>
      <c r="AU184" s="160" t="s">
        <v>83</v>
      </c>
      <c r="AY184" s="11" t="s">
        <v>146</v>
      </c>
      <c r="BE184" s="161">
        <f>IF(N184="základní",J184,0)</f>
        <v>0</v>
      </c>
      <c r="BF184" s="161">
        <f>IF(N184="snížená",J184,0)</f>
        <v>0</v>
      </c>
      <c r="BG184" s="161">
        <f>IF(N184="zákl. přenesená",J184,0)</f>
        <v>0</v>
      </c>
      <c r="BH184" s="161">
        <f>IF(N184="sníž. přenesená",J184,0)</f>
        <v>0</v>
      </c>
      <c r="BI184" s="161">
        <f>IF(N184="nulová",J184,0)</f>
        <v>0</v>
      </c>
      <c r="BJ184" s="11" t="s">
        <v>83</v>
      </c>
      <c r="BK184" s="161">
        <f>ROUND(I184*H184,2)</f>
        <v>0</v>
      </c>
      <c r="BL184" s="11" t="s">
        <v>912</v>
      </c>
      <c r="BM184" s="160" t="s">
        <v>1367</v>
      </c>
    </row>
    <row r="185" spans="1:65" s="27" customFormat="1" ht="24.2" customHeight="1">
      <c r="A185" s="23"/>
      <c r="B185" s="24"/>
      <c r="C185" s="150" t="s">
        <v>287</v>
      </c>
      <c r="D185" s="150" t="s">
        <v>148</v>
      </c>
      <c r="E185" s="151" t="s">
        <v>924</v>
      </c>
      <c r="F185" s="152" t="s">
        <v>925</v>
      </c>
      <c r="G185" s="153" t="s">
        <v>323</v>
      </c>
      <c r="H185" s="154">
        <v>1</v>
      </c>
      <c r="I185" s="4"/>
      <c r="J185" s="155">
        <f>ROUND(I185*H185,2)</f>
        <v>0</v>
      </c>
      <c r="K185" s="152" t="s">
        <v>152</v>
      </c>
      <c r="L185" s="24"/>
      <c r="M185" s="156" t="s">
        <v>1</v>
      </c>
      <c r="N185" s="157" t="s">
        <v>41</v>
      </c>
      <c r="O185" s="51"/>
      <c r="P185" s="158">
        <f>O185*H185</f>
        <v>0</v>
      </c>
      <c r="Q185" s="158">
        <v>0</v>
      </c>
      <c r="R185" s="158">
        <f>Q185*H185</f>
        <v>0</v>
      </c>
      <c r="S185" s="158">
        <v>0</v>
      </c>
      <c r="T185" s="159">
        <f>S185*H185</f>
        <v>0</v>
      </c>
      <c r="U185" s="23"/>
      <c r="V185" s="23"/>
      <c r="W185" s="23"/>
      <c r="X185" s="23"/>
      <c r="Y185" s="23"/>
      <c r="Z185" s="23"/>
      <c r="AA185" s="23"/>
      <c r="AB185" s="23"/>
      <c r="AC185" s="23"/>
      <c r="AD185" s="23"/>
      <c r="AE185" s="23"/>
      <c r="AR185" s="160" t="s">
        <v>912</v>
      </c>
      <c r="AT185" s="160" t="s">
        <v>148</v>
      </c>
      <c r="AU185" s="160" t="s">
        <v>83</v>
      </c>
      <c r="AY185" s="11" t="s">
        <v>146</v>
      </c>
      <c r="BE185" s="161">
        <f>IF(N185="základní",J185,0)</f>
        <v>0</v>
      </c>
      <c r="BF185" s="161">
        <f>IF(N185="snížená",J185,0)</f>
        <v>0</v>
      </c>
      <c r="BG185" s="161">
        <f>IF(N185="zákl. přenesená",J185,0)</f>
        <v>0</v>
      </c>
      <c r="BH185" s="161">
        <f>IF(N185="sníž. přenesená",J185,0)</f>
        <v>0</v>
      </c>
      <c r="BI185" s="161">
        <f>IF(N185="nulová",J185,0)</f>
        <v>0</v>
      </c>
      <c r="BJ185" s="11" t="s">
        <v>83</v>
      </c>
      <c r="BK185" s="161">
        <f>ROUND(I185*H185,2)</f>
        <v>0</v>
      </c>
      <c r="BL185" s="11" t="s">
        <v>912</v>
      </c>
      <c r="BM185" s="160" t="s">
        <v>1368</v>
      </c>
    </row>
    <row r="186" spans="1:65" s="27" customFormat="1" ht="24.2" customHeight="1">
      <c r="A186" s="23"/>
      <c r="B186" s="24"/>
      <c r="C186" s="150" t="s">
        <v>292</v>
      </c>
      <c r="D186" s="150" t="s">
        <v>148</v>
      </c>
      <c r="E186" s="151" t="s">
        <v>927</v>
      </c>
      <c r="F186" s="152" t="s">
        <v>928</v>
      </c>
      <c r="G186" s="153" t="s">
        <v>323</v>
      </c>
      <c r="H186" s="154">
        <v>1</v>
      </c>
      <c r="I186" s="4"/>
      <c r="J186" s="155">
        <f>ROUND(I186*H186,2)</f>
        <v>0</v>
      </c>
      <c r="K186" s="152" t="s">
        <v>152</v>
      </c>
      <c r="L186" s="24"/>
      <c r="M186" s="203" t="s">
        <v>1</v>
      </c>
      <c r="N186" s="204" t="s">
        <v>41</v>
      </c>
      <c r="O186" s="193"/>
      <c r="P186" s="194">
        <f>O186*H186</f>
        <v>0</v>
      </c>
      <c r="Q186" s="194">
        <v>0</v>
      </c>
      <c r="R186" s="194">
        <f>Q186*H186</f>
        <v>0</v>
      </c>
      <c r="S186" s="194">
        <v>0</v>
      </c>
      <c r="T186" s="195">
        <f>S186*H186</f>
        <v>0</v>
      </c>
      <c r="U186" s="23"/>
      <c r="V186" s="23"/>
      <c r="W186" s="23"/>
      <c r="X186" s="23"/>
      <c r="Y186" s="23"/>
      <c r="Z186" s="23"/>
      <c r="AA186" s="23"/>
      <c r="AB186" s="23"/>
      <c r="AC186" s="23"/>
      <c r="AD186" s="23"/>
      <c r="AE186" s="23"/>
      <c r="AR186" s="160" t="s">
        <v>912</v>
      </c>
      <c r="AT186" s="160" t="s">
        <v>148</v>
      </c>
      <c r="AU186" s="160" t="s">
        <v>83</v>
      </c>
      <c r="AY186" s="11" t="s">
        <v>146</v>
      </c>
      <c r="BE186" s="161">
        <f>IF(N186="základní",J186,0)</f>
        <v>0</v>
      </c>
      <c r="BF186" s="161">
        <f>IF(N186="snížená",J186,0)</f>
        <v>0</v>
      </c>
      <c r="BG186" s="161">
        <f>IF(N186="zákl. přenesená",J186,0)</f>
        <v>0</v>
      </c>
      <c r="BH186" s="161">
        <f>IF(N186="sníž. přenesená",J186,0)</f>
        <v>0</v>
      </c>
      <c r="BI186" s="161">
        <f>IF(N186="nulová",J186,0)</f>
        <v>0</v>
      </c>
      <c r="BJ186" s="11" t="s">
        <v>83</v>
      </c>
      <c r="BK186" s="161">
        <f>ROUND(I186*H186,2)</f>
        <v>0</v>
      </c>
      <c r="BL186" s="11" t="s">
        <v>912</v>
      </c>
      <c r="BM186" s="160" t="s">
        <v>1369</v>
      </c>
    </row>
    <row r="187" spans="1:65" s="27" customFormat="1" ht="6.95" customHeight="1">
      <c r="A187" s="23"/>
      <c r="B187" s="39"/>
      <c r="C187" s="40"/>
      <c r="D187" s="40"/>
      <c r="E187" s="40"/>
      <c r="F187" s="40"/>
      <c r="G187" s="40"/>
      <c r="H187" s="40"/>
      <c r="I187" s="40"/>
      <c r="J187" s="40"/>
      <c r="K187" s="40"/>
      <c r="L187" s="24"/>
      <c r="M187" s="23"/>
      <c r="O187" s="23"/>
      <c r="P187" s="23"/>
      <c r="Q187" s="23"/>
      <c r="R187" s="23"/>
      <c r="S187" s="23"/>
      <c r="T187" s="23"/>
      <c r="U187" s="23"/>
      <c r="V187" s="23"/>
      <c r="W187" s="23"/>
      <c r="X187" s="23"/>
      <c r="Y187" s="23"/>
      <c r="Z187" s="23"/>
      <c r="AA187" s="23"/>
      <c r="AB187" s="23"/>
      <c r="AC187" s="23"/>
      <c r="AD187" s="23"/>
      <c r="AE187" s="23"/>
    </row>
  </sheetData>
  <sheetProtection password="9F15" sheet="1" objects="1" scenarios="1"/>
  <autoFilter ref="C125:K186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8"/>
  <sheetViews>
    <sheetView showGridLines="0" topLeftCell="A144" workbookViewId="0">
      <selection activeCell="H151" sqref="H151"/>
    </sheetView>
  </sheetViews>
  <sheetFormatPr defaultRowHeight="11.25"/>
  <cols>
    <col min="1" max="1" width="8.33203125" style="10" customWidth="1"/>
    <col min="2" max="2" width="1.1640625" style="10" customWidth="1"/>
    <col min="3" max="3" width="4.1640625" style="10" customWidth="1"/>
    <col min="4" max="4" width="4.33203125" style="10" customWidth="1"/>
    <col min="5" max="5" width="17.1640625" style="10" customWidth="1"/>
    <col min="6" max="6" width="50.83203125" style="10" customWidth="1"/>
    <col min="7" max="7" width="7.5" style="10" customWidth="1"/>
    <col min="8" max="8" width="11.5" style="10" customWidth="1"/>
    <col min="9" max="11" width="20.1640625" style="10" customWidth="1"/>
    <col min="12" max="12" width="9.33203125" style="10" customWidth="1"/>
    <col min="13" max="13" width="10.83203125" style="10" hidden="1" customWidth="1"/>
    <col min="14" max="14" width="9.33203125" style="10" hidden="1"/>
    <col min="15" max="20" width="14.1640625" style="10" hidden="1" customWidth="1"/>
    <col min="21" max="21" width="16.33203125" style="10" hidden="1" customWidth="1"/>
    <col min="22" max="22" width="12.33203125" style="10" customWidth="1"/>
    <col min="23" max="23" width="16.33203125" style="10" customWidth="1"/>
    <col min="24" max="24" width="12.33203125" style="10" customWidth="1"/>
    <col min="25" max="25" width="15" style="10" customWidth="1"/>
    <col min="26" max="26" width="11" style="10" customWidth="1"/>
    <col min="27" max="27" width="15" style="10" customWidth="1"/>
    <col min="28" max="28" width="16.33203125" style="10" customWidth="1"/>
    <col min="29" max="29" width="11" style="10" customWidth="1"/>
    <col min="30" max="30" width="15" style="10" customWidth="1"/>
    <col min="31" max="31" width="16.33203125" style="10" customWidth="1"/>
    <col min="32" max="43" width="9.33203125" style="10"/>
    <col min="44" max="65" width="9.33203125" style="10" hidden="1"/>
    <col min="66" max="16384" width="9.33203125" style="10"/>
  </cols>
  <sheetData>
    <row r="2" spans="1:46" ht="36.950000000000003" customHeight="1">
      <c r="L2" s="205" t="s">
        <v>5</v>
      </c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1" t="s">
        <v>105</v>
      </c>
    </row>
    <row r="3" spans="1:46" ht="6.95" customHeight="1">
      <c r="B3" s="12"/>
      <c r="C3" s="13"/>
      <c r="D3" s="13"/>
      <c r="E3" s="13"/>
      <c r="F3" s="13"/>
      <c r="G3" s="13"/>
      <c r="H3" s="13"/>
      <c r="I3" s="13"/>
      <c r="J3" s="13"/>
      <c r="K3" s="13"/>
      <c r="L3" s="14"/>
      <c r="AT3" s="11" t="s">
        <v>85</v>
      </c>
    </row>
    <row r="4" spans="1:46" ht="24.95" customHeight="1">
      <c r="B4" s="14"/>
      <c r="D4" s="15" t="s">
        <v>106</v>
      </c>
      <c r="L4" s="14"/>
      <c r="M4" s="93" t="s">
        <v>10</v>
      </c>
      <c r="AT4" s="11" t="s">
        <v>3</v>
      </c>
    </row>
    <row r="5" spans="1:46" ht="6.95" customHeight="1">
      <c r="B5" s="14"/>
      <c r="L5" s="14"/>
    </row>
    <row r="6" spans="1:46" ht="12" customHeight="1">
      <c r="B6" s="14"/>
      <c r="D6" s="20" t="s">
        <v>16</v>
      </c>
      <c r="L6" s="14"/>
    </row>
    <row r="7" spans="1:46" ht="16.5" customHeight="1">
      <c r="B7" s="14"/>
      <c r="E7" s="249" t="str">
        <f>'Rekapitulace zakázky'!K6</f>
        <v>Oprava mostů v úseku Náchod - Teplice nad Metují</v>
      </c>
      <c r="F7" s="250"/>
      <c r="G7" s="250"/>
      <c r="H7" s="250"/>
      <c r="L7" s="14"/>
    </row>
    <row r="8" spans="1:46" ht="12" customHeight="1">
      <c r="B8" s="14"/>
      <c r="D8" s="20" t="s">
        <v>107</v>
      </c>
      <c r="L8" s="14"/>
    </row>
    <row r="9" spans="1:46" s="27" customFormat="1" ht="16.5" customHeight="1">
      <c r="A9" s="23"/>
      <c r="B9" s="24"/>
      <c r="C9" s="23"/>
      <c r="D9" s="23"/>
      <c r="E9" s="249" t="s">
        <v>1004</v>
      </c>
      <c r="F9" s="248"/>
      <c r="G9" s="248"/>
      <c r="H9" s="248"/>
      <c r="I9" s="23"/>
      <c r="J9" s="23"/>
      <c r="K9" s="23"/>
      <c r="L9" s="34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</row>
    <row r="10" spans="1:46" s="27" customFormat="1" ht="12" customHeight="1">
      <c r="A10" s="23"/>
      <c r="B10" s="24"/>
      <c r="C10" s="23"/>
      <c r="D10" s="20" t="s">
        <v>109</v>
      </c>
      <c r="E10" s="23"/>
      <c r="F10" s="23"/>
      <c r="G10" s="23"/>
      <c r="H10" s="23"/>
      <c r="I10" s="23"/>
      <c r="J10" s="23"/>
      <c r="K10" s="23"/>
      <c r="L10" s="34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</row>
    <row r="11" spans="1:46" s="27" customFormat="1" ht="16.5" customHeight="1">
      <c r="A11" s="23"/>
      <c r="B11" s="24"/>
      <c r="C11" s="23"/>
      <c r="D11" s="23"/>
      <c r="E11" s="239" t="s">
        <v>1370</v>
      </c>
      <c r="F11" s="248"/>
      <c r="G11" s="248"/>
      <c r="H11" s="248"/>
      <c r="I11" s="23"/>
      <c r="J11" s="23"/>
      <c r="K11" s="23"/>
      <c r="L11" s="34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</row>
    <row r="12" spans="1:46" s="27" customFormat="1">
      <c r="A12" s="23"/>
      <c r="B12" s="24"/>
      <c r="C12" s="23"/>
      <c r="D12" s="23"/>
      <c r="E12" s="23"/>
      <c r="F12" s="23"/>
      <c r="G12" s="23"/>
      <c r="H12" s="23"/>
      <c r="I12" s="23"/>
      <c r="J12" s="23"/>
      <c r="K12" s="23"/>
      <c r="L12" s="34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</row>
    <row r="13" spans="1:46" s="27" customFormat="1" ht="12" customHeight="1">
      <c r="A13" s="23"/>
      <c r="B13" s="24"/>
      <c r="C13" s="23"/>
      <c r="D13" s="20" t="s">
        <v>18</v>
      </c>
      <c r="E13" s="23"/>
      <c r="F13" s="21" t="s">
        <v>1</v>
      </c>
      <c r="G13" s="23"/>
      <c r="H13" s="23"/>
      <c r="I13" s="20" t="s">
        <v>19</v>
      </c>
      <c r="J13" s="21" t="s">
        <v>1</v>
      </c>
      <c r="K13" s="23"/>
      <c r="L13" s="34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</row>
    <row r="14" spans="1:46" s="27" customFormat="1" ht="12" customHeight="1">
      <c r="A14" s="23"/>
      <c r="B14" s="24"/>
      <c r="C14" s="23"/>
      <c r="D14" s="20" t="s">
        <v>20</v>
      </c>
      <c r="E14" s="23"/>
      <c r="F14" s="21" t="s">
        <v>1006</v>
      </c>
      <c r="G14" s="23"/>
      <c r="H14" s="23"/>
      <c r="I14" s="20" t="s">
        <v>22</v>
      </c>
      <c r="J14" s="94" t="str">
        <f>'Rekapitulace zakázky'!AN8</f>
        <v>18. 3. 2020</v>
      </c>
      <c r="K14" s="23"/>
      <c r="L14" s="34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</row>
    <row r="15" spans="1:46" s="27" customFormat="1" ht="10.9" customHeight="1">
      <c r="A15" s="23"/>
      <c r="B15" s="24"/>
      <c r="C15" s="23"/>
      <c r="D15" s="23"/>
      <c r="E15" s="23"/>
      <c r="F15" s="23"/>
      <c r="G15" s="23"/>
      <c r="H15" s="23"/>
      <c r="I15" s="23"/>
      <c r="J15" s="23"/>
      <c r="K15" s="23"/>
      <c r="L15" s="34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</row>
    <row r="16" spans="1:46" s="27" customFormat="1" ht="12" customHeight="1">
      <c r="A16" s="23"/>
      <c r="B16" s="24"/>
      <c r="C16" s="23"/>
      <c r="D16" s="20" t="s">
        <v>24</v>
      </c>
      <c r="E16" s="23"/>
      <c r="F16" s="23"/>
      <c r="G16" s="23"/>
      <c r="H16" s="23"/>
      <c r="I16" s="20" t="s">
        <v>25</v>
      </c>
      <c r="J16" s="21" t="str">
        <f>IF('Rekapitulace zakázky'!AN10="","",'Rekapitulace zakázky'!AN10)</f>
        <v/>
      </c>
      <c r="K16" s="23"/>
      <c r="L16" s="34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</row>
    <row r="17" spans="1:31" s="27" customFormat="1" ht="18" customHeight="1">
      <c r="A17" s="23"/>
      <c r="B17" s="24"/>
      <c r="C17" s="23"/>
      <c r="D17" s="23"/>
      <c r="E17" s="21" t="str">
        <f>IF('Rekapitulace zakázky'!E11="","",'Rekapitulace zakázky'!E11)</f>
        <v xml:space="preserve"> </v>
      </c>
      <c r="F17" s="23"/>
      <c r="G17" s="23"/>
      <c r="H17" s="23"/>
      <c r="I17" s="20" t="s">
        <v>26</v>
      </c>
      <c r="J17" s="21" t="str">
        <f>IF('Rekapitulace zakázky'!AN11="","",'Rekapitulace zakázky'!AN11)</f>
        <v/>
      </c>
      <c r="K17" s="23"/>
      <c r="L17" s="34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</row>
    <row r="18" spans="1:31" s="27" customFormat="1" ht="6.95" customHeight="1">
      <c r="A18" s="23"/>
      <c r="B18" s="24"/>
      <c r="C18" s="23"/>
      <c r="D18" s="23"/>
      <c r="E18" s="23"/>
      <c r="F18" s="23"/>
      <c r="G18" s="23"/>
      <c r="H18" s="23"/>
      <c r="I18" s="23"/>
      <c r="J18" s="23"/>
      <c r="K18" s="23"/>
      <c r="L18" s="34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</row>
    <row r="19" spans="1:31" s="27" customFormat="1" ht="12" customHeight="1">
      <c r="A19" s="23"/>
      <c r="B19" s="24"/>
      <c r="C19" s="23"/>
      <c r="D19" s="20" t="s">
        <v>27</v>
      </c>
      <c r="E19" s="23"/>
      <c r="F19" s="23"/>
      <c r="G19" s="23"/>
      <c r="H19" s="23"/>
      <c r="I19" s="20" t="s">
        <v>25</v>
      </c>
      <c r="J19" s="1" t="str">
        <f>'Rekapitulace zakázky'!AN13</f>
        <v>Vyplň údaj</v>
      </c>
      <c r="K19" s="23"/>
      <c r="L19" s="34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</row>
    <row r="20" spans="1:31" s="27" customFormat="1" ht="18" customHeight="1">
      <c r="A20" s="23"/>
      <c r="B20" s="24"/>
      <c r="C20" s="23"/>
      <c r="D20" s="23"/>
      <c r="E20" s="251" t="str">
        <f>'Rekapitulace zakázky'!E14</f>
        <v>Vyplň údaj</v>
      </c>
      <c r="F20" s="252"/>
      <c r="G20" s="252"/>
      <c r="H20" s="252"/>
      <c r="I20" s="20" t="s">
        <v>26</v>
      </c>
      <c r="J20" s="1" t="str">
        <f>'Rekapitulace zakázky'!AN14</f>
        <v>Vyplň údaj</v>
      </c>
      <c r="K20" s="23"/>
      <c r="L20" s="34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</row>
    <row r="21" spans="1:31" s="27" customFormat="1" ht="6.95" customHeight="1">
      <c r="A21" s="23"/>
      <c r="B21" s="24"/>
      <c r="C21" s="23"/>
      <c r="D21" s="23"/>
      <c r="E21" s="23"/>
      <c r="F21" s="23"/>
      <c r="G21" s="23"/>
      <c r="H21" s="23"/>
      <c r="I21" s="23"/>
      <c r="J21" s="23"/>
      <c r="K21" s="23"/>
      <c r="L21" s="34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</row>
    <row r="22" spans="1:31" s="27" customFormat="1" ht="12" customHeight="1">
      <c r="A22" s="23"/>
      <c r="B22" s="24"/>
      <c r="C22" s="23"/>
      <c r="D22" s="20" t="s">
        <v>29</v>
      </c>
      <c r="E22" s="23"/>
      <c r="F22" s="23"/>
      <c r="G22" s="23"/>
      <c r="H22" s="23"/>
      <c r="I22" s="20" t="s">
        <v>25</v>
      </c>
      <c r="J22" s="21" t="str">
        <f>IF('Rekapitulace zakázky'!AN16="","",'Rekapitulace zakázky'!AN16)</f>
        <v/>
      </c>
      <c r="K22" s="23"/>
      <c r="L22" s="34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</row>
    <row r="23" spans="1:31" s="27" customFormat="1" ht="18" customHeight="1">
      <c r="A23" s="23"/>
      <c r="B23" s="24"/>
      <c r="C23" s="23"/>
      <c r="D23" s="23"/>
      <c r="E23" s="21" t="str">
        <f>IF('Rekapitulace zakázky'!E17="","",'Rekapitulace zakázky'!E17)</f>
        <v xml:space="preserve"> </v>
      </c>
      <c r="F23" s="23"/>
      <c r="G23" s="23"/>
      <c r="H23" s="23"/>
      <c r="I23" s="20" t="s">
        <v>26</v>
      </c>
      <c r="J23" s="21" t="str">
        <f>IF('Rekapitulace zakázky'!AN17="","",'Rekapitulace zakázky'!AN17)</f>
        <v/>
      </c>
      <c r="K23" s="23"/>
      <c r="L23" s="34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</row>
    <row r="24" spans="1:31" s="27" customFormat="1" ht="6.95" customHeight="1">
      <c r="A24" s="23"/>
      <c r="B24" s="24"/>
      <c r="C24" s="23"/>
      <c r="D24" s="23"/>
      <c r="E24" s="23"/>
      <c r="F24" s="23"/>
      <c r="G24" s="23"/>
      <c r="H24" s="23"/>
      <c r="I24" s="23"/>
      <c r="J24" s="23"/>
      <c r="K24" s="23"/>
      <c r="L24" s="34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</row>
    <row r="25" spans="1:31" s="27" customFormat="1" ht="12" customHeight="1">
      <c r="A25" s="23"/>
      <c r="B25" s="24"/>
      <c r="C25" s="23"/>
      <c r="D25" s="20" t="s">
        <v>31</v>
      </c>
      <c r="E25" s="23"/>
      <c r="F25" s="23"/>
      <c r="G25" s="23"/>
      <c r="H25" s="23"/>
      <c r="I25" s="20" t="s">
        <v>25</v>
      </c>
      <c r="J25" s="21" t="s">
        <v>32</v>
      </c>
      <c r="K25" s="23"/>
      <c r="L25" s="34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</row>
    <row r="26" spans="1:31" s="27" customFormat="1" ht="18" customHeight="1">
      <c r="A26" s="23"/>
      <c r="B26" s="24"/>
      <c r="C26" s="23"/>
      <c r="D26" s="23"/>
      <c r="E26" s="21" t="s">
        <v>33</v>
      </c>
      <c r="F26" s="23"/>
      <c r="G26" s="23"/>
      <c r="H26" s="23"/>
      <c r="I26" s="20" t="s">
        <v>26</v>
      </c>
      <c r="J26" s="21" t="s">
        <v>34</v>
      </c>
      <c r="K26" s="23"/>
      <c r="L26" s="34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</row>
    <row r="27" spans="1:31" s="27" customFormat="1" ht="6.95" customHeight="1">
      <c r="A27" s="23"/>
      <c r="B27" s="24"/>
      <c r="C27" s="23"/>
      <c r="D27" s="23"/>
      <c r="E27" s="23"/>
      <c r="F27" s="23"/>
      <c r="G27" s="23"/>
      <c r="H27" s="23"/>
      <c r="I27" s="23"/>
      <c r="J27" s="23"/>
      <c r="K27" s="23"/>
      <c r="L27" s="34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</row>
    <row r="28" spans="1:31" s="27" customFormat="1" ht="12" customHeight="1">
      <c r="A28" s="23"/>
      <c r="B28" s="24"/>
      <c r="C28" s="23"/>
      <c r="D28" s="20" t="s">
        <v>35</v>
      </c>
      <c r="E28" s="23"/>
      <c r="F28" s="23"/>
      <c r="G28" s="23"/>
      <c r="H28" s="23"/>
      <c r="I28" s="23"/>
      <c r="J28" s="23"/>
      <c r="K28" s="23"/>
      <c r="L28" s="34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</row>
    <row r="29" spans="1:31" s="98" customFormat="1" ht="16.5" customHeight="1">
      <c r="A29" s="95"/>
      <c r="B29" s="96"/>
      <c r="C29" s="95"/>
      <c r="D29" s="95"/>
      <c r="E29" s="221" t="s">
        <v>1</v>
      </c>
      <c r="F29" s="221"/>
      <c r="G29" s="221"/>
      <c r="H29" s="221"/>
      <c r="I29" s="95"/>
      <c r="J29" s="95"/>
      <c r="K29" s="95"/>
      <c r="L29" s="97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</row>
    <row r="30" spans="1:31" s="27" customFormat="1" ht="6.95" customHeight="1">
      <c r="A30" s="23"/>
      <c r="B30" s="24"/>
      <c r="C30" s="23"/>
      <c r="D30" s="23"/>
      <c r="E30" s="23"/>
      <c r="F30" s="23"/>
      <c r="G30" s="23"/>
      <c r="H30" s="23"/>
      <c r="I30" s="23"/>
      <c r="J30" s="23"/>
      <c r="K30" s="23"/>
      <c r="L30" s="34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</row>
    <row r="31" spans="1:31" s="27" customFormat="1" ht="6.95" customHeight="1">
      <c r="A31" s="23"/>
      <c r="B31" s="24"/>
      <c r="C31" s="23"/>
      <c r="D31" s="59"/>
      <c r="E31" s="59"/>
      <c r="F31" s="59"/>
      <c r="G31" s="59"/>
      <c r="H31" s="59"/>
      <c r="I31" s="59"/>
      <c r="J31" s="59"/>
      <c r="K31" s="59"/>
      <c r="L31" s="34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</row>
    <row r="32" spans="1:31" s="27" customFormat="1" ht="25.35" customHeight="1">
      <c r="A32" s="23"/>
      <c r="B32" s="24"/>
      <c r="C32" s="23"/>
      <c r="D32" s="99" t="s">
        <v>36</v>
      </c>
      <c r="E32" s="23"/>
      <c r="F32" s="23"/>
      <c r="G32" s="23"/>
      <c r="H32" s="23"/>
      <c r="I32" s="23"/>
      <c r="J32" s="100">
        <f>ROUND(J127, 2)</f>
        <v>0</v>
      </c>
      <c r="K32" s="23"/>
      <c r="L32" s="34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</row>
    <row r="33" spans="1:31" s="27" customFormat="1" ht="6.95" customHeight="1">
      <c r="A33" s="23"/>
      <c r="B33" s="24"/>
      <c r="C33" s="23"/>
      <c r="D33" s="59"/>
      <c r="E33" s="59"/>
      <c r="F33" s="59"/>
      <c r="G33" s="59"/>
      <c r="H33" s="59"/>
      <c r="I33" s="59"/>
      <c r="J33" s="59"/>
      <c r="K33" s="59"/>
      <c r="L33" s="34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</row>
    <row r="34" spans="1:31" s="27" customFormat="1" ht="14.45" customHeight="1">
      <c r="A34" s="23"/>
      <c r="B34" s="24"/>
      <c r="C34" s="23"/>
      <c r="D34" s="23"/>
      <c r="E34" s="23"/>
      <c r="F34" s="101" t="s">
        <v>38</v>
      </c>
      <c r="G34" s="23"/>
      <c r="H34" s="23"/>
      <c r="I34" s="101" t="s">
        <v>37</v>
      </c>
      <c r="J34" s="101" t="s">
        <v>39</v>
      </c>
      <c r="K34" s="23"/>
      <c r="L34" s="34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</row>
    <row r="35" spans="1:31" s="27" customFormat="1" ht="14.45" customHeight="1">
      <c r="A35" s="23"/>
      <c r="B35" s="24"/>
      <c r="C35" s="23"/>
      <c r="D35" s="102" t="s">
        <v>40</v>
      </c>
      <c r="E35" s="20" t="s">
        <v>41</v>
      </c>
      <c r="F35" s="103">
        <f>ROUND((SUM(BE127:BE157)),  2)</f>
        <v>0</v>
      </c>
      <c r="G35" s="23"/>
      <c r="H35" s="23"/>
      <c r="I35" s="104">
        <v>0.21</v>
      </c>
      <c r="J35" s="103">
        <f>ROUND(((SUM(BE127:BE157))*I35),  2)</f>
        <v>0</v>
      </c>
      <c r="K35" s="23"/>
      <c r="L35" s="34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</row>
    <row r="36" spans="1:31" s="27" customFormat="1" ht="14.45" customHeight="1">
      <c r="A36" s="23"/>
      <c r="B36" s="24"/>
      <c r="C36" s="23"/>
      <c r="D36" s="23"/>
      <c r="E36" s="20" t="s">
        <v>42</v>
      </c>
      <c r="F36" s="103">
        <f>ROUND((SUM(BF127:BF157)),  2)</f>
        <v>0</v>
      </c>
      <c r="G36" s="23"/>
      <c r="H36" s="23"/>
      <c r="I36" s="104">
        <v>0.15</v>
      </c>
      <c r="J36" s="103">
        <f>ROUND(((SUM(BF127:BF157))*I36),  2)</f>
        <v>0</v>
      </c>
      <c r="K36" s="23"/>
      <c r="L36" s="34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</row>
    <row r="37" spans="1:31" s="27" customFormat="1" ht="14.45" hidden="1" customHeight="1">
      <c r="A37" s="23"/>
      <c r="B37" s="24"/>
      <c r="C37" s="23"/>
      <c r="D37" s="23"/>
      <c r="E37" s="20" t="s">
        <v>43</v>
      </c>
      <c r="F37" s="103">
        <f>ROUND((SUM(BG127:BG157)),  2)</f>
        <v>0</v>
      </c>
      <c r="G37" s="23"/>
      <c r="H37" s="23"/>
      <c r="I37" s="104">
        <v>0.21</v>
      </c>
      <c r="J37" s="103">
        <f>0</f>
        <v>0</v>
      </c>
      <c r="K37" s="23"/>
      <c r="L37" s="34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</row>
    <row r="38" spans="1:31" s="27" customFormat="1" ht="14.45" hidden="1" customHeight="1">
      <c r="A38" s="23"/>
      <c r="B38" s="24"/>
      <c r="C38" s="23"/>
      <c r="D38" s="23"/>
      <c r="E38" s="20" t="s">
        <v>44</v>
      </c>
      <c r="F38" s="103">
        <f>ROUND((SUM(BH127:BH157)),  2)</f>
        <v>0</v>
      </c>
      <c r="G38" s="23"/>
      <c r="H38" s="23"/>
      <c r="I38" s="104">
        <v>0.15</v>
      </c>
      <c r="J38" s="103">
        <f>0</f>
        <v>0</v>
      </c>
      <c r="K38" s="23"/>
      <c r="L38" s="34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</row>
    <row r="39" spans="1:31" s="27" customFormat="1" ht="14.45" hidden="1" customHeight="1">
      <c r="A39" s="23"/>
      <c r="B39" s="24"/>
      <c r="C39" s="23"/>
      <c r="D39" s="23"/>
      <c r="E39" s="20" t="s">
        <v>45</v>
      </c>
      <c r="F39" s="103">
        <f>ROUND((SUM(BI127:BI157)),  2)</f>
        <v>0</v>
      </c>
      <c r="G39" s="23"/>
      <c r="H39" s="23"/>
      <c r="I39" s="104">
        <v>0</v>
      </c>
      <c r="J39" s="103">
        <f>0</f>
        <v>0</v>
      </c>
      <c r="K39" s="23"/>
      <c r="L39" s="34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</row>
    <row r="40" spans="1:31" s="27" customFormat="1" ht="6.95" customHeight="1">
      <c r="A40" s="23"/>
      <c r="B40" s="24"/>
      <c r="C40" s="23"/>
      <c r="D40" s="23"/>
      <c r="E40" s="23"/>
      <c r="F40" s="23"/>
      <c r="G40" s="23"/>
      <c r="H40" s="23"/>
      <c r="I40" s="23"/>
      <c r="J40" s="23"/>
      <c r="K40" s="23"/>
      <c r="L40" s="34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</row>
    <row r="41" spans="1:31" s="27" customFormat="1" ht="25.35" customHeight="1">
      <c r="A41" s="23"/>
      <c r="B41" s="24"/>
      <c r="C41" s="105"/>
      <c r="D41" s="106" t="s">
        <v>46</v>
      </c>
      <c r="E41" s="53"/>
      <c r="F41" s="53"/>
      <c r="G41" s="107" t="s">
        <v>47</v>
      </c>
      <c r="H41" s="108" t="s">
        <v>48</v>
      </c>
      <c r="I41" s="53"/>
      <c r="J41" s="109">
        <f>SUM(J32:J39)</f>
        <v>0</v>
      </c>
      <c r="K41" s="110"/>
      <c r="L41" s="34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</row>
    <row r="42" spans="1:31" s="27" customFormat="1" ht="14.45" customHeight="1">
      <c r="A42" s="23"/>
      <c r="B42" s="24"/>
      <c r="C42" s="23"/>
      <c r="D42" s="23"/>
      <c r="E42" s="23"/>
      <c r="F42" s="23"/>
      <c r="G42" s="23"/>
      <c r="H42" s="23"/>
      <c r="I42" s="23"/>
      <c r="J42" s="23"/>
      <c r="K42" s="23"/>
      <c r="L42" s="34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</row>
    <row r="43" spans="1:31" ht="14.45" customHeight="1">
      <c r="B43" s="14"/>
      <c r="L43" s="14"/>
    </row>
    <row r="44" spans="1:31" ht="14.45" customHeight="1">
      <c r="B44" s="14"/>
      <c r="L44" s="14"/>
    </row>
    <row r="45" spans="1:31" ht="14.45" customHeight="1">
      <c r="B45" s="14"/>
      <c r="L45" s="14"/>
    </row>
    <row r="46" spans="1:31" ht="14.45" customHeight="1">
      <c r="B46" s="14"/>
      <c r="L46" s="14"/>
    </row>
    <row r="47" spans="1:31" ht="14.45" customHeight="1">
      <c r="B47" s="14"/>
      <c r="L47" s="14"/>
    </row>
    <row r="48" spans="1:31" ht="14.45" customHeight="1">
      <c r="B48" s="14"/>
      <c r="L48" s="14"/>
    </row>
    <row r="49" spans="1:31" ht="14.45" customHeight="1">
      <c r="B49" s="14"/>
      <c r="L49" s="14"/>
    </row>
    <row r="50" spans="1:31" s="27" customFormat="1" ht="14.45" customHeight="1">
      <c r="B50" s="34"/>
      <c r="D50" s="35" t="s">
        <v>49</v>
      </c>
      <c r="E50" s="36"/>
      <c r="F50" s="36"/>
      <c r="G50" s="35" t="s">
        <v>50</v>
      </c>
      <c r="H50" s="36"/>
      <c r="I50" s="36"/>
      <c r="J50" s="36"/>
      <c r="K50" s="36"/>
      <c r="L50" s="34"/>
    </row>
    <row r="51" spans="1:31">
      <c r="B51" s="14"/>
      <c r="L51" s="14"/>
    </row>
    <row r="52" spans="1:31">
      <c r="B52" s="14"/>
      <c r="L52" s="14"/>
    </row>
    <row r="53" spans="1:31">
      <c r="B53" s="14"/>
      <c r="L53" s="14"/>
    </row>
    <row r="54" spans="1:31">
      <c r="B54" s="14"/>
      <c r="L54" s="14"/>
    </row>
    <row r="55" spans="1:31">
      <c r="B55" s="14"/>
      <c r="L55" s="14"/>
    </row>
    <row r="56" spans="1:31">
      <c r="B56" s="14"/>
      <c r="L56" s="14"/>
    </row>
    <row r="57" spans="1:31">
      <c r="B57" s="14"/>
      <c r="L57" s="14"/>
    </row>
    <row r="58" spans="1:31">
      <c r="B58" s="14"/>
      <c r="L58" s="14"/>
    </row>
    <row r="59" spans="1:31">
      <c r="B59" s="14"/>
      <c r="L59" s="14"/>
    </row>
    <row r="60" spans="1:31">
      <c r="B60" s="14"/>
      <c r="L60" s="14"/>
    </row>
    <row r="61" spans="1:31" s="27" customFormat="1" ht="12.75">
      <c r="A61" s="23"/>
      <c r="B61" s="24"/>
      <c r="C61" s="23"/>
      <c r="D61" s="37" t="s">
        <v>51</v>
      </c>
      <c r="E61" s="26"/>
      <c r="F61" s="111" t="s">
        <v>52</v>
      </c>
      <c r="G61" s="37" t="s">
        <v>51</v>
      </c>
      <c r="H61" s="26"/>
      <c r="I61" s="26"/>
      <c r="J61" s="112" t="s">
        <v>52</v>
      </c>
      <c r="K61" s="26"/>
      <c r="L61" s="34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</row>
    <row r="62" spans="1:31">
      <c r="B62" s="14"/>
      <c r="L62" s="14"/>
    </row>
    <row r="63" spans="1:31">
      <c r="B63" s="14"/>
      <c r="L63" s="14"/>
    </row>
    <row r="64" spans="1:31">
      <c r="B64" s="14"/>
      <c r="L64" s="14"/>
    </row>
    <row r="65" spans="1:31" s="27" customFormat="1" ht="12.75">
      <c r="A65" s="23"/>
      <c r="B65" s="24"/>
      <c r="C65" s="23"/>
      <c r="D65" s="35" t="s">
        <v>53</v>
      </c>
      <c r="E65" s="38"/>
      <c r="F65" s="38"/>
      <c r="G65" s="35" t="s">
        <v>54</v>
      </c>
      <c r="H65" s="38"/>
      <c r="I65" s="38"/>
      <c r="J65" s="38"/>
      <c r="K65" s="38"/>
      <c r="L65" s="34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</row>
    <row r="66" spans="1:31">
      <c r="B66" s="14"/>
      <c r="L66" s="14"/>
    </row>
    <row r="67" spans="1:31">
      <c r="B67" s="14"/>
      <c r="L67" s="14"/>
    </row>
    <row r="68" spans="1:31">
      <c r="B68" s="14"/>
      <c r="L68" s="14"/>
    </row>
    <row r="69" spans="1:31">
      <c r="B69" s="14"/>
      <c r="L69" s="14"/>
    </row>
    <row r="70" spans="1:31">
      <c r="B70" s="14"/>
      <c r="L70" s="14"/>
    </row>
    <row r="71" spans="1:31">
      <c r="B71" s="14"/>
      <c r="L71" s="14"/>
    </row>
    <row r="72" spans="1:31">
      <c r="B72" s="14"/>
      <c r="L72" s="14"/>
    </row>
    <row r="73" spans="1:31">
      <c r="B73" s="14"/>
      <c r="L73" s="14"/>
    </row>
    <row r="74" spans="1:31">
      <c r="B74" s="14"/>
      <c r="L74" s="14"/>
    </row>
    <row r="75" spans="1:31">
      <c r="B75" s="14"/>
      <c r="L75" s="14"/>
    </row>
    <row r="76" spans="1:31" s="27" customFormat="1" ht="12.75">
      <c r="A76" s="23"/>
      <c r="B76" s="24"/>
      <c r="C76" s="23"/>
      <c r="D76" s="37" t="s">
        <v>51</v>
      </c>
      <c r="E76" s="26"/>
      <c r="F76" s="111" t="s">
        <v>52</v>
      </c>
      <c r="G76" s="37" t="s">
        <v>51</v>
      </c>
      <c r="H76" s="26"/>
      <c r="I76" s="26"/>
      <c r="J76" s="112" t="s">
        <v>52</v>
      </c>
      <c r="K76" s="26"/>
      <c r="L76" s="34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</row>
    <row r="77" spans="1:31" s="27" customFormat="1" ht="14.45" customHeight="1">
      <c r="A77" s="23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34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</row>
    <row r="81" spans="1:31" s="27" customFormat="1" ht="6.95" customHeight="1">
      <c r="A81" s="23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34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</row>
    <row r="82" spans="1:31" s="27" customFormat="1" ht="24.95" customHeight="1">
      <c r="A82" s="23"/>
      <c r="B82" s="24"/>
      <c r="C82" s="15" t="s">
        <v>112</v>
      </c>
      <c r="D82" s="23"/>
      <c r="E82" s="23"/>
      <c r="F82" s="23"/>
      <c r="G82" s="23"/>
      <c r="H82" s="23"/>
      <c r="I82" s="23"/>
      <c r="J82" s="23"/>
      <c r="K82" s="23"/>
      <c r="L82" s="34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</row>
    <row r="83" spans="1:31" s="27" customFormat="1" ht="6.95" customHeight="1">
      <c r="A83" s="23"/>
      <c r="B83" s="24"/>
      <c r="C83" s="23"/>
      <c r="D83" s="23"/>
      <c r="E83" s="23"/>
      <c r="F83" s="23"/>
      <c r="G83" s="23"/>
      <c r="H83" s="23"/>
      <c r="I83" s="23"/>
      <c r="J83" s="23"/>
      <c r="K83" s="23"/>
      <c r="L83" s="34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</row>
    <row r="84" spans="1:31" s="27" customFormat="1" ht="12" customHeight="1">
      <c r="A84" s="23"/>
      <c r="B84" s="24"/>
      <c r="C84" s="20" t="s">
        <v>16</v>
      </c>
      <c r="D84" s="23"/>
      <c r="E84" s="23"/>
      <c r="F84" s="23"/>
      <c r="G84" s="23"/>
      <c r="H84" s="23"/>
      <c r="I84" s="23"/>
      <c r="J84" s="23"/>
      <c r="K84" s="23"/>
      <c r="L84" s="34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</row>
    <row r="85" spans="1:31" s="27" customFormat="1" ht="16.5" customHeight="1">
      <c r="A85" s="23"/>
      <c r="B85" s="24"/>
      <c r="C85" s="23"/>
      <c r="D85" s="23"/>
      <c r="E85" s="249" t="str">
        <f>E7</f>
        <v>Oprava mostů v úseku Náchod - Teplice nad Metují</v>
      </c>
      <c r="F85" s="250"/>
      <c r="G85" s="250"/>
      <c r="H85" s="250"/>
      <c r="I85" s="23"/>
      <c r="J85" s="23"/>
      <c r="K85" s="23"/>
      <c r="L85" s="34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</row>
    <row r="86" spans="1:31" ht="12" customHeight="1">
      <c r="B86" s="14"/>
      <c r="C86" s="20" t="s">
        <v>107</v>
      </c>
      <c r="L86" s="14"/>
    </row>
    <row r="87" spans="1:31" s="27" customFormat="1" ht="16.5" customHeight="1">
      <c r="A87" s="23"/>
      <c r="B87" s="24"/>
      <c r="C87" s="23"/>
      <c r="D87" s="23"/>
      <c r="E87" s="249" t="s">
        <v>1004</v>
      </c>
      <c r="F87" s="248"/>
      <c r="G87" s="248"/>
      <c r="H87" s="248"/>
      <c r="I87" s="23"/>
      <c r="J87" s="23"/>
      <c r="K87" s="23"/>
      <c r="L87" s="34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</row>
    <row r="88" spans="1:31" s="27" customFormat="1" ht="12" customHeight="1">
      <c r="A88" s="23"/>
      <c r="B88" s="24"/>
      <c r="C88" s="20" t="s">
        <v>109</v>
      </c>
      <c r="D88" s="23"/>
      <c r="E88" s="23"/>
      <c r="F88" s="23"/>
      <c r="G88" s="23"/>
      <c r="H88" s="23"/>
      <c r="I88" s="23"/>
      <c r="J88" s="23"/>
      <c r="K88" s="23"/>
      <c r="L88" s="34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</row>
    <row r="89" spans="1:31" s="27" customFormat="1" ht="16.5" customHeight="1">
      <c r="A89" s="23"/>
      <c r="B89" s="24"/>
      <c r="C89" s="23"/>
      <c r="D89" s="23"/>
      <c r="E89" s="239" t="str">
        <f>E11</f>
        <v>SO 02.V - Vedlejší rozpočtové náklady</v>
      </c>
      <c r="F89" s="248"/>
      <c r="G89" s="248"/>
      <c r="H89" s="248"/>
      <c r="I89" s="23"/>
      <c r="J89" s="23"/>
      <c r="K89" s="23"/>
      <c r="L89" s="34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</row>
    <row r="90" spans="1:31" s="27" customFormat="1" ht="6.95" customHeight="1">
      <c r="A90" s="23"/>
      <c r="B90" s="24"/>
      <c r="C90" s="23"/>
      <c r="D90" s="23"/>
      <c r="E90" s="23"/>
      <c r="F90" s="23"/>
      <c r="G90" s="23"/>
      <c r="H90" s="23"/>
      <c r="I90" s="23"/>
      <c r="J90" s="23"/>
      <c r="K90" s="23"/>
      <c r="L90" s="34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</row>
    <row r="91" spans="1:31" s="27" customFormat="1" ht="12" customHeight="1">
      <c r="A91" s="23"/>
      <c r="B91" s="24"/>
      <c r="C91" s="20" t="s">
        <v>20</v>
      </c>
      <c r="D91" s="23"/>
      <c r="E91" s="23"/>
      <c r="F91" s="21" t="str">
        <f>F14</f>
        <v>Most v km 75,951</v>
      </c>
      <c r="G91" s="23"/>
      <c r="H91" s="23"/>
      <c r="I91" s="20" t="s">
        <v>22</v>
      </c>
      <c r="J91" s="94" t="str">
        <f>IF(J14="","",J14)</f>
        <v>18. 3. 2020</v>
      </c>
      <c r="K91" s="23"/>
      <c r="L91" s="34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</row>
    <row r="92" spans="1:31" s="27" customFormat="1" ht="6.95" customHeight="1">
      <c r="A92" s="23"/>
      <c r="B92" s="24"/>
      <c r="C92" s="23"/>
      <c r="D92" s="23"/>
      <c r="E92" s="23"/>
      <c r="F92" s="23"/>
      <c r="G92" s="23"/>
      <c r="H92" s="23"/>
      <c r="I92" s="23"/>
      <c r="J92" s="23"/>
      <c r="K92" s="23"/>
      <c r="L92" s="34"/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</row>
    <row r="93" spans="1:31" s="27" customFormat="1" ht="15.2" customHeight="1">
      <c r="A93" s="23"/>
      <c r="B93" s="24"/>
      <c r="C93" s="20" t="s">
        <v>24</v>
      </c>
      <c r="D93" s="23"/>
      <c r="E93" s="23"/>
      <c r="F93" s="21" t="str">
        <f>E17</f>
        <v xml:space="preserve"> </v>
      </c>
      <c r="G93" s="23"/>
      <c r="H93" s="23"/>
      <c r="I93" s="20" t="s">
        <v>29</v>
      </c>
      <c r="J93" s="113" t="str">
        <f>E23</f>
        <v xml:space="preserve"> </v>
      </c>
      <c r="K93" s="23"/>
      <c r="L93" s="34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</row>
    <row r="94" spans="1:31" s="27" customFormat="1" ht="40.15" customHeight="1">
      <c r="A94" s="23"/>
      <c r="B94" s="24"/>
      <c r="C94" s="20" t="s">
        <v>27</v>
      </c>
      <c r="D94" s="23"/>
      <c r="E94" s="23"/>
      <c r="F94" s="21" t="str">
        <f>IF(E20="","",E20)</f>
        <v>Vyplň údaj</v>
      </c>
      <c r="G94" s="23"/>
      <c r="H94" s="23"/>
      <c r="I94" s="20" t="s">
        <v>31</v>
      </c>
      <c r="J94" s="113" t="str">
        <f>E26</f>
        <v>Správa železnic, státní organizace OŘ HK</v>
      </c>
      <c r="K94" s="23"/>
      <c r="L94" s="34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</row>
    <row r="95" spans="1:31" s="27" customFormat="1" ht="10.35" customHeight="1">
      <c r="A95" s="23"/>
      <c r="B95" s="24"/>
      <c r="C95" s="23"/>
      <c r="D95" s="23"/>
      <c r="E95" s="23"/>
      <c r="F95" s="23"/>
      <c r="G95" s="23"/>
      <c r="H95" s="23"/>
      <c r="I95" s="23"/>
      <c r="J95" s="23"/>
      <c r="K95" s="23"/>
      <c r="L95" s="34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</row>
    <row r="96" spans="1:31" s="27" customFormat="1" ht="29.25" customHeight="1">
      <c r="A96" s="23"/>
      <c r="B96" s="24"/>
      <c r="C96" s="114" t="s">
        <v>113</v>
      </c>
      <c r="D96" s="105"/>
      <c r="E96" s="105"/>
      <c r="F96" s="105"/>
      <c r="G96" s="105"/>
      <c r="H96" s="105"/>
      <c r="I96" s="105"/>
      <c r="J96" s="115" t="s">
        <v>114</v>
      </c>
      <c r="K96" s="105"/>
      <c r="L96" s="34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</row>
    <row r="97" spans="1:47" s="27" customFormat="1" ht="10.35" customHeight="1">
      <c r="A97" s="23"/>
      <c r="B97" s="24"/>
      <c r="C97" s="23"/>
      <c r="D97" s="23"/>
      <c r="E97" s="23"/>
      <c r="F97" s="23"/>
      <c r="G97" s="23"/>
      <c r="H97" s="23"/>
      <c r="I97" s="23"/>
      <c r="J97" s="23"/>
      <c r="K97" s="23"/>
      <c r="L97" s="34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</row>
    <row r="98" spans="1:47" s="27" customFormat="1" ht="22.9" customHeight="1">
      <c r="A98" s="23"/>
      <c r="B98" s="24"/>
      <c r="C98" s="116" t="s">
        <v>115</v>
      </c>
      <c r="D98" s="23"/>
      <c r="E98" s="23"/>
      <c r="F98" s="23"/>
      <c r="G98" s="23"/>
      <c r="H98" s="23"/>
      <c r="I98" s="23"/>
      <c r="J98" s="100">
        <f>J127</f>
        <v>0</v>
      </c>
      <c r="K98" s="23"/>
      <c r="L98" s="34"/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U98" s="11" t="s">
        <v>116</v>
      </c>
    </row>
    <row r="99" spans="1:47" s="117" customFormat="1" ht="24.95" customHeight="1">
      <c r="B99" s="118"/>
      <c r="D99" s="119" t="s">
        <v>931</v>
      </c>
      <c r="E99" s="120"/>
      <c r="F99" s="120"/>
      <c r="G99" s="120"/>
      <c r="H99" s="120"/>
      <c r="I99" s="120"/>
      <c r="J99" s="121">
        <f>J128</f>
        <v>0</v>
      </c>
      <c r="L99" s="118"/>
    </row>
    <row r="100" spans="1:47" s="83" customFormat="1" ht="19.899999999999999" customHeight="1">
      <c r="B100" s="122"/>
      <c r="D100" s="123" t="s">
        <v>932</v>
      </c>
      <c r="E100" s="124"/>
      <c r="F100" s="124"/>
      <c r="G100" s="124"/>
      <c r="H100" s="124"/>
      <c r="I100" s="124"/>
      <c r="J100" s="125">
        <f>J129</f>
        <v>0</v>
      </c>
      <c r="L100" s="122"/>
    </row>
    <row r="101" spans="1:47" s="83" customFormat="1" ht="19.899999999999999" customHeight="1">
      <c r="B101" s="122"/>
      <c r="D101" s="123" t="s">
        <v>933</v>
      </c>
      <c r="E101" s="124"/>
      <c r="F101" s="124"/>
      <c r="G101" s="124"/>
      <c r="H101" s="124"/>
      <c r="I101" s="124"/>
      <c r="J101" s="125">
        <f>J136</f>
        <v>0</v>
      </c>
      <c r="L101" s="122"/>
    </row>
    <row r="102" spans="1:47" s="83" customFormat="1" ht="19.899999999999999" customHeight="1">
      <c r="B102" s="122"/>
      <c r="D102" s="123" t="s">
        <v>934</v>
      </c>
      <c r="E102" s="124"/>
      <c r="F102" s="124"/>
      <c r="G102" s="124"/>
      <c r="H102" s="124"/>
      <c r="I102" s="124"/>
      <c r="J102" s="125">
        <f>J144</f>
        <v>0</v>
      </c>
      <c r="L102" s="122"/>
    </row>
    <row r="103" spans="1:47" s="83" customFormat="1" ht="19.899999999999999" customHeight="1">
      <c r="B103" s="122"/>
      <c r="D103" s="123" t="s">
        <v>935</v>
      </c>
      <c r="E103" s="124"/>
      <c r="F103" s="124"/>
      <c r="G103" s="124"/>
      <c r="H103" s="124"/>
      <c r="I103" s="124"/>
      <c r="J103" s="125">
        <f>J150</f>
        <v>0</v>
      </c>
      <c r="L103" s="122"/>
    </row>
    <row r="104" spans="1:47" s="83" customFormat="1" ht="19.899999999999999" customHeight="1">
      <c r="B104" s="122"/>
      <c r="D104" s="123" t="s">
        <v>936</v>
      </c>
      <c r="E104" s="124"/>
      <c r="F104" s="124"/>
      <c r="G104" s="124"/>
      <c r="H104" s="124"/>
      <c r="I104" s="124"/>
      <c r="J104" s="125">
        <f>J154</f>
        <v>0</v>
      </c>
      <c r="L104" s="122"/>
    </row>
    <row r="105" spans="1:47" s="83" customFormat="1" ht="19.899999999999999" customHeight="1">
      <c r="B105" s="122"/>
      <c r="D105" s="123" t="s">
        <v>937</v>
      </c>
      <c r="E105" s="124"/>
      <c r="F105" s="124"/>
      <c r="G105" s="124"/>
      <c r="H105" s="124"/>
      <c r="I105" s="124"/>
      <c r="J105" s="125">
        <f>J156</f>
        <v>0</v>
      </c>
      <c r="L105" s="122"/>
    </row>
    <row r="106" spans="1:47" s="27" customFormat="1" ht="21.75" customHeight="1">
      <c r="A106" s="23"/>
      <c r="B106" s="24"/>
      <c r="C106" s="23"/>
      <c r="D106" s="23"/>
      <c r="E106" s="23"/>
      <c r="F106" s="23"/>
      <c r="G106" s="23"/>
      <c r="H106" s="23"/>
      <c r="I106" s="23"/>
      <c r="J106" s="23"/>
      <c r="K106" s="23"/>
      <c r="L106" s="34"/>
      <c r="S106" s="23"/>
      <c r="T106" s="23"/>
      <c r="U106" s="23"/>
      <c r="V106" s="23"/>
      <c r="W106" s="23"/>
      <c r="X106" s="23"/>
      <c r="Y106" s="23"/>
      <c r="Z106" s="23"/>
      <c r="AA106" s="23"/>
      <c r="AB106" s="23"/>
      <c r="AC106" s="23"/>
      <c r="AD106" s="23"/>
      <c r="AE106" s="23"/>
    </row>
    <row r="107" spans="1:47" s="27" customFormat="1" ht="6.95" customHeight="1">
      <c r="A107" s="23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34"/>
      <c r="S107" s="23"/>
      <c r="T107" s="23"/>
      <c r="U107" s="23"/>
      <c r="V107" s="23"/>
      <c r="W107" s="23"/>
      <c r="X107" s="23"/>
      <c r="Y107" s="23"/>
      <c r="Z107" s="23"/>
      <c r="AA107" s="23"/>
      <c r="AB107" s="23"/>
      <c r="AC107" s="23"/>
      <c r="AD107" s="23"/>
      <c r="AE107" s="23"/>
    </row>
    <row r="111" spans="1:47" s="27" customFormat="1" ht="6.95" customHeight="1">
      <c r="A111" s="23"/>
      <c r="B111" s="41"/>
      <c r="C111" s="42"/>
      <c r="D111" s="42"/>
      <c r="E111" s="42"/>
      <c r="F111" s="42"/>
      <c r="G111" s="42"/>
      <c r="H111" s="42"/>
      <c r="I111" s="42"/>
      <c r="J111" s="42"/>
      <c r="K111" s="42"/>
      <c r="L111" s="34"/>
      <c r="S111" s="23"/>
      <c r="T111" s="23"/>
      <c r="U111" s="23"/>
      <c r="V111" s="23"/>
      <c r="W111" s="23"/>
      <c r="X111" s="23"/>
      <c r="Y111" s="23"/>
      <c r="Z111" s="23"/>
      <c r="AA111" s="23"/>
      <c r="AB111" s="23"/>
      <c r="AC111" s="23"/>
      <c r="AD111" s="23"/>
      <c r="AE111" s="23"/>
    </row>
    <row r="112" spans="1:47" s="27" customFormat="1" ht="24.95" customHeight="1">
      <c r="A112" s="23"/>
      <c r="B112" s="24"/>
      <c r="C112" s="15" t="s">
        <v>131</v>
      </c>
      <c r="D112" s="23"/>
      <c r="E112" s="23"/>
      <c r="F112" s="23"/>
      <c r="G112" s="23"/>
      <c r="H112" s="23"/>
      <c r="I112" s="23"/>
      <c r="J112" s="23"/>
      <c r="K112" s="23"/>
      <c r="L112" s="34"/>
      <c r="S112" s="23"/>
      <c r="T112" s="23"/>
      <c r="U112" s="23"/>
      <c r="V112" s="23"/>
      <c r="W112" s="23"/>
      <c r="X112" s="23"/>
      <c r="Y112" s="23"/>
      <c r="Z112" s="23"/>
      <c r="AA112" s="23"/>
      <c r="AB112" s="23"/>
      <c r="AC112" s="23"/>
      <c r="AD112" s="23"/>
      <c r="AE112" s="23"/>
    </row>
    <row r="113" spans="1:63" s="27" customFormat="1" ht="6.95" customHeight="1">
      <c r="A113" s="23"/>
      <c r="B113" s="24"/>
      <c r="C113" s="23"/>
      <c r="D113" s="23"/>
      <c r="E113" s="23"/>
      <c r="F113" s="23"/>
      <c r="G113" s="23"/>
      <c r="H113" s="23"/>
      <c r="I113" s="23"/>
      <c r="J113" s="23"/>
      <c r="K113" s="23"/>
      <c r="L113" s="34"/>
      <c r="S113" s="23"/>
      <c r="T113" s="23"/>
      <c r="U113" s="23"/>
      <c r="V113" s="23"/>
      <c r="W113" s="23"/>
      <c r="X113" s="23"/>
      <c r="Y113" s="23"/>
      <c r="Z113" s="23"/>
      <c r="AA113" s="23"/>
      <c r="AB113" s="23"/>
      <c r="AC113" s="23"/>
      <c r="AD113" s="23"/>
      <c r="AE113" s="23"/>
    </row>
    <row r="114" spans="1:63" s="27" customFormat="1" ht="12" customHeight="1">
      <c r="A114" s="23"/>
      <c r="B114" s="24"/>
      <c r="C114" s="20" t="s">
        <v>16</v>
      </c>
      <c r="D114" s="23"/>
      <c r="E114" s="23"/>
      <c r="F114" s="23"/>
      <c r="G114" s="23"/>
      <c r="H114" s="23"/>
      <c r="I114" s="23"/>
      <c r="J114" s="23"/>
      <c r="K114" s="23"/>
      <c r="L114" s="34"/>
      <c r="S114" s="23"/>
      <c r="T114" s="23"/>
      <c r="U114" s="23"/>
      <c r="V114" s="23"/>
      <c r="W114" s="23"/>
      <c r="X114" s="23"/>
      <c r="Y114" s="23"/>
      <c r="Z114" s="23"/>
      <c r="AA114" s="23"/>
      <c r="AB114" s="23"/>
      <c r="AC114" s="23"/>
      <c r="AD114" s="23"/>
      <c r="AE114" s="23"/>
    </row>
    <row r="115" spans="1:63" s="27" customFormat="1" ht="16.5" customHeight="1">
      <c r="A115" s="23"/>
      <c r="B115" s="24"/>
      <c r="C115" s="23"/>
      <c r="D115" s="23"/>
      <c r="E115" s="249" t="str">
        <f>E7</f>
        <v>Oprava mostů v úseku Náchod - Teplice nad Metují</v>
      </c>
      <c r="F115" s="250"/>
      <c r="G115" s="250"/>
      <c r="H115" s="250"/>
      <c r="I115" s="23"/>
      <c r="J115" s="23"/>
      <c r="K115" s="23"/>
      <c r="L115" s="34"/>
      <c r="S115" s="23"/>
      <c r="T115" s="2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</row>
    <row r="116" spans="1:63" ht="12" customHeight="1">
      <c r="B116" s="14"/>
      <c r="C116" s="20" t="s">
        <v>107</v>
      </c>
      <c r="L116" s="14"/>
    </row>
    <row r="117" spans="1:63" s="27" customFormat="1" ht="16.5" customHeight="1">
      <c r="A117" s="23"/>
      <c r="B117" s="24"/>
      <c r="C117" s="23"/>
      <c r="D117" s="23"/>
      <c r="E117" s="249" t="s">
        <v>1004</v>
      </c>
      <c r="F117" s="248"/>
      <c r="G117" s="248"/>
      <c r="H117" s="248"/>
      <c r="I117" s="23"/>
      <c r="J117" s="23"/>
      <c r="K117" s="23"/>
      <c r="L117" s="34"/>
      <c r="S117" s="23"/>
      <c r="T117" s="23"/>
      <c r="U117" s="23"/>
      <c r="V117" s="23"/>
      <c r="W117" s="23"/>
      <c r="X117" s="23"/>
      <c r="Y117" s="23"/>
      <c r="Z117" s="23"/>
      <c r="AA117" s="23"/>
      <c r="AB117" s="23"/>
      <c r="AC117" s="23"/>
      <c r="AD117" s="23"/>
      <c r="AE117" s="23"/>
    </row>
    <row r="118" spans="1:63" s="27" customFormat="1" ht="12" customHeight="1">
      <c r="A118" s="23"/>
      <c r="B118" s="24"/>
      <c r="C118" s="20" t="s">
        <v>109</v>
      </c>
      <c r="D118" s="23"/>
      <c r="E118" s="23"/>
      <c r="F118" s="23"/>
      <c r="G118" s="23"/>
      <c r="H118" s="23"/>
      <c r="I118" s="23"/>
      <c r="J118" s="23"/>
      <c r="K118" s="23"/>
      <c r="L118" s="34"/>
      <c r="S118" s="23"/>
      <c r="T118" s="23"/>
      <c r="U118" s="23"/>
      <c r="V118" s="23"/>
      <c r="W118" s="23"/>
      <c r="X118" s="23"/>
      <c r="Y118" s="23"/>
      <c r="Z118" s="23"/>
      <c r="AA118" s="23"/>
      <c r="AB118" s="23"/>
      <c r="AC118" s="23"/>
      <c r="AD118" s="23"/>
      <c r="AE118" s="23"/>
    </row>
    <row r="119" spans="1:63" s="27" customFormat="1" ht="16.5" customHeight="1">
      <c r="A119" s="23"/>
      <c r="B119" s="24"/>
      <c r="C119" s="23"/>
      <c r="D119" s="23"/>
      <c r="E119" s="239" t="str">
        <f>E11</f>
        <v>SO 02.V - Vedlejší rozpočtové náklady</v>
      </c>
      <c r="F119" s="248"/>
      <c r="G119" s="248"/>
      <c r="H119" s="248"/>
      <c r="I119" s="23"/>
      <c r="J119" s="23"/>
      <c r="K119" s="23"/>
      <c r="L119" s="34"/>
      <c r="S119" s="23"/>
      <c r="T119" s="23"/>
      <c r="U119" s="23"/>
      <c r="V119" s="23"/>
      <c r="W119" s="23"/>
      <c r="X119" s="23"/>
      <c r="Y119" s="23"/>
      <c r="Z119" s="23"/>
      <c r="AA119" s="23"/>
      <c r="AB119" s="23"/>
      <c r="AC119" s="23"/>
      <c r="AD119" s="23"/>
      <c r="AE119" s="23"/>
    </row>
    <row r="120" spans="1:63" s="27" customFormat="1" ht="6.95" customHeight="1">
      <c r="A120" s="23"/>
      <c r="B120" s="24"/>
      <c r="C120" s="23"/>
      <c r="D120" s="23"/>
      <c r="E120" s="23"/>
      <c r="F120" s="23"/>
      <c r="G120" s="23"/>
      <c r="H120" s="23"/>
      <c r="I120" s="23"/>
      <c r="J120" s="23"/>
      <c r="K120" s="23"/>
      <c r="L120" s="34"/>
      <c r="S120" s="23"/>
      <c r="T120" s="23"/>
      <c r="U120" s="23"/>
      <c r="V120" s="23"/>
      <c r="W120" s="23"/>
      <c r="X120" s="23"/>
      <c r="Y120" s="23"/>
      <c r="Z120" s="23"/>
      <c r="AA120" s="23"/>
      <c r="AB120" s="23"/>
      <c r="AC120" s="23"/>
      <c r="AD120" s="23"/>
      <c r="AE120" s="23"/>
    </row>
    <row r="121" spans="1:63" s="27" customFormat="1" ht="12" customHeight="1">
      <c r="A121" s="23"/>
      <c r="B121" s="24"/>
      <c r="C121" s="20" t="s">
        <v>20</v>
      </c>
      <c r="D121" s="23"/>
      <c r="E121" s="23"/>
      <c r="F121" s="21" t="str">
        <f>F14</f>
        <v>Most v km 75,951</v>
      </c>
      <c r="G121" s="23"/>
      <c r="H121" s="23"/>
      <c r="I121" s="20" t="s">
        <v>22</v>
      </c>
      <c r="J121" s="94" t="str">
        <f>IF(J14="","",J14)</f>
        <v>18. 3. 2020</v>
      </c>
      <c r="K121" s="23"/>
      <c r="L121" s="34"/>
      <c r="S121" s="23"/>
      <c r="T121" s="23"/>
      <c r="U121" s="23"/>
      <c r="V121" s="23"/>
      <c r="W121" s="23"/>
      <c r="X121" s="23"/>
      <c r="Y121" s="23"/>
      <c r="Z121" s="23"/>
      <c r="AA121" s="23"/>
      <c r="AB121" s="23"/>
      <c r="AC121" s="23"/>
      <c r="AD121" s="23"/>
      <c r="AE121" s="23"/>
    </row>
    <row r="122" spans="1:63" s="27" customFormat="1" ht="6.95" customHeight="1">
      <c r="A122" s="23"/>
      <c r="B122" s="24"/>
      <c r="C122" s="23"/>
      <c r="D122" s="23"/>
      <c r="E122" s="23"/>
      <c r="F122" s="23"/>
      <c r="G122" s="23"/>
      <c r="H122" s="23"/>
      <c r="I122" s="23"/>
      <c r="J122" s="23"/>
      <c r="K122" s="23"/>
      <c r="L122" s="34"/>
      <c r="S122" s="23"/>
      <c r="T122" s="23"/>
      <c r="U122" s="23"/>
      <c r="V122" s="23"/>
      <c r="W122" s="23"/>
      <c r="X122" s="23"/>
      <c r="Y122" s="23"/>
      <c r="Z122" s="23"/>
      <c r="AA122" s="23"/>
      <c r="AB122" s="23"/>
      <c r="AC122" s="23"/>
      <c r="AD122" s="23"/>
      <c r="AE122" s="23"/>
    </row>
    <row r="123" spans="1:63" s="27" customFormat="1" ht="15.2" customHeight="1">
      <c r="A123" s="23"/>
      <c r="B123" s="24"/>
      <c r="C123" s="20" t="s">
        <v>24</v>
      </c>
      <c r="D123" s="23"/>
      <c r="E123" s="23"/>
      <c r="F123" s="21" t="str">
        <f>E17</f>
        <v xml:space="preserve"> </v>
      </c>
      <c r="G123" s="23"/>
      <c r="H123" s="23"/>
      <c r="I123" s="20" t="s">
        <v>29</v>
      </c>
      <c r="J123" s="113" t="str">
        <f>E23</f>
        <v xml:space="preserve"> </v>
      </c>
      <c r="K123" s="23"/>
      <c r="L123" s="34"/>
      <c r="S123" s="23"/>
      <c r="T123" s="23"/>
      <c r="U123" s="23"/>
      <c r="V123" s="23"/>
      <c r="W123" s="23"/>
      <c r="X123" s="23"/>
      <c r="Y123" s="23"/>
      <c r="Z123" s="23"/>
      <c r="AA123" s="23"/>
      <c r="AB123" s="23"/>
      <c r="AC123" s="23"/>
      <c r="AD123" s="23"/>
      <c r="AE123" s="23"/>
    </row>
    <row r="124" spans="1:63" s="27" customFormat="1" ht="40.15" customHeight="1">
      <c r="A124" s="23"/>
      <c r="B124" s="24"/>
      <c r="C124" s="20" t="s">
        <v>27</v>
      </c>
      <c r="D124" s="23"/>
      <c r="E124" s="23"/>
      <c r="F124" s="21" t="str">
        <f>IF(E20="","",E20)</f>
        <v>Vyplň údaj</v>
      </c>
      <c r="G124" s="23"/>
      <c r="H124" s="23"/>
      <c r="I124" s="20" t="s">
        <v>31</v>
      </c>
      <c r="J124" s="113" t="str">
        <f>E26</f>
        <v>Správa železnic, státní organizace OŘ HK</v>
      </c>
      <c r="K124" s="23"/>
      <c r="L124" s="34"/>
      <c r="S124" s="23"/>
      <c r="T124" s="23"/>
      <c r="U124" s="23"/>
      <c r="V124" s="23"/>
      <c r="W124" s="23"/>
      <c r="X124" s="23"/>
      <c r="Y124" s="23"/>
      <c r="Z124" s="23"/>
      <c r="AA124" s="23"/>
      <c r="AB124" s="23"/>
      <c r="AC124" s="23"/>
      <c r="AD124" s="23"/>
      <c r="AE124" s="23"/>
    </row>
    <row r="125" spans="1:63" s="27" customFormat="1" ht="10.35" customHeight="1">
      <c r="A125" s="23"/>
      <c r="B125" s="24"/>
      <c r="C125" s="23"/>
      <c r="D125" s="23"/>
      <c r="E125" s="23"/>
      <c r="F125" s="23"/>
      <c r="G125" s="23"/>
      <c r="H125" s="23"/>
      <c r="I125" s="23"/>
      <c r="J125" s="23"/>
      <c r="K125" s="23"/>
      <c r="L125" s="34"/>
      <c r="S125" s="23"/>
      <c r="T125" s="23"/>
      <c r="U125" s="23"/>
      <c r="V125" s="23"/>
      <c r="W125" s="23"/>
      <c r="X125" s="23"/>
      <c r="Y125" s="23"/>
      <c r="Z125" s="23"/>
      <c r="AA125" s="23"/>
      <c r="AB125" s="23"/>
      <c r="AC125" s="23"/>
      <c r="AD125" s="23"/>
      <c r="AE125" s="23"/>
    </row>
    <row r="126" spans="1:63" s="132" customFormat="1" ht="29.25" customHeight="1">
      <c r="A126" s="126"/>
      <c r="B126" s="127"/>
      <c r="C126" s="128" t="s">
        <v>132</v>
      </c>
      <c r="D126" s="129" t="s">
        <v>61</v>
      </c>
      <c r="E126" s="129" t="s">
        <v>57</v>
      </c>
      <c r="F126" s="129" t="s">
        <v>58</v>
      </c>
      <c r="G126" s="129" t="s">
        <v>133</v>
      </c>
      <c r="H126" s="129" t="s">
        <v>134</v>
      </c>
      <c r="I126" s="129" t="s">
        <v>135</v>
      </c>
      <c r="J126" s="129" t="s">
        <v>114</v>
      </c>
      <c r="K126" s="130" t="s">
        <v>136</v>
      </c>
      <c r="L126" s="131"/>
      <c r="M126" s="55" t="s">
        <v>1</v>
      </c>
      <c r="N126" s="56" t="s">
        <v>40</v>
      </c>
      <c r="O126" s="56" t="s">
        <v>137</v>
      </c>
      <c r="P126" s="56" t="s">
        <v>138</v>
      </c>
      <c r="Q126" s="56" t="s">
        <v>139</v>
      </c>
      <c r="R126" s="56" t="s">
        <v>140</v>
      </c>
      <c r="S126" s="56" t="s">
        <v>141</v>
      </c>
      <c r="T126" s="57" t="s">
        <v>142</v>
      </c>
      <c r="U126" s="126"/>
      <c r="V126" s="126"/>
      <c r="W126" s="126"/>
      <c r="X126" s="126"/>
      <c r="Y126" s="126"/>
      <c r="Z126" s="126"/>
      <c r="AA126" s="126"/>
      <c r="AB126" s="126"/>
      <c r="AC126" s="126"/>
      <c r="AD126" s="126"/>
      <c r="AE126" s="126"/>
    </row>
    <row r="127" spans="1:63" s="27" customFormat="1" ht="22.9" customHeight="1">
      <c r="A127" s="23"/>
      <c r="B127" s="24"/>
      <c r="C127" s="63" t="s">
        <v>143</v>
      </c>
      <c r="D127" s="23"/>
      <c r="E127" s="23"/>
      <c r="F127" s="23"/>
      <c r="G127" s="23"/>
      <c r="H127" s="23"/>
      <c r="I127" s="23"/>
      <c r="J127" s="133">
        <f>BK127</f>
        <v>0</v>
      </c>
      <c r="K127" s="23"/>
      <c r="L127" s="24"/>
      <c r="M127" s="58"/>
      <c r="N127" s="49"/>
      <c r="O127" s="59"/>
      <c r="P127" s="134">
        <f>P128</f>
        <v>0</v>
      </c>
      <c r="Q127" s="59"/>
      <c r="R127" s="134">
        <f>R128</f>
        <v>0</v>
      </c>
      <c r="S127" s="59"/>
      <c r="T127" s="135">
        <f>T128</f>
        <v>0</v>
      </c>
      <c r="U127" s="23"/>
      <c r="V127" s="23"/>
      <c r="W127" s="23"/>
      <c r="X127" s="23"/>
      <c r="Y127" s="23"/>
      <c r="Z127" s="23"/>
      <c r="AA127" s="23"/>
      <c r="AB127" s="23"/>
      <c r="AC127" s="23"/>
      <c r="AD127" s="23"/>
      <c r="AE127" s="23"/>
      <c r="AT127" s="11" t="s">
        <v>75</v>
      </c>
      <c r="AU127" s="11" t="s">
        <v>116</v>
      </c>
      <c r="BK127" s="136">
        <f>BK128</f>
        <v>0</v>
      </c>
    </row>
    <row r="128" spans="1:63" s="137" customFormat="1" ht="25.9" customHeight="1">
      <c r="B128" s="138"/>
      <c r="D128" s="139" t="s">
        <v>75</v>
      </c>
      <c r="E128" s="140" t="s">
        <v>938</v>
      </c>
      <c r="F128" s="140" t="s">
        <v>939</v>
      </c>
      <c r="J128" s="141">
        <f>BK128</f>
        <v>0</v>
      </c>
      <c r="L128" s="138"/>
      <c r="M128" s="142"/>
      <c r="N128" s="143"/>
      <c r="O128" s="143"/>
      <c r="P128" s="144">
        <f>P129+P136+P144+P150+P154+P156</f>
        <v>0</v>
      </c>
      <c r="Q128" s="143"/>
      <c r="R128" s="144">
        <f>R129+R136+R144+R150+R154+R156</f>
        <v>0</v>
      </c>
      <c r="S128" s="143"/>
      <c r="T128" s="145">
        <f>T129+T136+T144+T150+T154+T156</f>
        <v>0</v>
      </c>
      <c r="AR128" s="139" t="s">
        <v>171</v>
      </c>
      <c r="AT128" s="146" t="s">
        <v>75</v>
      </c>
      <c r="AU128" s="146" t="s">
        <v>76</v>
      </c>
      <c r="AY128" s="139" t="s">
        <v>146</v>
      </c>
      <c r="BK128" s="147">
        <f>BK129+BK136+BK144+BK150+BK154+BK156</f>
        <v>0</v>
      </c>
    </row>
    <row r="129" spans="1:65" s="137" customFormat="1" ht="22.9" customHeight="1">
      <c r="B129" s="138"/>
      <c r="D129" s="139" t="s">
        <v>75</v>
      </c>
      <c r="E129" s="148" t="s">
        <v>940</v>
      </c>
      <c r="F129" s="148" t="s">
        <v>941</v>
      </c>
      <c r="J129" s="149">
        <f>BK129</f>
        <v>0</v>
      </c>
      <c r="L129" s="138"/>
      <c r="M129" s="142"/>
      <c r="N129" s="143"/>
      <c r="O129" s="143"/>
      <c r="P129" s="144">
        <f>SUM(P130:P135)</f>
        <v>0</v>
      </c>
      <c r="Q129" s="143"/>
      <c r="R129" s="144">
        <f>SUM(R130:R135)</f>
        <v>0</v>
      </c>
      <c r="S129" s="143"/>
      <c r="T129" s="145">
        <f>SUM(T130:T135)</f>
        <v>0</v>
      </c>
      <c r="AR129" s="139" t="s">
        <v>171</v>
      </c>
      <c r="AT129" s="146" t="s">
        <v>75</v>
      </c>
      <c r="AU129" s="146" t="s">
        <v>83</v>
      </c>
      <c r="AY129" s="139" t="s">
        <v>146</v>
      </c>
      <c r="BK129" s="147">
        <f>SUM(BK130:BK135)</f>
        <v>0</v>
      </c>
    </row>
    <row r="130" spans="1:65" s="27" customFormat="1" ht="14.45" customHeight="1">
      <c r="A130" s="23"/>
      <c r="B130" s="24"/>
      <c r="C130" s="150" t="s">
        <v>83</v>
      </c>
      <c r="D130" s="150" t="s">
        <v>148</v>
      </c>
      <c r="E130" s="151" t="s">
        <v>942</v>
      </c>
      <c r="F130" s="152" t="s">
        <v>943</v>
      </c>
      <c r="G130" s="153" t="s">
        <v>944</v>
      </c>
      <c r="H130" s="154">
        <v>1</v>
      </c>
      <c r="I130" s="4"/>
      <c r="J130" s="155">
        <f>ROUND(I130*H130,2)</f>
        <v>0</v>
      </c>
      <c r="K130" s="152" t="s">
        <v>152</v>
      </c>
      <c r="L130" s="24"/>
      <c r="M130" s="156" t="s">
        <v>1</v>
      </c>
      <c r="N130" s="157" t="s">
        <v>41</v>
      </c>
      <c r="O130" s="51"/>
      <c r="P130" s="158">
        <f>O130*H130</f>
        <v>0</v>
      </c>
      <c r="Q130" s="158">
        <v>0</v>
      </c>
      <c r="R130" s="158">
        <f>Q130*H130</f>
        <v>0</v>
      </c>
      <c r="S130" s="158">
        <v>0</v>
      </c>
      <c r="T130" s="159">
        <f>S130*H130</f>
        <v>0</v>
      </c>
      <c r="U130" s="23"/>
      <c r="V130" s="23"/>
      <c r="W130" s="23"/>
      <c r="X130" s="23"/>
      <c r="Y130" s="23"/>
      <c r="Z130" s="23"/>
      <c r="AA130" s="23"/>
      <c r="AB130" s="23"/>
      <c r="AC130" s="23"/>
      <c r="AD130" s="23"/>
      <c r="AE130" s="23"/>
      <c r="AR130" s="160" t="s">
        <v>153</v>
      </c>
      <c r="AT130" s="160" t="s">
        <v>148</v>
      </c>
      <c r="AU130" s="160" t="s">
        <v>85</v>
      </c>
      <c r="AY130" s="11" t="s">
        <v>146</v>
      </c>
      <c r="BE130" s="161">
        <f>IF(N130="základní",J130,0)</f>
        <v>0</v>
      </c>
      <c r="BF130" s="161">
        <f>IF(N130="snížená",J130,0)</f>
        <v>0</v>
      </c>
      <c r="BG130" s="161">
        <f>IF(N130="zákl. přenesená",J130,0)</f>
        <v>0</v>
      </c>
      <c r="BH130" s="161">
        <f>IF(N130="sníž. přenesená",J130,0)</f>
        <v>0</v>
      </c>
      <c r="BI130" s="161">
        <f>IF(N130="nulová",J130,0)</f>
        <v>0</v>
      </c>
      <c r="BJ130" s="11" t="s">
        <v>83</v>
      </c>
      <c r="BK130" s="161">
        <f>ROUND(I130*H130,2)</f>
        <v>0</v>
      </c>
      <c r="BL130" s="11" t="s">
        <v>153</v>
      </c>
      <c r="BM130" s="160" t="s">
        <v>1371</v>
      </c>
    </row>
    <row r="131" spans="1:65" s="27" customFormat="1" ht="14.45" customHeight="1">
      <c r="A131" s="23"/>
      <c r="B131" s="24"/>
      <c r="C131" s="150" t="s">
        <v>85</v>
      </c>
      <c r="D131" s="150" t="s">
        <v>148</v>
      </c>
      <c r="E131" s="151" t="s">
        <v>946</v>
      </c>
      <c r="F131" s="152" t="s">
        <v>947</v>
      </c>
      <c r="G131" s="153" t="s">
        <v>944</v>
      </c>
      <c r="H131" s="154">
        <v>1</v>
      </c>
      <c r="I131" s="4"/>
      <c r="J131" s="155">
        <f>ROUND(I131*H131,2)</f>
        <v>0</v>
      </c>
      <c r="K131" s="152" t="s">
        <v>152</v>
      </c>
      <c r="L131" s="24"/>
      <c r="M131" s="156" t="s">
        <v>1</v>
      </c>
      <c r="N131" s="157" t="s">
        <v>41</v>
      </c>
      <c r="O131" s="51"/>
      <c r="P131" s="158">
        <f>O131*H131</f>
        <v>0</v>
      </c>
      <c r="Q131" s="158">
        <v>0</v>
      </c>
      <c r="R131" s="158">
        <f>Q131*H131</f>
        <v>0</v>
      </c>
      <c r="S131" s="158">
        <v>0</v>
      </c>
      <c r="T131" s="159">
        <f>S131*H131</f>
        <v>0</v>
      </c>
      <c r="U131" s="23"/>
      <c r="V131" s="23"/>
      <c r="W131" s="23"/>
      <c r="X131" s="23"/>
      <c r="Y131" s="23"/>
      <c r="Z131" s="23"/>
      <c r="AA131" s="23"/>
      <c r="AB131" s="23"/>
      <c r="AC131" s="23"/>
      <c r="AD131" s="23"/>
      <c r="AE131" s="23"/>
      <c r="AR131" s="160" t="s">
        <v>153</v>
      </c>
      <c r="AT131" s="160" t="s">
        <v>148</v>
      </c>
      <c r="AU131" s="160" t="s">
        <v>85</v>
      </c>
      <c r="AY131" s="11" t="s">
        <v>146</v>
      </c>
      <c r="BE131" s="161">
        <f>IF(N131="základní",J131,0)</f>
        <v>0</v>
      </c>
      <c r="BF131" s="161">
        <f>IF(N131="snížená",J131,0)</f>
        <v>0</v>
      </c>
      <c r="BG131" s="161">
        <f>IF(N131="zákl. přenesená",J131,0)</f>
        <v>0</v>
      </c>
      <c r="BH131" s="161">
        <f>IF(N131="sníž. přenesená",J131,0)</f>
        <v>0</v>
      </c>
      <c r="BI131" s="161">
        <f>IF(N131="nulová",J131,0)</f>
        <v>0</v>
      </c>
      <c r="BJ131" s="11" t="s">
        <v>83</v>
      </c>
      <c r="BK131" s="161">
        <f>ROUND(I131*H131,2)</f>
        <v>0</v>
      </c>
      <c r="BL131" s="11" t="s">
        <v>153</v>
      </c>
      <c r="BM131" s="160" t="s">
        <v>1372</v>
      </c>
    </row>
    <row r="132" spans="1:65" s="27" customFormat="1" ht="19.5">
      <c r="A132" s="23"/>
      <c r="B132" s="24"/>
      <c r="C132" s="23"/>
      <c r="D132" s="164" t="s">
        <v>312</v>
      </c>
      <c r="E132" s="23"/>
      <c r="F132" s="188" t="s">
        <v>949</v>
      </c>
      <c r="G132" s="23"/>
      <c r="H132" s="23"/>
      <c r="I132" s="8"/>
      <c r="J132" s="23"/>
      <c r="K132" s="23"/>
      <c r="L132" s="24"/>
      <c r="M132" s="189"/>
      <c r="N132" s="190"/>
      <c r="O132" s="51"/>
      <c r="P132" s="51"/>
      <c r="Q132" s="51"/>
      <c r="R132" s="51"/>
      <c r="S132" s="51"/>
      <c r="T132" s="52"/>
      <c r="U132" s="23"/>
      <c r="V132" s="23"/>
      <c r="W132" s="23"/>
      <c r="X132" s="23"/>
      <c r="Y132" s="23"/>
      <c r="Z132" s="23"/>
      <c r="AA132" s="23"/>
      <c r="AB132" s="23"/>
      <c r="AC132" s="23"/>
      <c r="AD132" s="23"/>
      <c r="AE132" s="23"/>
      <c r="AT132" s="11" t="s">
        <v>312</v>
      </c>
      <c r="AU132" s="11" t="s">
        <v>85</v>
      </c>
    </row>
    <row r="133" spans="1:65" s="27" customFormat="1" ht="14.45" customHeight="1">
      <c r="A133" s="23"/>
      <c r="B133" s="24"/>
      <c r="C133" s="150" t="s">
        <v>158</v>
      </c>
      <c r="D133" s="150" t="s">
        <v>148</v>
      </c>
      <c r="E133" s="151" t="s">
        <v>950</v>
      </c>
      <c r="F133" s="152" t="s">
        <v>951</v>
      </c>
      <c r="G133" s="153" t="s">
        <v>944</v>
      </c>
      <c r="H133" s="154">
        <v>1</v>
      </c>
      <c r="I133" s="4"/>
      <c r="J133" s="155">
        <f>ROUND(I133*H133,2)</f>
        <v>0</v>
      </c>
      <c r="K133" s="152" t="s">
        <v>152</v>
      </c>
      <c r="L133" s="24"/>
      <c r="M133" s="156" t="s">
        <v>1</v>
      </c>
      <c r="N133" s="157" t="s">
        <v>41</v>
      </c>
      <c r="O133" s="51"/>
      <c r="P133" s="158">
        <f>O133*H133</f>
        <v>0</v>
      </c>
      <c r="Q133" s="158">
        <v>0</v>
      </c>
      <c r="R133" s="158">
        <f>Q133*H133</f>
        <v>0</v>
      </c>
      <c r="S133" s="158">
        <v>0</v>
      </c>
      <c r="T133" s="159">
        <f>S133*H133</f>
        <v>0</v>
      </c>
      <c r="U133" s="23"/>
      <c r="V133" s="23"/>
      <c r="W133" s="23"/>
      <c r="X133" s="23"/>
      <c r="Y133" s="23"/>
      <c r="Z133" s="23"/>
      <c r="AA133" s="23"/>
      <c r="AB133" s="23"/>
      <c r="AC133" s="23"/>
      <c r="AD133" s="23"/>
      <c r="AE133" s="23"/>
      <c r="AR133" s="160" t="s">
        <v>952</v>
      </c>
      <c r="AT133" s="160" t="s">
        <v>148</v>
      </c>
      <c r="AU133" s="160" t="s">
        <v>85</v>
      </c>
      <c r="AY133" s="11" t="s">
        <v>146</v>
      </c>
      <c r="BE133" s="161">
        <f>IF(N133="základní",J133,0)</f>
        <v>0</v>
      </c>
      <c r="BF133" s="161">
        <f>IF(N133="snížená",J133,0)</f>
        <v>0</v>
      </c>
      <c r="BG133" s="161">
        <f>IF(N133="zákl. přenesená",J133,0)</f>
        <v>0</v>
      </c>
      <c r="BH133" s="161">
        <f>IF(N133="sníž. přenesená",J133,0)</f>
        <v>0</v>
      </c>
      <c r="BI133" s="161">
        <f>IF(N133="nulová",J133,0)</f>
        <v>0</v>
      </c>
      <c r="BJ133" s="11" t="s">
        <v>83</v>
      </c>
      <c r="BK133" s="161">
        <f>ROUND(I133*H133,2)</f>
        <v>0</v>
      </c>
      <c r="BL133" s="11" t="s">
        <v>952</v>
      </c>
      <c r="BM133" s="160" t="s">
        <v>1373</v>
      </c>
    </row>
    <row r="134" spans="1:65" s="27" customFormat="1" ht="14.45" customHeight="1">
      <c r="A134" s="23"/>
      <c r="B134" s="24"/>
      <c r="C134" s="150" t="s">
        <v>153</v>
      </c>
      <c r="D134" s="150" t="s">
        <v>148</v>
      </c>
      <c r="E134" s="151" t="s">
        <v>954</v>
      </c>
      <c r="F134" s="152" t="s">
        <v>955</v>
      </c>
      <c r="G134" s="153" t="s">
        <v>944</v>
      </c>
      <c r="H134" s="154">
        <v>1</v>
      </c>
      <c r="I134" s="4"/>
      <c r="J134" s="155">
        <f>ROUND(I134*H134,2)</f>
        <v>0</v>
      </c>
      <c r="K134" s="152" t="s">
        <v>152</v>
      </c>
      <c r="L134" s="24"/>
      <c r="M134" s="156" t="s">
        <v>1</v>
      </c>
      <c r="N134" s="157" t="s">
        <v>41</v>
      </c>
      <c r="O134" s="51"/>
      <c r="P134" s="158">
        <f>O134*H134</f>
        <v>0</v>
      </c>
      <c r="Q134" s="158">
        <v>0</v>
      </c>
      <c r="R134" s="158">
        <f>Q134*H134</f>
        <v>0</v>
      </c>
      <c r="S134" s="158">
        <v>0</v>
      </c>
      <c r="T134" s="159">
        <f>S134*H134</f>
        <v>0</v>
      </c>
      <c r="U134" s="23"/>
      <c r="V134" s="23"/>
      <c r="W134" s="23"/>
      <c r="X134" s="23"/>
      <c r="Y134" s="23"/>
      <c r="Z134" s="23"/>
      <c r="AA134" s="23"/>
      <c r="AB134" s="23"/>
      <c r="AC134" s="23"/>
      <c r="AD134" s="23"/>
      <c r="AE134" s="23"/>
      <c r="AR134" s="160" t="s">
        <v>153</v>
      </c>
      <c r="AT134" s="160" t="s">
        <v>148</v>
      </c>
      <c r="AU134" s="160" t="s">
        <v>85</v>
      </c>
      <c r="AY134" s="11" t="s">
        <v>146</v>
      </c>
      <c r="BE134" s="161">
        <f>IF(N134="základní",J134,0)</f>
        <v>0</v>
      </c>
      <c r="BF134" s="161">
        <f>IF(N134="snížená",J134,0)</f>
        <v>0</v>
      </c>
      <c r="BG134" s="161">
        <f>IF(N134="zákl. přenesená",J134,0)</f>
        <v>0</v>
      </c>
      <c r="BH134" s="161">
        <f>IF(N134="sníž. přenesená",J134,0)</f>
        <v>0</v>
      </c>
      <c r="BI134" s="161">
        <f>IF(N134="nulová",J134,0)</f>
        <v>0</v>
      </c>
      <c r="BJ134" s="11" t="s">
        <v>83</v>
      </c>
      <c r="BK134" s="161">
        <f>ROUND(I134*H134,2)</f>
        <v>0</v>
      </c>
      <c r="BL134" s="11" t="s">
        <v>153</v>
      </c>
      <c r="BM134" s="160" t="s">
        <v>1374</v>
      </c>
    </row>
    <row r="135" spans="1:65" s="27" customFormat="1" ht="29.25">
      <c r="A135" s="23"/>
      <c r="B135" s="24"/>
      <c r="C135" s="23"/>
      <c r="D135" s="164" t="s">
        <v>312</v>
      </c>
      <c r="E135" s="23"/>
      <c r="F135" s="188" t="s">
        <v>1375</v>
      </c>
      <c r="G135" s="23"/>
      <c r="H135" s="23"/>
      <c r="I135" s="8"/>
      <c r="J135" s="23"/>
      <c r="K135" s="23"/>
      <c r="L135" s="24"/>
      <c r="M135" s="189"/>
      <c r="N135" s="190"/>
      <c r="O135" s="51"/>
      <c r="P135" s="51"/>
      <c r="Q135" s="51"/>
      <c r="R135" s="51"/>
      <c r="S135" s="51"/>
      <c r="T135" s="52"/>
      <c r="U135" s="23"/>
      <c r="V135" s="23"/>
      <c r="W135" s="23"/>
      <c r="X135" s="23"/>
      <c r="Y135" s="23"/>
      <c r="Z135" s="23"/>
      <c r="AA135" s="23"/>
      <c r="AB135" s="23"/>
      <c r="AC135" s="23"/>
      <c r="AD135" s="23"/>
      <c r="AE135" s="23"/>
      <c r="AT135" s="11" t="s">
        <v>312</v>
      </c>
      <c r="AU135" s="11" t="s">
        <v>85</v>
      </c>
    </row>
    <row r="136" spans="1:65" s="137" customFormat="1" ht="22.9" customHeight="1">
      <c r="B136" s="138"/>
      <c r="D136" s="139" t="s">
        <v>75</v>
      </c>
      <c r="E136" s="148" t="s">
        <v>958</v>
      </c>
      <c r="F136" s="148" t="s">
        <v>959</v>
      </c>
      <c r="I136" s="3"/>
      <c r="J136" s="149">
        <f>BK136</f>
        <v>0</v>
      </c>
      <c r="L136" s="138"/>
      <c r="M136" s="142"/>
      <c r="N136" s="143"/>
      <c r="O136" s="143"/>
      <c r="P136" s="144">
        <f>SUM(P137:P143)</f>
        <v>0</v>
      </c>
      <c r="Q136" s="143"/>
      <c r="R136" s="144">
        <f>SUM(R137:R143)</f>
        <v>0</v>
      </c>
      <c r="S136" s="143"/>
      <c r="T136" s="145">
        <f>SUM(T137:T143)</f>
        <v>0</v>
      </c>
      <c r="AR136" s="139" t="s">
        <v>171</v>
      </c>
      <c r="AT136" s="146" t="s">
        <v>75</v>
      </c>
      <c r="AU136" s="146" t="s">
        <v>83</v>
      </c>
      <c r="AY136" s="139" t="s">
        <v>146</v>
      </c>
      <c r="BK136" s="147">
        <f>SUM(BK137:BK143)</f>
        <v>0</v>
      </c>
    </row>
    <row r="137" spans="1:65" s="27" customFormat="1" ht="14.45" customHeight="1">
      <c r="A137" s="23"/>
      <c r="B137" s="24"/>
      <c r="C137" s="150" t="s">
        <v>171</v>
      </c>
      <c r="D137" s="150" t="s">
        <v>148</v>
      </c>
      <c r="E137" s="151" t="s">
        <v>960</v>
      </c>
      <c r="F137" s="152" t="s">
        <v>961</v>
      </c>
      <c r="G137" s="153" t="s">
        <v>944</v>
      </c>
      <c r="H137" s="154">
        <v>1</v>
      </c>
      <c r="I137" s="4"/>
      <c r="J137" s="155">
        <f>ROUND(I137*H137,2)</f>
        <v>0</v>
      </c>
      <c r="K137" s="152" t="s">
        <v>152</v>
      </c>
      <c r="L137" s="24"/>
      <c r="M137" s="156" t="s">
        <v>1</v>
      </c>
      <c r="N137" s="157" t="s">
        <v>41</v>
      </c>
      <c r="O137" s="51"/>
      <c r="P137" s="158">
        <f>O137*H137</f>
        <v>0</v>
      </c>
      <c r="Q137" s="158">
        <v>0</v>
      </c>
      <c r="R137" s="158">
        <f>Q137*H137</f>
        <v>0</v>
      </c>
      <c r="S137" s="158">
        <v>0</v>
      </c>
      <c r="T137" s="159">
        <f>S137*H137</f>
        <v>0</v>
      </c>
      <c r="U137" s="23"/>
      <c r="V137" s="23"/>
      <c r="W137" s="23"/>
      <c r="X137" s="23"/>
      <c r="Y137" s="23"/>
      <c r="Z137" s="23"/>
      <c r="AA137" s="23"/>
      <c r="AB137" s="23"/>
      <c r="AC137" s="23"/>
      <c r="AD137" s="23"/>
      <c r="AE137" s="23"/>
      <c r="AR137" s="160" t="s">
        <v>153</v>
      </c>
      <c r="AT137" s="160" t="s">
        <v>148</v>
      </c>
      <c r="AU137" s="160" t="s">
        <v>85</v>
      </c>
      <c r="AY137" s="11" t="s">
        <v>146</v>
      </c>
      <c r="BE137" s="161">
        <f>IF(N137="základní",J137,0)</f>
        <v>0</v>
      </c>
      <c r="BF137" s="161">
        <f>IF(N137="snížená",J137,0)</f>
        <v>0</v>
      </c>
      <c r="BG137" s="161">
        <f>IF(N137="zákl. přenesená",J137,0)</f>
        <v>0</v>
      </c>
      <c r="BH137" s="161">
        <f>IF(N137="sníž. přenesená",J137,0)</f>
        <v>0</v>
      </c>
      <c r="BI137" s="161">
        <f>IF(N137="nulová",J137,0)</f>
        <v>0</v>
      </c>
      <c r="BJ137" s="11" t="s">
        <v>83</v>
      </c>
      <c r="BK137" s="161">
        <f>ROUND(I137*H137,2)</f>
        <v>0</v>
      </c>
      <c r="BL137" s="11" t="s">
        <v>153</v>
      </c>
      <c r="BM137" s="160" t="s">
        <v>1376</v>
      </c>
    </row>
    <row r="138" spans="1:65" s="27" customFormat="1" ht="19.5">
      <c r="A138" s="23"/>
      <c r="B138" s="24"/>
      <c r="C138" s="23"/>
      <c r="D138" s="164" t="s">
        <v>312</v>
      </c>
      <c r="E138" s="23"/>
      <c r="F138" s="188" t="s">
        <v>963</v>
      </c>
      <c r="G138" s="23"/>
      <c r="H138" s="23"/>
      <c r="I138" s="8"/>
      <c r="J138" s="23"/>
      <c r="K138" s="23"/>
      <c r="L138" s="24"/>
      <c r="M138" s="189"/>
      <c r="N138" s="190"/>
      <c r="O138" s="51"/>
      <c r="P138" s="51"/>
      <c r="Q138" s="51"/>
      <c r="R138" s="51"/>
      <c r="S138" s="51"/>
      <c r="T138" s="52"/>
      <c r="U138" s="23"/>
      <c r="V138" s="23"/>
      <c r="W138" s="23"/>
      <c r="X138" s="23"/>
      <c r="Y138" s="23"/>
      <c r="Z138" s="23"/>
      <c r="AA138" s="23"/>
      <c r="AB138" s="23"/>
      <c r="AC138" s="23"/>
      <c r="AD138" s="23"/>
      <c r="AE138" s="23"/>
      <c r="AT138" s="11" t="s">
        <v>312</v>
      </c>
      <c r="AU138" s="11" t="s">
        <v>85</v>
      </c>
    </row>
    <row r="139" spans="1:65" s="27" customFormat="1" ht="14.45" customHeight="1">
      <c r="A139" s="23"/>
      <c r="B139" s="24"/>
      <c r="C139" s="150" t="s">
        <v>177</v>
      </c>
      <c r="D139" s="150" t="s">
        <v>148</v>
      </c>
      <c r="E139" s="151" t="s">
        <v>964</v>
      </c>
      <c r="F139" s="152" t="s">
        <v>965</v>
      </c>
      <c r="G139" s="153" t="s">
        <v>944</v>
      </c>
      <c r="H139" s="154">
        <v>1</v>
      </c>
      <c r="I139" s="4"/>
      <c r="J139" s="155">
        <f>ROUND(I139*H139,2)</f>
        <v>0</v>
      </c>
      <c r="K139" s="152" t="s">
        <v>152</v>
      </c>
      <c r="L139" s="24"/>
      <c r="M139" s="156" t="s">
        <v>1</v>
      </c>
      <c r="N139" s="157" t="s">
        <v>41</v>
      </c>
      <c r="O139" s="51"/>
      <c r="P139" s="158">
        <f>O139*H139</f>
        <v>0</v>
      </c>
      <c r="Q139" s="158">
        <v>0</v>
      </c>
      <c r="R139" s="158">
        <f>Q139*H139</f>
        <v>0</v>
      </c>
      <c r="S139" s="158">
        <v>0</v>
      </c>
      <c r="T139" s="159">
        <f>S139*H139</f>
        <v>0</v>
      </c>
      <c r="U139" s="23"/>
      <c r="V139" s="23"/>
      <c r="W139" s="23"/>
      <c r="X139" s="23"/>
      <c r="Y139" s="23"/>
      <c r="Z139" s="23"/>
      <c r="AA139" s="23"/>
      <c r="AB139" s="23"/>
      <c r="AC139" s="23"/>
      <c r="AD139" s="23"/>
      <c r="AE139" s="23"/>
      <c r="AR139" s="160" t="s">
        <v>153</v>
      </c>
      <c r="AT139" s="160" t="s">
        <v>148</v>
      </c>
      <c r="AU139" s="160" t="s">
        <v>85</v>
      </c>
      <c r="AY139" s="11" t="s">
        <v>146</v>
      </c>
      <c r="BE139" s="161">
        <f>IF(N139="základní",J139,0)</f>
        <v>0</v>
      </c>
      <c r="BF139" s="161">
        <f>IF(N139="snížená",J139,0)</f>
        <v>0</v>
      </c>
      <c r="BG139" s="161">
        <f>IF(N139="zákl. přenesená",J139,0)</f>
        <v>0</v>
      </c>
      <c r="BH139" s="161">
        <f>IF(N139="sníž. přenesená",J139,0)</f>
        <v>0</v>
      </c>
      <c r="BI139" s="161">
        <f>IF(N139="nulová",J139,0)</f>
        <v>0</v>
      </c>
      <c r="BJ139" s="11" t="s">
        <v>83</v>
      </c>
      <c r="BK139" s="161">
        <f>ROUND(I139*H139,2)</f>
        <v>0</v>
      </c>
      <c r="BL139" s="11" t="s">
        <v>153</v>
      </c>
      <c r="BM139" s="160" t="s">
        <v>1377</v>
      </c>
    </row>
    <row r="140" spans="1:65" s="27" customFormat="1" ht="19.5">
      <c r="A140" s="23"/>
      <c r="B140" s="24"/>
      <c r="C140" s="23"/>
      <c r="D140" s="164" t="s">
        <v>312</v>
      </c>
      <c r="E140" s="23"/>
      <c r="F140" s="188" t="s">
        <v>967</v>
      </c>
      <c r="G140" s="23"/>
      <c r="H140" s="23"/>
      <c r="I140" s="8"/>
      <c r="J140" s="23"/>
      <c r="K140" s="23"/>
      <c r="L140" s="24"/>
      <c r="M140" s="189"/>
      <c r="N140" s="190"/>
      <c r="O140" s="51"/>
      <c r="P140" s="51"/>
      <c r="Q140" s="51"/>
      <c r="R140" s="51"/>
      <c r="S140" s="51"/>
      <c r="T140" s="52"/>
      <c r="U140" s="23"/>
      <c r="V140" s="23"/>
      <c r="W140" s="23"/>
      <c r="X140" s="23"/>
      <c r="Y140" s="23"/>
      <c r="Z140" s="23"/>
      <c r="AA140" s="23"/>
      <c r="AB140" s="23"/>
      <c r="AC140" s="23"/>
      <c r="AD140" s="23"/>
      <c r="AE140" s="23"/>
      <c r="AT140" s="11" t="s">
        <v>312</v>
      </c>
      <c r="AU140" s="11" t="s">
        <v>85</v>
      </c>
    </row>
    <row r="141" spans="1:65" s="27" customFormat="1" ht="14.45" customHeight="1">
      <c r="A141" s="23"/>
      <c r="B141" s="24"/>
      <c r="C141" s="150" t="s">
        <v>181</v>
      </c>
      <c r="D141" s="150" t="s">
        <v>148</v>
      </c>
      <c r="E141" s="151" t="s">
        <v>1378</v>
      </c>
      <c r="F141" s="152" t="s">
        <v>1379</v>
      </c>
      <c r="G141" s="153" t="s">
        <v>944</v>
      </c>
      <c r="H141" s="154">
        <v>1</v>
      </c>
      <c r="I141" s="4"/>
      <c r="J141" s="155">
        <f>ROUND(I141*H141,2)</f>
        <v>0</v>
      </c>
      <c r="K141" s="152" t="s">
        <v>152</v>
      </c>
      <c r="L141" s="24"/>
      <c r="M141" s="156" t="s">
        <v>1</v>
      </c>
      <c r="N141" s="157" t="s">
        <v>41</v>
      </c>
      <c r="O141" s="51"/>
      <c r="P141" s="158">
        <f>O141*H141</f>
        <v>0</v>
      </c>
      <c r="Q141" s="158">
        <v>0</v>
      </c>
      <c r="R141" s="158">
        <f>Q141*H141</f>
        <v>0</v>
      </c>
      <c r="S141" s="158">
        <v>0</v>
      </c>
      <c r="T141" s="159">
        <f>S141*H141</f>
        <v>0</v>
      </c>
      <c r="U141" s="23"/>
      <c r="V141" s="23"/>
      <c r="W141" s="23"/>
      <c r="X141" s="23"/>
      <c r="Y141" s="23"/>
      <c r="Z141" s="23"/>
      <c r="AA141" s="23"/>
      <c r="AB141" s="23"/>
      <c r="AC141" s="23"/>
      <c r="AD141" s="23"/>
      <c r="AE141" s="23"/>
      <c r="AR141" s="160" t="s">
        <v>952</v>
      </c>
      <c r="AT141" s="160" t="s">
        <v>148</v>
      </c>
      <c r="AU141" s="160" t="s">
        <v>85</v>
      </c>
      <c r="AY141" s="11" t="s">
        <v>146</v>
      </c>
      <c r="BE141" s="161">
        <f>IF(N141="základní",J141,0)</f>
        <v>0</v>
      </c>
      <c r="BF141" s="161">
        <f>IF(N141="snížená",J141,0)</f>
        <v>0</v>
      </c>
      <c r="BG141" s="161">
        <f>IF(N141="zákl. přenesená",J141,0)</f>
        <v>0</v>
      </c>
      <c r="BH141" s="161">
        <f>IF(N141="sníž. přenesená",J141,0)</f>
        <v>0</v>
      </c>
      <c r="BI141" s="161">
        <f>IF(N141="nulová",J141,0)</f>
        <v>0</v>
      </c>
      <c r="BJ141" s="11" t="s">
        <v>83</v>
      </c>
      <c r="BK141" s="161">
        <f>ROUND(I141*H141,2)</f>
        <v>0</v>
      </c>
      <c r="BL141" s="11" t="s">
        <v>952</v>
      </c>
      <c r="BM141" s="160" t="s">
        <v>1380</v>
      </c>
    </row>
    <row r="142" spans="1:65" s="27" customFormat="1" ht="14.45" customHeight="1">
      <c r="A142" s="23"/>
      <c r="B142" s="24"/>
      <c r="C142" s="150" t="s">
        <v>186</v>
      </c>
      <c r="D142" s="150" t="s">
        <v>148</v>
      </c>
      <c r="E142" s="151" t="s">
        <v>968</v>
      </c>
      <c r="F142" s="152" t="s">
        <v>969</v>
      </c>
      <c r="G142" s="153" t="s">
        <v>944</v>
      </c>
      <c r="H142" s="154">
        <v>1</v>
      </c>
      <c r="I142" s="4"/>
      <c r="J142" s="155">
        <f>ROUND(I142*H142,2)</f>
        <v>0</v>
      </c>
      <c r="K142" s="152" t="s">
        <v>152</v>
      </c>
      <c r="L142" s="24"/>
      <c r="M142" s="156" t="s">
        <v>1</v>
      </c>
      <c r="N142" s="157" t="s">
        <v>41</v>
      </c>
      <c r="O142" s="51"/>
      <c r="P142" s="158">
        <f>O142*H142</f>
        <v>0</v>
      </c>
      <c r="Q142" s="158">
        <v>0</v>
      </c>
      <c r="R142" s="158">
        <f>Q142*H142</f>
        <v>0</v>
      </c>
      <c r="S142" s="158">
        <v>0</v>
      </c>
      <c r="T142" s="159">
        <f>S142*H142</f>
        <v>0</v>
      </c>
      <c r="U142" s="23"/>
      <c r="V142" s="23"/>
      <c r="W142" s="23"/>
      <c r="X142" s="23"/>
      <c r="Y142" s="23"/>
      <c r="Z142" s="23"/>
      <c r="AA142" s="23"/>
      <c r="AB142" s="23"/>
      <c r="AC142" s="23"/>
      <c r="AD142" s="23"/>
      <c r="AE142" s="23"/>
      <c r="AR142" s="160" t="s">
        <v>153</v>
      </c>
      <c r="AT142" s="160" t="s">
        <v>148</v>
      </c>
      <c r="AU142" s="160" t="s">
        <v>85</v>
      </c>
      <c r="AY142" s="11" t="s">
        <v>146</v>
      </c>
      <c r="BE142" s="161">
        <f>IF(N142="základní",J142,0)</f>
        <v>0</v>
      </c>
      <c r="BF142" s="161">
        <f>IF(N142="snížená",J142,0)</f>
        <v>0</v>
      </c>
      <c r="BG142" s="161">
        <f>IF(N142="zákl. přenesená",J142,0)</f>
        <v>0</v>
      </c>
      <c r="BH142" s="161">
        <f>IF(N142="sníž. přenesená",J142,0)</f>
        <v>0</v>
      </c>
      <c r="BI142" s="161">
        <f>IF(N142="nulová",J142,0)</f>
        <v>0</v>
      </c>
      <c r="BJ142" s="11" t="s">
        <v>83</v>
      </c>
      <c r="BK142" s="161">
        <f>ROUND(I142*H142,2)</f>
        <v>0</v>
      </c>
      <c r="BL142" s="11" t="s">
        <v>153</v>
      </c>
      <c r="BM142" s="160" t="s">
        <v>1381</v>
      </c>
    </row>
    <row r="143" spans="1:65" s="27" customFormat="1" ht="19.5">
      <c r="A143" s="23"/>
      <c r="B143" s="24"/>
      <c r="C143" s="23"/>
      <c r="D143" s="164" t="s">
        <v>312</v>
      </c>
      <c r="E143" s="23"/>
      <c r="F143" s="188" t="s">
        <v>971</v>
      </c>
      <c r="G143" s="23"/>
      <c r="H143" s="23"/>
      <c r="I143" s="8"/>
      <c r="J143" s="23"/>
      <c r="K143" s="23"/>
      <c r="L143" s="24"/>
      <c r="M143" s="189"/>
      <c r="N143" s="190"/>
      <c r="O143" s="51"/>
      <c r="P143" s="51"/>
      <c r="Q143" s="51"/>
      <c r="R143" s="51"/>
      <c r="S143" s="51"/>
      <c r="T143" s="52"/>
      <c r="U143" s="23"/>
      <c r="V143" s="23"/>
      <c r="W143" s="23"/>
      <c r="X143" s="23"/>
      <c r="Y143" s="23"/>
      <c r="Z143" s="23"/>
      <c r="AA143" s="23"/>
      <c r="AB143" s="23"/>
      <c r="AC143" s="23"/>
      <c r="AD143" s="23"/>
      <c r="AE143" s="23"/>
      <c r="AT143" s="11" t="s">
        <v>312</v>
      </c>
      <c r="AU143" s="11" t="s">
        <v>85</v>
      </c>
    </row>
    <row r="144" spans="1:65" s="137" customFormat="1" ht="22.9" customHeight="1">
      <c r="B144" s="138"/>
      <c r="D144" s="139" t="s">
        <v>75</v>
      </c>
      <c r="E144" s="148" t="s">
        <v>972</v>
      </c>
      <c r="F144" s="148" t="s">
        <v>973</v>
      </c>
      <c r="I144" s="3"/>
      <c r="J144" s="149">
        <f>BK144</f>
        <v>0</v>
      </c>
      <c r="L144" s="138"/>
      <c r="M144" s="142"/>
      <c r="N144" s="143"/>
      <c r="O144" s="143"/>
      <c r="P144" s="144">
        <f>SUM(P145:P149)</f>
        <v>0</v>
      </c>
      <c r="Q144" s="143"/>
      <c r="R144" s="144">
        <f>SUM(R145:R149)</f>
        <v>0</v>
      </c>
      <c r="S144" s="143"/>
      <c r="T144" s="145">
        <f>SUM(T145:T149)</f>
        <v>0</v>
      </c>
      <c r="AR144" s="139" t="s">
        <v>171</v>
      </c>
      <c r="AT144" s="146" t="s">
        <v>75</v>
      </c>
      <c r="AU144" s="146" t="s">
        <v>83</v>
      </c>
      <c r="AY144" s="139" t="s">
        <v>146</v>
      </c>
      <c r="BK144" s="147">
        <f>SUM(BK145:BK149)</f>
        <v>0</v>
      </c>
    </row>
    <row r="145" spans="1:65" s="27" customFormat="1" ht="14.45" customHeight="1">
      <c r="A145" s="23"/>
      <c r="B145" s="24"/>
      <c r="C145" s="150" t="s">
        <v>191</v>
      </c>
      <c r="D145" s="150" t="s">
        <v>148</v>
      </c>
      <c r="E145" s="151" t="s">
        <v>974</v>
      </c>
      <c r="F145" s="152" t="s">
        <v>975</v>
      </c>
      <c r="G145" s="153" t="s">
        <v>944</v>
      </c>
      <c r="H145" s="154">
        <v>1</v>
      </c>
      <c r="I145" s="4"/>
      <c r="J145" s="155">
        <f>ROUND(I145*H145,2)</f>
        <v>0</v>
      </c>
      <c r="K145" s="152" t="s">
        <v>152</v>
      </c>
      <c r="L145" s="24"/>
      <c r="M145" s="156" t="s">
        <v>1</v>
      </c>
      <c r="N145" s="157" t="s">
        <v>41</v>
      </c>
      <c r="O145" s="51"/>
      <c r="P145" s="158">
        <f>O145*H145</f>
        <v>0</v>
      </c>
      <c r="Q145" s="158">
        <v>0</v>
      </c>
      <c r="R145" s="158">
        <f>Q145*H145</f>
        <v>0</v>
      </c>
      <c r="S145" s="158">
        <v>0</v>
      </c>
      <c r="T145" s="159">
        <f>S145*H145</f>
        <v>0</v>
      </c>
      <c r="U145" s="23"/>
      <c r="V145" s="23"/>
      <c r="W145" s="23"/>
      <c r="X145" s="23"/>
      <c r="Y145" s="23"/>
      <c r="Z145" s="23"/>
      <c r="AA145" s="23"/>
      <c r="AB145" s="23"/>
      <c r="AC145" s="23"/>
      <c r="AD145" s="23"/>
      <c r="AE145" s="23"/>
      <c r="AR145" s="160" t="s">
        <v>153</v>
      </c>
      <c r="AT145" s="160" t="s">
        <v>148</v>
      </c>
      <c r="AU145" s="160" t="s">
        <v>85</v>
      </c>
      <c r="AY145" s="11" t="s">
        <v>146</v>
      </c>
      <c r="BE145" s="161">
        <f>IF(N145="základní",J145,0)</f>
        <v>0</v>
      </c>
      <c r="BF145" s="161">
        <f>IF(N145="snížená",J145,0)</f>
        <v>0</v>
      </c>
      <c r="BG145" s="161">
        <f>IF(N145="zákl. přenesená",J145,0)</f>
        <v>0</v>
      </c>
      <c r="BH145" s="161">
        <f>IF(N145="sníž. přenesená",J145,0)</f>
        <v>0</v>
      </c>
      <c r="BI145" s="161">
        <f>IF(N145="nulová",J145,0)</f>
        <v>0</v>
      </c>
      <c r="BJ145" s="11" t="s">
        <v>83</v>
      </c>
      <c r="BK145" s="161">
        <f>ROUND(I145*H145,2)</f>
        <v>0</v>
      </c>
      <c r="BL145" s="11" t="s">
        <v>153</v>
      </c>
      <c r="BM145" s="160" t="s">
        <v>1382</v>
      </c>
    </row>
    <row r="146" spans="1:65" s="27" customFormat="1" ht="14.45" customHeight="1">
      <c r="A146" s="23"/>
      <c r="B146" s="24"/>
      <c r="C146" s="150" t="s">
        <v>196</v>
      </c>
      <c r="D146" s="150" t="s">
        <v>148</v>
      </c>
      <c r="E146" s="151" t="s">
        <v>977</v>
      </c>
      <c r="F146" s="152" t="s">
        <v>978</v>
      </c>
      <c r="G146" s="153" t="s">
        <v>944</v>
      </c>
      <c r="H146" s="154">
        <v>1</v>
      </c>
      <c r="I146" s="4"/>
      <c r="J146" s="155">
        <f>ROUND(I146*H146,2)</f>
        <v>0</v>
      </c>
      <c r="K146" s="152" t="s">
        <v>152</v>
      </c>
      <c r="L146" s="24"/>
      <c r="M146" s="156" t="s">
        <v>1</v>
      </c>
      <c r="N146" s="157" t="s">
        <v>41</v>
      </c>
      <c r="O146" s="51"/>
      <c r="P146" s="158">
        <f>O146*H146</f>
        <v>0</v>
      </c>
      <c r="Q146" s="158">
        <v>0</v>
      </c>
      <c r="R146" s="158">
        <f>Q146*H146</f>
        <v>0</v>
      </c>
      <c r="S146" s="158">
        <v>0</v>
      </c>
      <c r="T146" s="159">
        <f>S146*H146</f>
        <v>0</v>
      </c>
      <c r="U146" s="23"/>
      <c r="V146" s="23"/>
      <c r="W146" s="23"/>
      <c r="X146" s="23"/>
      <c r="Y146" s="23"/>
      <c r="Z146" s="23"/>
      <c r="AA146" s="23"/>
      <c r="AB146" s="23"/>
      <c r="AC146" s="23"/>
      <c r="AD146" s="23"/>
      <c r="AE146" s="23"/>
      <c r="AR146" s="160" t="s">
        <v>153</v>
      </c>
      <c r="AT146" s="160" t="s">
        <v>148</v>
      </c>
      <c r="AU146" s="160" t="s">
        <v>85</v>
      </c>
      <c r="AY146" s="11" t="s">
        <v>146</v>
      </c>
      <c r="BE146" s="161">
        <f>IF(N146="základní",J146,0)</f>
        <v>0</v>
      </c>
      <c r="BF146" s="161">
        <f>IF(N146="snížená",J146,0)</f>
        <v>0</v>
      </c>
      <c r="BG146" s="161">
        <f>IF(N146="zákl. přenesená",J146,0)</f>
        <v>0</v>
      </c>
      <c r="BH146" s="161">
        <f>IF(N146="sníž. přenesená",J146,0)</f>
        <v>0</v>
      </c>
      <c r="BI146" s="161">
        <f>IF(N146="nulová",J146,0)</f>
        <v>0</v>
      </c>
      <c r="BJ146" s="11" t="s">
        <v>83</v>
      </c>
      <c r="BK146" s="161">
        <f>ROUND(I146*H146,2)</f>
        <v>0</v>
      </c>
      <c r="BL146" s="11" t="s">
        <v>153</v>
      </c>
      <c r="BM146" s="160" t="s">
        <v>1383</v>
      </c>
    </row>
    <row r="147" spans="1:65" s="27" customFormat="1" ht="19.5">
      <c r="A147" s="23"/>
      <c r="B147" s="24"/>
      <c r="C147" s="23"/>
      <c r="D147" s="164" t="s">
        <v>312</v>
      </c>
      <c r="E147" s="23"/>
      <c r="F147" s="188" t="s">
        <v>980</v>
      </c>
      <c r="G147" s="23"/>
      <c r="H147" s="23"/>
      <c r="I147" s="8"/>
      <c r="J147" s="23"/>
      <c r="K147" s="23"/>
      <c r="L147" s="24"/>
      <c r="M147" s="189"/>
      <c r="N147" s="190"/>
      <c r="O147" s="51"/>
      <c r="P147" s="51"/>
      <c r="Q147" s="51"/>
      <c r="R147" s="51"/>
      <c r="S147" s="51"/>
      <c r="T147" s="52"/>
      <c r="U147" s="23"/>
      <c r="V147" s="23"/>
      <c r="W147" s="23"/>
      <c r="X147" s="23"/>
      <c r="Y147" s="23"/>
      <c r="Z147" s="23"/>
      <c r="AA147" s="23"/>
      <c r="AB147" s="23"/>
      <c r="AC147" s="23"/>
      <c r="AD147" s="23"/>
      <c r="AE147" s="23"/>
      <c r="AT147" s="11" t="s">
        <v>312</v>
      </c>
      <c r="AU147" s="11" t="s">
        <v>85</v>
      </c>
    </row>
    <row r="148" spans="1:65" s="27" customFormat="1" ht="14.45" customHeight="1">
      <c r="A148" s="23"/>
      <c r="B148" s="24"/>
      <c r="C148" s="150" t="s">
        <v>201</v>
      </c>
      <c r="D148" s="150" t="s">
        <v>148</v>
      </c>
      <c r="E148" s="151" t="s">
        <v>981</v>
      </c>
      <c r="F148" s="152" t="s">
        <v>982</v>
      </c>
      <c r="G148" s="153" t="s">
        <v>944</v>
      </c>
      <c r="H148" s="154">
        <v>1</v>
      </c>
      <c r="I148" s="4"/>
      <c r="J148" s="155">
        <f>ROUND(I148*H148,2)</f>
        <v>0</v>
      </c>
      <c r="K148" s="152" t="s">
        <v>152</v>
      </c>
      <c r="L148" s="24"/>
      <c r="M148" s="156" t="s">
        <v>1</v>
      </c>
      <c r="N148" s="157" t="s">
        <v>41</v>
      </c>
      <c r="O148" s="51"/>
      <c r="P148" s="158">
        <f>O148*H148</f>
        <v>0</v>
      </c>
      <c r="Q148" s="158">
        <v>0</v>
      </c>
      <c r="R148" s="158">
        <f>Q148*H148</f>
        <v>0</v>
      </c>
      <c r="S148" s="158">
        <v>0</v>
      </c>
      <c r="T148" s="159">
        <f>S148*H148</f>
        <v>0</v>
      </c>
      <c r="U148" s="23"/>
      <c r="V148" s="23"/>
      <c r="W148" s="23"/>
      <c r="X148" s="23"/>
      <c r="Y148" s="23"/>
      <c r="Z148" s="23"/>
      <c r="AA148" s="23"/>
      <c r="AB148" s="23"/>
      <c r="AC148" s="23"/>
      <c r="AD148" s="23"/>
      <c r="AE148" s="23"/>
      <c r="AR148" s="160" t="s">
        <v>153</v>
      </c>
      <c r="AT148" s="160" t="s">
        <v>148</v>
      </c>
      <c r="AU148" s="160" t="s">
        <v>85</v>
      </c>
      <c r="AY148" s="11" t="s">
        <v>146</v>
      </c>
      <c r="BE148" s="161">
        <f>IF(N148="základní",J148,0)</f>
        <v>0</v>
      </c>
      <c r="BF148" s="161">
        <f>IF(N148="snížená",J148,0)</f>
        <v>0</v>
      </c>
      <c r="BG148" s="161">
        <f>IF(N148="zákl. přenesená",J148,0)</f>
        <v>0</v>
      </c>
      <c r="BH148" s="161">
        <f>IF(N148="sníž. přenesená",J148,0)</f>
        <v>0</v>
      </c>
      <c r="BI148" s="161">
        <f>IF(N148="nulová",J148,0)</f>
        <v>0</v>
      </c>
      <c r="BJ148" s="11" t="s">
        <v>83</v>
      </c>
      <c r="BK148" s="161">
        <f>ROUND(I148*H148,2)</f>
        <v>0</v>
      </c>
      <c r="BL148" s="11" t="s">
        <v>153</v>
      </c>
      <c r="BM148" s="160" t="s">
        <v>1384</v>
      </c>
    </row>
    <row r="149" spans="1:65" s="27" customFormat="1" ht="29.25">
      <c r="A149" s="23"/>
      <c r="B149" s="24"/>
      <c r="C149" s="23"/>
      <c r="D149" s="164" t="s">
        <v>312</v>
      </c>
      <c r="E149" s="23"/>
      <c r="F149" s="188" t="s">
        <v>984</v>
      </c>
      <c r="G149" s="23"/>
      <c r="H149" s="23"/>
      <c r="I149" s="8"/>
      <c r="J149" s="23"/>
      <c r="K149" s="23"/>
      <c r="L149" s="24"/>
      <c r="M149" s="189"/>
      <c r="N149" s="190"/>
      <c r="O149" s="51"/>
      <c r="P149" s="51"/>
      <c r="Q149" s="51"/>
      <c r="R149" s="51"/>
      <c r="S149" s="51"/>
      <c r="T149" s="52"/>
      <c r="U149" s="23"/>
      <c r="V149" s="23"/>
      <c r="W149" s="23"/>
      <c r="X149" s="23"/>
      <c r="Y149" s="23"/>
      <c r="Z149" s="23"/>
      <c r="AA149" s="23"/>
      <c r="AB149" s="23"/>
      <c r="AC149" s="23"/>
      <c r="AD149" s="23"/>
      <c r="AE149" s="23"/>
      <c r="AT149" s="11" t="s">
        <v>312</v>
      </c>
      <c r="AU149" s="11" t="s">
        <v>85</v>
      </c>
    </row>
    <row r="150" spans="1:65" s="137" customFormat="1" ht="22.9" customHeight="1">
      <c r="B150" s="138"/>
      <c r="D150" s="139" t="s">
        <v>75</v>
      </c>
      <c r="E150" s="148" t="s">
        <v>985</v>
      </c>
      <c r="F150" s="148" t="s">
        <v>986</v>
      </c>
      <c r="I150" s="3"/>
      <c r="J150" s="149">
        <f>BK150</f>
        <v>0</v>
      </c>
      <c r="L150" s="138"/>
      <c r="M150" s="142"/>
      <c r="N150" s="143"/>
      <c r="O150" s="143"/>
      <c r="P150" s="144">
        <f>SUM(P151:P153)</f>
        <v>0</v>
      </c>
      <c r="Q150" s="143"/>
      <c r="R150" s="144">
        <f>SUM(R151:R153)</f>
        <v>0</v>
      </c>
      <c r="S150" s="143"/>
      <c r="T150" s="145">
        <f>SUM(T151:T153)</f>
        <v>0</v>
      </c>
      <c r="AR150" s="139" t="s">
        <v>171</v>
      </c>
      <c r="AT150" s="146" t="s">
        <v>75</v>
      </c>
      <c r="AU150" s="146" t="s">
        <v>83</v>
      </c>
      <c r="AY150" s="139" t="s">
        <v>146</v>
      </c>
      <c r="BK150" s="147">
        <f>SUM(BK151:BK153)</f>
        <v>0</v>
      </c>
    </row>
    <row r="151" spans="1:65" s="27" customFormat="1" ht="14.45" customHeight="1">
      <c r="A151" s="23"/>
      <c r="B151" s="24"/>
      <c r="C151" s="150" t="s">
        <v>207</v>
      </c>
      <c r="D151" s="150" t="s">
        <v>148</v>
      </c>
      <c r="E151" s="151" t="s">
        <v>987</v>
      </c>
      <c r="F151" s="152" t="s">
        <v>988</v>
      </c>
      <c r="G151" s="153" t="s">
        <v>944</v>
      </c>
      <c r="H151" s="154">
        <v>1</v>
      </c>
      <c r="I151" s="4"/>
      <c r="J151" s="155">
        <f>ROUND(I151*H151,2)</f>
        <v>0</v>
      </c>
      <c r="K151" s="152" t="s">
        <v>152</v>
      </c>
      <c r="L151" s="24"/>
      <c r="M151" s="156" t="s">
        <v>1</v>
      </c>
      <c r="N151" s="157" t="s">
        <v>41</v>
      </c>
      <c r="O151" s="51"/>
      <c r="P151" s="158">
        <f>O151*H151</f>
        <v>0</v>
      </c>
      <c r="Q151" s="158">
        <v>0</v>
      </c>
      <c r="R151" s="158">
        <f>Q151*H151</f>
        <v>0</v>
      </c>
      <c r="S151" s="158">
        <v>0</v>
      </c>
      <c r="T151" s="159">
        <f>S151*H151</f>
        <v>0</v>
      </c>
      <c r="U151" s="23"/>
      <c r="V151" s="23"/>
      <c r="W151" s="23"/>
      <c r="X151" s="23"/>
      <c r="Y151" s="23"/>
      <c r="Z151" s="23"/>
      <c r="AA151" s="23"/>
      <c r="AB151" s="23"/>
      <c r="AC151" s="23"/>
      <c r="AD151" s="23"/>
      <c r="AE151" s="23"/>
      <c r="AR151" s="160" t="s">
        <v>153</v>
      </c>
      <c r="AT151" s="160" t="s">
        <v>148</v>
      </c>
      <c r="AU151" s="160" t="s">
        <v>85</v>
      </c>
      <c r="AY151" s="11" t="s">
        <v>146</v>
      </c>
      <c r="BE151" s="161">
        <f>IF(N151="základní",J151,0)</f>
        <v>0</v>
      </c>
      <c r="BF151" s="161">
        <f>IF(N151="snížená",J151,0)</f>
        <v>0</v>
      </c>
      <c r="BG151" s="161">
        <f>IF(N151="zákl. přenesená",J151,0)</f>
        <v>0</v>
      </c>
      <c r="BH151" s="161">
        <f>IF(N151="sníž. přenesená",J151,0)</f>
        <v>0</v>
      </c>
      <c r="BI151" s="161">
        <f>IF(N151="nulová",J151,0)</f>
        <v>0</v>
      </c>
      <c r="BJ151" s="11" t="s">
        <v>83</v>
      </c>
      <c r="BK151" s="161">
        <f>ROUND(I151*H151,2)</f>
        <v>0</v>
      </c>
      <c r="BL151" s="11" t="s">
        <v>153</v>
      </c>
      <c r="BM151" s="160" t="s">
        <v>1385</v>
      </c>
    </row>
    <row r="152" spans="1:65" s="27" customFormat="1" ht="14.45" customHeight="1">
      <c r="A152" s="23"/>
      <c r="B152" s="24"/>
      <c r="C152" s="150" t="s">
        <v>211</v>
      </c>
      <c r="D152" s="150" t="s">
        <v>148</v>
      </c>
      <c r="E152" s="151" t="s">
        <v>990</v>
      </c>
      <c r="F152" s="152" t="s">
        <v>991</v>
      </c>
      <c r="G152" s="153" t="s">
        <v>944</v>
      </c>
      <c r="H152" s="154">
        <v>1</v>
      </c>
      <c r="I152" s="4"/>
      <c r="J152" s="155">
        <f>ROUND(I152*H152,2)</f>
        <v>0</v>
      </c>
      <c r="K152" s="152" t="s">
        <v>152</v>
      </c>
      <c r="L152" s="24"/>
      <c r="M152" s="156" t="s">
        <v>1</v>
      </c>
      <c r="N152" s="157" t="s">
        <v>41</v>
      </c>
      <c r="O152" s="51"/>
      <c r="P152" s="158">
        <f>O152*H152</f>
        <v>0</v>
      </c>
      <c r="Q152" s="158">
        <v>0</v>
      </c>
      <c r="R152" s="158">
        <f>Q152*H152</f>
        <v>0</v>
      </c>
      <c r="S152" s="158">
        <v>0</v>
      </c>
      <c r="T152" s="159">
        <f>S152*H152</f>
        <v>0</v>
      </c>
      <c r="U152" s="23"/>
      <c r="V152" s="23"/>
      <c r="W152" s="23"/>
      <c r="X152" s="23"/>
      <c r="Y152" s="23"/>
      <c r="Z152" s="23"/>
      <c r="AA152" s="23"/>
      <c r="AB152" s="23"/>
      <c r="AC152" s="23"/>
      <c r="AD152" s="23"/>
      <c r="AE152" s="23"/>
      <c r="AR152" s="160" t="s">
        <v>153</v>
      </c>
      <c r="AT152" s="160" t="s">
        <v>148</v>
      </c>
      <c r="AU152" s="160" t="s">
        <v>85</v>
      </c>
      <c r="AY152" s="11" t="s">
        <v>146</v>
      </c>
      <c r="BE152" s="161">
        <f>IF(N152="základní",J152,0)</f>
        <v>0</v>
      </c>
      <c r="BF152" s="161">
        <f>IF(N152="snížená",J152,0)</f>
        <v>0</v>
      </c>
      <c r="BG152" s="161">
        <f>IF(N152="zákl. přenesená",J152,0)</f>
        <v>0</v>
      </c>
      <c r="BH152" s="161">
        <f>IF(N152="sníž. přenesená",J152,0)</f>
        <v>0</v>
      </c>
      <c r="BI152" s="161">
        <f>IF(N152="nulová",J152,0)</f>
        <v>0</v>
      </c>
      <c r="BJ152" s="11" t="s">
        <v>83</v>
      </c>
      <c r="BK152" s="161">
        <f>ROUND(I152*H152,2)</f>
        <v>0</v>
      </c>
      <c r="BL152" s="11" t="s">
        <v>153</v>
      </c>
      <c r="BM152" s="160" t="s">
        <v>1386</v>
      </c>
    </row>
    <row r="153" spans="1:65" s="27" customFormat="1" ht="19.5">
      <c r="A153" s="23"/>
      <c r="B153" s="24"/>
      <c r="C153" s="23"/>
      <c r="D153" s="164" t="s">
        <v>312</v>
      </c>
      <c r="E153" s="23"/>
      <c r="F153" s="188" t="s">
        <v>1387</v>
      </c>
      <c r="G153" s="23"/>
      <c r="H153" s="23"/>
      <c r="I153" s="8"/>
      <c r="J153" s="23"/>
      <c r="K153" s="23"/>
      <c r="L153" s="24"/>
      <c r="M153" s="189"/>
      <c r="N153" s="190"/>
      <c r="O153" s="51"/>
      <c r="P153" s="51"/>
      <c r="Q153" s="51"/>
      <c r="R153" s="51"/>
      <c r="S153" s="51"/>
      <c r="T153" s="52"/>
      <c r="U153" s="23"/>
      <c r="V153" s="23"/>
      <c r="W153" s="23"/>
      <c r="X153" s="23"/>
      <c r="Y153" s="23"/>
      <c r="Z153" s="23"/>
      <c r="AA153" s="23"/>
      <c r="AB153" s="23"/>
      <c r="AC153" s="23"/>
      <c r="AD153" s="23"/>
      <c r="AE153" s="23"/>
      <c r="AT153" s="11" t="s">
        <v>312</v>
      </c>
      <c r="AU153" s="11" t="s">
        <v>85</v>
      </c>
    </row>
    <row r="154" spans="1:65" s="137" customFormat="1" ht="22.9" customHeight="1">
      <c r="B154" s="138"/>
      <c r="D154" s="139" t="s">
        <v>75</v>
      </c>
      <c r="E154" s="148" t="s">
        <v>994</v>
      </c>
      <c r="F154" s="148" t="s">
        <v>995</v>
      </c>
      <c r="I154" s="3"/>
      <c r="J154" s="149">
        <f>BK154</f>
        <v>0</v>
      </c>
      <c r="L154" s="138"/>
      <c r="M154" s="142"/>
      <c r="N154" s="143"/>
      <c r="O154" s="143"/>
      <c r="P154" s="144">
        <f>P155</f>
        <v>0</v>
      </c>
      <c r="Q154" s="143"/>
      <c r="R154" s="144">
        <f>R155</f>
        <v>0</v>
      </c>
      <c r="S154" s="143"/>
      <c r="T154" s="145">
        <f>T155</f>
        <v>0</v>
      </c>
      <c r="AR154" s="139" t="s">
        <v>171</v>
      </c>
      <c r="AT154" s="146" t="s">
        <v>75</v>
      </c>
      <c r="AU154" s="146" t="s">
        <v>83</v>
      </c>
      <c r="AY154" s="139" t="s">
        <v>146</v>
      </c>
      <c r="BK154" s="147">
        <f>BK155</f>
        <v>0</v>
      </c>
    </row>
    <row r="155" spans="1:65" s="27" customFormat="1" ht="14.45" customHeight="1">
      <c r="A155" s="23"/>
      <c r="B155" s="24"/>
      <c r="C155" s="150" t="s">
        <v>221</v>
      </c>
      <c r="D155" s="150" t="s">
        <v>148</v>
      </c>
      <c r="E155" s="151" t="s">
        <v>996</v>
      </c>
      <c r="F155" s="152" t="s">
        <v>997</v>
      </c>
      <c r="G155" s="153" t="s">
        <v>944</v>
      </c>
      <c r="H155" s="154">
        <v>1</v>
      </c>
      <c r="I155" s="4"/>
      <c r="J155" s="155">
        <f>ROUND(I155*H155,2)</f>
        <v>0</v>
      </c>
      <c r="K155" s="152" t="s">
        <v>152</v>
      </c>
      <c r="L155" s="24"/>
      <c r="M155" s="156" t="s">
        <v>1</v>
      </c>
      <c r="N155" s="157" t="s">
        <v>41</v>
      </c>
      <c r="O155" s="51"/>
      <c r="P155" s="158">
        <f>O155*H155</f>
        <v>0</v>
      </c>
      <c r="Q155" s="158">
        <v>0</v>
      </c>
      <c r="R155" s="158">
        <f>Q155*H155</f>
        <v>0</v>
      </c>
      <c r="S155" s="158">
        <v>0</v>
      </c>
      <c r="T155" s="159">
        <f>S155*H155</f>
        <v>0</v>
      </c>
      <c r="U155" s="23"/>
      <c r="V155" s="23"/>
      <c r="W155" s="23"/>
      <c r="X155" s="23"/>
      <c r="Y155" s="23"/>
      <c r="Z155" s="23"/>
      <c r="AA155" s="23"/>
      <c r="AB155" s="23"/>
      <c r="AC155" s="23"/>
      <c r="AD155" s="23"/>
      <c r="AE155" s="23"/>
      <c r="AR155" s="160" t="s">
        <v>952</v>
      </c>
      <c r="AT155" s="160" t="s">
        <v>148</v>
      </c>
      <c r="AU155" s="160" t="s">
        <v>85</v>
      </c>
      <c r="AY155" s="11" t="s">
        <v>146</v>
      </c>
      <c r="BE155" s="161">
        <f>IF(N155="základní",J155,0)</f>
        <v>0</v>
      </c>
      <c r="BF155" s="161">
        <f>IF(N155="snížená",J155,0)</f>
        <v>0</v>
      </c>
      <c r="BG155" s="161">
        <f>IF(N155="zákl. přenesená",J155,0)</f>
        <v>0</v>
      </c>
      <c r="BH155" s="161">
        <f>IF(N155="sníž. přenesená",J155,0)</f>
        <v>0</v>
      </c>
      <c r="BI155" s="161">
        <f>IF(N155="nulová",J155,0)</f>
        <v>0</v>
      </c>
      <c r="BJ155" s="11" t="s">
        <v>83</v>
      </c>
      <c r="BK155" s="161">
        <f>ROUND(I155*H155,2)</f>
        <v>0</v>
      </c>
      <c r="BL155" s="11" t="s">
        <v>952</v>
      </c>
      <c r="BM155" s="160" t="s">
        <v>1388</v>
      </c>
    </row>
    <row r="156" spans="1:65" s="137" customFormat="1" ht="22.9" customHeight="1">
      <c r="B156" s="138"/>
      <c r="D156" s="139" t="s">
        <v>75</v>
      </c>
      <c r="E156" s="148" t="s">
        <v>999</v>
      </c>
      <c r="F156" s="148" t="s">
        <v>1000</v>
      </c>
      <c r="I156" s="3"/>
      <c r="J156" s="149">
        <f>BK156</f>
        <v>0</v>
      </c>
      <c r="L156" s="138"/>
      <c r="M156" s="142"/>
      <c r="N156" s="143"/>
      <c r="O156" s="143"/>
      <c r="P156" s="144">
        <f>P157</f>
        <v>0</v>
      </c>
      <c r="Q156" s="143"/>
      <c r="R156" s="144">
        <f>R157</f>
        <v>0</v>
      </c>
      <c r="S156" s="143"/>
      <c r="T156" s="145">
        <f>T157</f>
        <v>0</v>
      </c>
      <c r="AR156" s="139" t="s">
        <v>171</v>
      </c>
      <c r="AT156" s="146" t="s">
        <v>75</v>
      </c>
      <c r="AU156" s="146" t="s">
        <v>83</v>
      </c>
      <c r="AY156" s="139" t="s">
        <v>146</v>
      </c>
      <c r="BK156" s="147">
        <f>BK157</f>
        <v>0</v>
      </c>
    </row>
    <row r="157" spans="1:65" s="27" customFormat="1" ht="14.45" customHeight="1">
      <c r="A157" s="23"/>
      <c r="B157" s="24"/>
      <c r="C157" s="150" t="s">
        <v>8</v>
      </c>
      <c r="D157" s="150" t="s">
        <v>148</v>
      </c>
      <c r="E157" s="151" t="s">
        <v>1001</v>
      </c>
      <c r="F157" s="152" t="s">
        <v>1002</v>
      </c>
      <c r="G157" s="153" t="s">
        <v>944</v>
      </c>
      <c r="H157" s="154">
        <v>1</v>
      </c>
      <c r="I157" s="4"/>
      <c r="J157" s="155">
        <f>ROUND(I157*H157,2)</f>
        <v>0</v>
      </c>
      <c r="K157" s="152" t="s">
        <v>152</v>
      </c>
      <c r="L157" s="24"/>
      <c r="M157" s="203" t="s">
        <v>1</v>
      </c>
      <c r="N157" s="204" t="s">
        <v>41</v>
      </c>
      <c r="O157" s="193"/>
      <c r="P157" s="194">
        <f>O157*H157</f>
        <v>0</v>
      </c>
      <c r="Q157" s="194">
        <v>0</v>
      </c>
      <c r="R157" s="194">
        <f>Q157*H157</f>
        <v>0</v>
      </c>
      <c r="S157" s="194">
        <v>0</v>
      </c>
      <c r="T157" s="195">
        <f>S157*H157</f>
        <v>0</v>
      </c>
      <c r="U157" s="23"/>
      <c r="V157" s="23"/>
      <c r="W157" s="23"/>
      <c r="X157" s="23"/>
      <c r="Y157" s="23"/>
      <c r="Z157" s="23"/>
      <c r="AA157" s="23"/>
      <c r="AB157" s="23"/>
      <c r="AC157" s="23"/>
      <c r="AD157" s="23"/>
      <c r="AE157" s="23"/>
      <c r="AR157" s="160" t="s">
        <v>153</v>
      </c>
      <c r="AT157" s="160" t="s">
        <v>148</v>
      </c>
      <c r="AU157" s="160" t="s">
        <v>85</v>
      </c>
      <c r="AY157" s="11" t="s">
        <v>146</v>
      </c>
      <c r="BE157" s="161">
        <f>IF(N157="základní",J157,0)</f>
        <v>0</v>
      </c>
      <c r="BF157" s="161">
        <f>IF(N157="snížená",J157,0)</f>
        <v>0</v>
      </c>
      <c r="BG157" s="161">
        <f>IF(N157="zákl. přenesená",J157,0)</f>
        <v>0</v>
      </c>
      <c r="BH157" s="161">
        <f>IF(N157="sníž. přenesená",J157,0)</f>
        <v>0</v>
      </c>
      <c r="BI157" s="161">
        <f>IF(N157="nulová",J157,0)</f>
        <v>0</v>
      </c>
      <c r="BJ157" s="11" t="s">
        <v>83</v>
      </c>
      <c r="BK157" s="161">
        <f>ROUND(I157*H157,2)</f>
        <v>0</v>
      </c>
      <c r="BL157" s="11" t="s">
        <v>153</v>
      </c>
      <c r="BM157" s="160" t="s">
        <v>1389</v>
      </c>
    </row>
    <row r="158" spans="1:65" s="27" customFormat="1" ht="6.95" customHeight="1">
      <c r="A158" s="23"/>
      <c r="B158" s="39"/>
      <c r="C158" s="40"/>
      <c r="D158" s="40"/>
      <c r="E158" s="40"/>
      <c r="F158" s="40"/>
      <c r="G158" s="40"/>
      <c r="H158" s="40"/>
      <c r="I158" s="40"/>
      <c r="J158" s="40"/>
      <c r="K158" s="40"/>
      <c r="L158" s="24"/>
      <c r="M158" s="23"/>
      <c r="O158" s="23"/>
      <c r="P158" s="23"/>
      <c r="Q158" s="23"/>
      <c r="R158" s="23"/>
      <c r="S158" s="23"/>
      <c r="T158" s="23"/>
      <c r="U158" s="23"/>
      <c r="V158" s="23"/>
      <c r="W158" s="23"/>
      <c r="X158" s="23"/>
      <c r="Y158" s="23"/>
      <c r="Z158" s="23"/>
      <c r="AA158" s="23"/>
      <c r="AB158" s="23"/>
      <c r="AC158" s="23"/>
      <c r="AD158" s="23"/>
      <c r="AE158" s="23"/>
    </row>
  </sheetData>
  <sheetProtection password="9F15" sheet="1" objects="1" scenarios="1"/>
  <autoFilter ref="C126:K157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1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14</vt:i4>
      </vt:variant>
    </vt:vector>
  </HeadingPairs>
  <TitlesOfParts>
    <vt:vector size="22" baseType="lpstr">
      <vt:lpstr>Rekapitulace zakázky</vt:lpstr>
      <vt:lpstr>SO 01.M - Stavební část </vt:lpstr>
      <vt:lpstr>SO 01.K - Železniční svršek</vt:lpstr>
      <vt:lpstr>SO 01.V - Vedlejší rozpoč...</vt:lpstr>
      <vt:lpstr>SO 02.S - Stavební část </vt:lpstr>
      <vt:lpstr>SO 02.K - Železniční svršek</vt:lpstr>
      <vt:lpstr>SO 02.V - Vedlejší rozpoč...</vt:lpstr>
      <vt:lpstr>List1</vt:lpstr>
      <vt:lpstr>'Rekapitulace zakázky'!Názvy_tisku</vt:lpstr>
      <vt:lpstr>'SO 01.K - Železniční svršek'!Názvy_tisku</vt:lpstr>
      <vt:lpstr>'SO 01.M - Stavební část '!Názvy_tisku</vt:lpstr>
      <vt:lpstr>'SO 01.V - Vedlejší rozpoč...'!Názvy_tisku</vt:lpstr>
      <vt:lpstr>'SO 02.K - Železniční svršek'!Názvy_tisku</vt:lpstr>
      <vt:lpstr>'SO 02.S - Stavební část '!Názvy_tisku</vt:lpstr>
      <vt:lpstr>'SO 02.V - Vedlejší rozpoč...'!Názvy_tisku</vt:lpstr>
      <vt:lpstr>'Rekapitulace zakázky'!Oblast_tisku</vt:lpstr>
      <vt:lpstr>'SO 01.K - Železniční svršek'!Oblast_tisku</vt:lpstr>
      <vt:lpstr>'SO 01.M - Stavební část '!Oblast_tisku</vt:lpstr>
      <vt:lpstr>'SO 01.V - Vedlejší rozpoč...'!Oblast_tisku</vt:lpstr>
      <vt:lpstr>'SO 02.K - Železniční svršek'!Oblast_tisku</vt:lpstr>
      <vt:lpstr>'SO 02.S - Stavební část '!Oblast_tisku</vt:lpstr>
      <vt:lpstr>'SO 02.V - Vedlejší rozpoč...'!Oblast_tisku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Rachota Tomáš</dc:creator>
  <cp:lastModifiedBy>Rachota Tomáš</cp:lastModifiedBy>
  <dcterms:created xsi:type="dcterms:W3CDTF">2020-08-06T11:24:36Z</dcterms:created>
  <dcterms:modified xsi:type="dcterms:W3CDTF">2020-08-31T05:24:31Z</dcterms:modified>
</cp:coreProperties>
</file>