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VZ roky - 14-20\VZ 2020\65420213 Výměna kolejnic a pražců v úseku Vyšší Brod – Lipno nad Vltavou\"/>
    </mc:Choice>
  </mc:AlternateContent>
  <bookViews>
    <workbookView xWindow="0" yWindow="0" windowWidth="28800" windowHeight="11700"/>
  </bookViews>
  <sheets>
    <sheet name="Rekapitulace stavby" sheetId="1" r:id="rId1"/>
    <sheet name="SO 1.1 - železniční svršek" sheetId="2" r:id="rId2"/>
    <sheet name="SO 1.2 - materiál zadavat..." sheetId="3" r:id="rId3"/>
    <sheet name="SO 2.1 - železniční svršek" sheetId="4" r:id="rId4"/>
    <sheet name="SO 2.2 - materiál zadavat..." sheetId="5" r:id="rId5"/>
    <sheet name="SO 3 - Oprava opěrné zdi" sheetId="6" r:id="rId6"/>
    <sheet name="SO 4 - Oprava rampy" sheetId="7" r:id="rId7"/>
    <sheet name="VON - Vedlejší a ostatní ..." sheetId="8" r:id="rId8"/>
  </sheets>
  <definedNames>
    <definedName name="_xlnm._FilterDatabase" localSheetId="1" hidden="1">'SO 1.1 - železniční svršek'!$C$123:$K$275</definedName>
    <definedName name="_xlnm._FilterDatabase" localSheetId="2" hidden="1">'SO 1.2 - materiál zadavat...'!$C$121:$K$130</definedName>
    <definedName name="_xlnm._FilterDatabase" localSheetId="3" hidden="1">'SO 2.1 - železniční svršek'!$C$122:$K$294</definedName>
    <definedName name="_xlnm._FilterDatabase" localSheetId="4" hidden="1">'SO 2.2 - materiál zadavat...'!$C$119:$K$129</definedName>
    <definedName name="_xlnm._FilterDatabase" localSheetId="5" hidden="1">'SO 3 - Oprava opěrné zdi'!$C$122:$K$225</definedName>
    <definedName name="_xlnm._FilterDatabase" localSheetId="6" hidden="1">'SO 4 - Oprava rampy'!$C$121:$K$185</definedName>
    <definedName name="_xlnm._FilterDatabase" localSheetId="7" hidden="1">'VON - Vedlejší a ostatní ...'!$C$116:$K$136</definedName>
    <definedName name="_xlnm.Print_Titles" localSheetId="0">'Rekapitulace stavby'!$92:$92</definedName>
    <definedName name="_xlnm.Print_Titles" localSheetId="1">'SO 1.1 - železniční svršek'!$123:$123</definedName>
    <definedName name="_xlnm.Print_Titles" localSheetId="2">'SO 1.2 - materiál zadavat...'!$121:$121</definedName>
    <definedName name="_xlnm.Print_Titles" localSheetId="3">'SO 2.1 - železniční svršek'!$122:$122</definedName>
    <definedName name="_xlnm.Print_Titles" localSheetId="4">'SO 2.2 - materiál zadavat...'!$119:$119</definedName>
    <definedName name="_xlnm.Print_Titles" localSheetId="5">'SO 3 - Oprava opěrné zdi'!$122:$122</definedName>
    <definedName name="_xlnm.Print_Titles" localSheetId="6">'SO 4 - Oprava rampy'!$121:$121</definedName>
    <definedName name="_xlnm.Print_Titles" localSheetId="7">'VON - Vedlejší a ostatní ...'!$116:$116</definedName>
    <definedName name="_xlnm.Print_Area" localSheetId="0">'Rekapitulace stavby'!$D$4:$AO$76,'Rekapitulace stavby'!$C$82:$AQ$104</definedName>
    <definedName name="_xlnm.Print_Area" localSheetId="1">'SO 1.1 - železniční svršek'!$C$4:$J$76,'SO 1.1 - železniční svršek'!$C$82:$J$103,'SO 1.1 - železniční svršek'!$C$109:$K$275</definedName>
    <definedName name="_xlnm.Print_Area" localSheetId="2">'SO 1.2 - materiál zadavat...'!$C$4:$J$76,'SO 1.2 - materiál zadavat...'!$C$82:$J$101,'SO 1.2 - materiál zadavat...'!$C$107:$K$130</definedName>
    <definedName name="_xlnm.Print_Area" localSheetId="3">'SO 2.1 - železniční svršek'!$C$4:$J$76,'SO 2.1 - železniční svršek'!$C$82:$J$102,'SO 2.1 - železniční svršek'!$C$108:$K$294</definedName>
    <definedName name="_xlnm.Print_Area" localSheetId="4">'SO 2.2 - materiál zadavat...'!$C$4:$J$76,'SO 2.2 - materiál zadavat...'!$C$82:$J$99,'SO 2.2 - materiál zadavat...'!$C$105:$K$129</definedName>
    <definedName name="_xlnm.Print_Area" localSheetId="5">'SO 3 - Oprava opěrné zdi'!$C$4:$J$76,'SO 3 - Oprava opěrné zdi'!$C$82:$J$104,'SO 3 - Oprava opěrné zdi'!$C$110:$K$225</definedName>
    <definedName name="_xlnm.Print_Area" localSheetId="6">'SO 4 - Oprava rampy'!$C$4:$J$76,'SO 4 - Oprava rampy'!$C$82:$J$103,'SO 4 - Oprava rampy'!$C$109:$K$185</definedName>
    <definedName name="_xlnm.Print_Area" localSheetId="7">'VON - Vedlejší a ostatní ...'!$C$4:$J$76,'VON - Vedlejší a ostatní ...'!$C$82:$J$98,'VON - Vedlejší a ostatní ...'!$C$104:$K$136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103" i="1"/>
  <c r="J35" i="8"/>
  <c r="AX103" i="1"/>
  <c r="BI134" i="8"/>
  <c r="BH134" i="8"/>
  <c r="BG134" i="8"/>
  <c r="BF134" i="8"/>
  <c r="T134" i="8"/>
  <c r="R134" i="8"/>
  <c r="P134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F113" i="8"/>
  <c r="F111" i="8"/>
  <c r="E109" i="8"/>
  <c r="F91" i="8"/>
  <c r="F89" i="8"/>
  <c r="E87" i="8"/>
  <c r="J24" i="8"/>
  <c r="E24" i="8"/>
  <c r="J92" i="8" s="1"/>
  <c r="J23" i="8"/>
  <c r="J21" i="8"/>
  <c r="E21" i="8"/>
  <c r="J113" i="8" s="1"/>
  <c r="J20" i="8"/>
  <c r="J18" i="8"/>
  <c r="E18" i="8"/>
  <c r="F92" i="8" s="1"/>
  <c r="J17" i="8"/>
  <c r="J12" i="8"/>
  <c r="J89" i="8" s="1"/>
  <c r="E7" i="8"/>
  <c r="E85" i="8" s="1"/>
  <c r="J37" i="7"/>
  <c r="J36" i="7"/>
  <c r="AY102" i="1" s="1"/>
  <c r="J35" i="7"/>
  <c r="AX102" i="1"/>
  <c r="BI183" i="7"/>
  <c r="BH183" i="7"/>
  <c r="BG183" i="7"/>
  <c r="BF183" i="7"/>
  <c r="T183" i="7"/>
  <c r="T182" i="7" s="1"/>
  <c r="R183" i="7"/>
  <c r="R182" i="7"/>
  <c r="P183" i="7"/>
  <c r="P182" i="7" s="1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R163" i="7"/>
  <c r="P163" i="7"/>
  <c r="BI160" i="7"/>
  <c r="BH160" i="7"/>
  <c r="BG160" i="7"/>
  <c r="BF160" i="7"/>
  <c r="T160" i="7"/>
  <c r="R160" i="7"/>
  <c r="P160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1" i="7"/>
  <c r="BH151" i="7"/>
  <c r="BG151" i="7"/>
  <c r="BF151" i="7"/>
  <c r="T151" i="7"/>
  <c r="R151" i="7"/>
  <c r="P151" i="7"/>
  <c r="BI148" i="7"/>
  <c r="BH148" i="7"/>
  <c r="BG148" i="7"/>
  <c r="BF148" i="7"/>
  <c r="T148" i="7"/>
  <c r="R148" i="7"/>
  <c r="P148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T128" i="7"/>
  <c r="R129" i="7"/>
  <c r="R128" i="7" s="1"/>
  <c r="P129" i="7"/>
  <c r="P128" i="7"/>
  <c r="BI125" i="7"/>
  <c r="BH125" i="7"/>
  <c r="BG125" i="7"/>
  <c r="BF125" i="7"/>
  <c r="T125" i="7"/>
  <c r="T124" i="7" s="1"/>
  <c r="R125" i="7"/>
  <c r="R124" i="7"/>
  <c r="P125" i="7"/>
  <c r="P124" i="7" s="1"/>
  <c r="F118" i="7"/>
  <c r="F116" i="7"/>
  <c r="E114" i="7"/>
  <c r="F91" i="7"/>
  <c r="F89" i="7"/>
  <c r="E87" i="7"/>
  <c r="J24" i="7"/>
  <c r="E24" i="7"/>
  <c r="J119" i="7" s="1"/>
  <c r="J23" i="7"/>
  <c r="J21" i="7"/>
  <c r="E21" i="7"/>
  <c r="J118" i="7" s="1"/>
  <c r="J20" i="7"/>
  <c r="J18" i="7"/>
  <c r="E18" i="7"/>
  <c r="F119" i="7" s="1"/>
  <c r="J17" i="7"/>
  <c r="J12" i="7"/>
  <c r="J89" i="7" s="1"/>
  <c r="E7" i="7"/>
  <c r="E112" i="7"/>
  <c r="J37" i="6"/>
  <c r="J36" i="6"/>
  <c r="AY101" i="1" s="1"/>
  <c r="J35" i="6"/>
  <c r="AX101" i="1" s="1"/>
  <c r="BI224" i="6"/>
  <c r="BH224" i="6"/>
  <c r="BG224" i="6"/>
  <c r="BF224" i="6"/>
  <c r="T224" i="6"/>
  <c r="T223" i="6" s="1"/>
  <c r="R224" i="6"/>
  <c r="R223" i="6" s="1"/>
  <c r="P224" i="6"/>
  <c r="P223" i="6" s="1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T153" i="6"/>
  <c r="R154" i="6"/>
  <c r="R153" i="6" s="1"/>
  <c r="P154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6" i="6"/>
  <c r="BH136" i="6"/>
  <c r="BG136" i="6"/>
  <c r="BF136" i="6"/>
  <c r="T136" i="6"/>
  <c r="R136" i="6"/>
  <c r="P136" i="6"/>
  <c r="BI131" i="6"/>
  <c r="BH131" i="6"/>
  <c r="BG131" i="6"/>
  <c r="BF131" i="6"/>
  <c r="T131" i="6"/>
  <c r="R131" i="6"/>
  <c r="P131" i="6"/>
  <c r="BI126" i="6"/>
  <c r="BH126" i="6"/>
  <c r="BG126" i="6"/>
  <c r="BF126" i="6"/>
  <c r="T126" i="6"/>
  <c r="R126" i="6"/>
  <c r="P126" i="6"/>
  <c r="F119" i="6"/>
  <c r="F117" i="6"/>
  <c r="E115" i="6"/>
  <c r="F91" i="6"/>
  <c r="F89" i="6"/>
  <c r="E87" i="6"/>
  <c r="J24" i="6"/>
  <c r="E24" i="6"/>
  <c r="J120" i="6" s="1"/>
  <c r="J23" i="6"/>
  <c r="J21" i="6"/>
  <c r="E21" i="6"/>
  <c r="J119" i="6" s="1"/>
  <c r="J20" i="6"/>
  <c r="J18" i="6"/>
  <c r="E18" i="6"/>
  <c r="F92" i="6" s="1"/>
  <c r="J17" i="6"/>
  <c r="J12" i="6"/>
  <c r="J117" i="6" s="1"/>
  <c r="E7" i="6"/>
  <c r="E85" i="6" s="1"/>
  <c r="J39" i="5"/>
  <c r="J38" i="5"/>
  <c r="AY100" i="1" s="1"/>
  <c r="J37" i="5"/>
  <c r="AX100" i="1"/>
  <c r="BI127" i="5"/>
  <c r="BH127" i="5"/>
  <c r="BG127" i="5"/>
  <c r="BF127" i="5"/>
  <c r="T127" i="5"/>
  <c r="R127" i="5"/>
  <c r="P127" i="5"/>
  <c r="BI124" i="5"/>
  <c r="BH124" i="5"/>
  <c r="BG124" i="5"/>
  <c r="BF124" i="5"/>
  <c r="T124" i="5"/>
  <c r="R124" i="5"/>
  <c r="P124" i="5"/>
  <c r="BI121" i="5"/>
  <c r="BH121" i="5"/>
  <c r="BG121" i="5"/>
  <c r="BF121" i="5"/>
  <c r="T121" i="5"/>
  <c r="R121" i="5"/>
  <c r="P121" i="5"/>
  <c r="F116" i="5"/>
  <c r="F114" i="5"/>
  <c r="E112" i="5"/>
  <c r="F93" i="5"/>
  <c r="F91" i="5"/>
  <c r="E89" i="5"/>
  <c r="J26" i="5"/>
  <c r="E26" i="5"/>
  <c r="J94" i="5" s="1"/>
  <c r="J25" i="5"/>
  <c r="J23" i="5"/>
  <c r="E23" i="5"/>
  <c r="J116" i="5" s="1"/>
  <c r="J22" i="5"/>
  <c r="J20" i="5"/>
  <c r="E20" i="5"/>
  <c r="F117" i="5" s="1"/>
  <c r="J19" i="5"/>
  <c r="J14" i="5"/>
  <c r="J91" i="5" s="1"/>
  <c r="E7" i="5"/>
  <c r="E85" i="5" s="1"/>
  <c r="J39" i="4"/>
  <c r="J38" i="4"/>
  <c r="AY99" i="1" s="1"/>
  <c r="J37" i="4"/>
  <c r="AX99" i="1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79" i="4"/>
  <c r="BH279" i="4"/>
  <c r="BG279" i="4"/>
  <c r="BF279" i="4"/>
  <c r="T279" i="4"/>
  <c r="R279" i="4"/>
  <c r="P279" i="4"/>
  <c r="BI275" i="4"/>
  <c r="BH275" i="4"/>
  <c r="BG275" i="4"/>
  <c r="BF275" i="4"/>
  <c r="T275" i="4"/>
  <c r="R275" i="4"/>
  <c r="P275" i="4"/>
  <c r="BI271" i="4"/>
  <c r="BH271" i="4"/>
  <c r="BG271" i="4"/>
  <c r="BF271" i="4"/>
  <c r="T271" i="4"/>
  <c r="R271" i="4"/>
  <c r="P271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59" i="4"/>
  <c r="BH259" i="4"/>
  <c r="BG259" i="4"/>
  <c r="BF259" i="4"/>
  <c r="T259" i="4"/>
  <c r="R259" i="4"/>
  <c r="P259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7" i="4"/>
  <c r="BH247" i="4"/>
  <c r="BG247" i="4"/>
  <c r="BF247" i="4"/>
  <c r="T247" i="4"/>
  <c r="R247" i="4"/>
  <c r="P247" i="4"/>
  <c r="BI243" i="4"/>
  <c r="BH243" i="4"/>
  <c r="BG243" i="4"/>
  <c r="BF243" i="4"/>
  <c r="T243" i="4"/>
  <c r="R243" i="4"/>
  <c r="P243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F119" i="4"/>
  <c r="F117" i="4"/>
  <c r="E115" i="4"/>
  <c r="F93" i="4"/>
  <c r="F91" i="4"/>
  <c r="E89" i="4"/>
  <c r="J26" i="4"/>
  <c r="E26" i="4"/>
  <c r="J120" i="4" s="1"/>
  <c r="J25" i="4"/>
  <c r="J23" i="4"/>
  <c r="E23" i="4"/>
  <c r="J93" i="4" s="1"/>
  <c r="J22" i="4"/>
  <c r="J20" i="4"/>
  <c r="E20" i="4"/>
  <c r="F94" i="4" s="1"/>
  <c r="J19" i="4"/>
  <c r="J14" i="4"/>
  <c r="J117" i="4"/>
  <c r="E7" i="4"/>
  <c r="E111" i="4"/>
  <c r="J39" i="3"/>
  <c r="J38" i="3"/>
  <c r="AY97" i="1" s="1"/>
  <c r="J37" i="3"/>
  <c r="AX97" i="1" s="1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F118" i="3"/>
  <c r="F116" i="3"/>
  <c r="E114" i="3"/>
  <c r="F93" i="3"/>
  <c r="F91" i="3"/>
  <c r="E89" i="3"/>
  <c r="J26" i="3"/>
  <c r="E26" i="3"/>
  <c r="J94" i="3"/>
  <c r="J25" i="3"/>
  <c r="J23" i="3"/>
  <c r="E23" i="3"/>
  <c r="J93" i="3"/>
  <c r="J22" i="3"/>
  <c r="J20" i="3"/>
  <c r="E20" i="3"/>
  <c r="F119" i="3"/>
  <c r="J19" i="3"/>
  <c r="J14" i="3"/>
  <c r="J91" i="3" s="1"/>
  <c r="E7" i="3"/>
  <c r="E110" i="3" s="1"/>
  <c r="J39" i="2"/>
  <c r="J38" i="2"/>
  <c r="AY96" i="1"/>
  <c r="J37" i="2"/>
  <c r="AX96" i="1"/>
  <c r="BI274" i="2"/>
  <c r="BH274" i="2"/>
  <c r="BG274" i="2"/>
  <c r="BF274" i="2"/>
  <c r="T274" i="2"/>
  <c r="T273" i="2"/>
  <c r="R274" i="2"/>
  <c r="R273" i="2"/>
  <c r="P274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20" i="2"/>
  <c r="F118" i="2"/>
  <c r="E116" i="2"/>
  <c r="F93" i="2"/>
  <c r="F91" i="2"/>
  <c r="E89" i="2"/>
  <c r="J26" i="2"/>
  <c r="E26" i="2"/>
  <c r="J121" i="2"/>
  <c r="J25" i="2"/>
  <c r="J23" i="2"/>
  <c r="E23" i="2"/>
  <c r="J120" i="2"/>
  <c r="J22" i="2"/>
  <c r="J20" i="2"/>
  <c r="E20" i="2"/>
  <c r="F94" i="2"/>
  <c r="J19" i="2"/>
  <c r="J14" i="2"/>
  <c r="J118" i="2" s="1"/>
  <c r="E7" i="2"/>
  <c r="E112" i="2" s="1"/>
  <c r="L90" i="1"/>
  <c r="AM90" i="1"/>
  <c r="AM89" i="1"/>
  <c r="L89" i="1"/>
  <c r="AM87" i="1"/>
  <c r="L87" i="1"/>
  <c r="L85" i="1"/>
  <c r="L84" i="1"/>
  <c r="J134" i="8"/>
  <c r="J131" i="8"/>
  <c r="J123" i="8"/>
  <c r="BK121" i="8"/>
  <c r="J183" i="7"/>
  <c r="BK163" i="7"/>
  <c r="BK160" i="7"/>
  <c r="J157" i="7"/>
  <c r="J151" i="7"/>
  <c r="J148" i="7"/>
  <c r="J145" i="7"/>
  <c r="J142" i="7"/>
  <c r="BK136" i="7"/>
  <c r="BK129" i="7"/>
  <c r="J217" i="6"/>
  <c r="J211" i="6"/>
  <c r="J193" i="6"/>
  <c r="BK187" i="6"/>
  <c r="BK180" i="6"/>
  <c r="J176" i="6"/>
  <c r="J173" i="6"/>
  <c r="BK170" i="6"/>
  <c r="BK167" i="6"/>
  <c r="J161" i="6"/>
  <c r="BK144" i="6"/>
  <c r="BK136" i="6"/>
  <c r="J131" i="6"/>
  <c r="J127" i="5"/>
  <c r="BK124" i="5"/>
  <c r="BK121" i="5"/>
  <c r="BK271" i="4"/>
  <c r="J240" i="4"/>
  <c r="BK233" i="4"/>
  <c r="J227" i="4"/>
  <c r="J222" i="4"/>
  <c r="J218" i="4"/>
  <c r="J212" i="4"/>
  <c r="BK209" i="4"/>
  <c r="J193" i="4"/>
  <c r="BK176" i="4"/>
  <c r="BK173" i="4"/>
  <c r="BK167" i="4"/>
  <c r="BK164" i="4"/>
  <c r="J161" i="4"/>
  <c r="J158" i="4"/>
  <c r="J154" i="4"/>
  <c r="BK148" i="4"/>
  <c r="BK145" i="4"/>
  <c r="BK141" i="4"/>
  <c r="BK135" i="4"/>
  <c r="BK126" i="4"/>
  <c r="BK128" i="3"/>
  <c r="BK267" i="2"/>
  <c r="BK258" i="2"/>
  <c r="J252" i="2"/>
  <c r="J244" i="2"/>
  <c r="J241" i="2"/>
  <c r="J237" i="2"/>
  <c r="BK225" i="2"/>
  <c r="J218" i="2"/>
  <c r="BK215" i="2"/>
  <c r="BK211" i="2"/>
  <c r="J208" i="2"/>
  <c r="BK205" i="2"/>
  <c r="J202" i="2"/>
  <c r="BK195" i="2"/>
  <c r="J189" i="2"/>
  <c r="J186" i="2"/>
  <c r="BK183" i="2"/>
  <c r="J180" i="2"/>
  <c r="BK177" i="2"/>
  <c r="BK174" i="2"/>
  <c r="BK171" i="2"/>
  <c r="J168" i="2"/>
  <c r="BK165" i="2"/>
  <c r="BK162" i="2"/>
  <c r="BK159" i="2"/>
  <c r="J156" i="2"/>
  <c r="J150" i="2"/>
  <c r="BK147" i="2"/>
  <c r="BK143" i="2"/>
  <c r="J139" i="2"/>
  <c r="BK136" i="2"/>
  <c r="J133" i="2"/>
  <c r="J130" i="2"/>
  <c r="BK127" i="2"/>
  <c r="BK134" i="8"/>
  <c r="J129" i="8"/>
  <c r="J127" i="8"/>
  <c r="BK125" i="8"/>
  <c r="J119" i="8"/>
  <c r="BK183" i="7"/>
  <c r="BK179" i="7"/>
  <c r="J176" i="7"/>
  <c r="BK166" i="7"/>
  <c r="J163" i="7"/>
  <c r="BK151" i="7"/>
  <c r="BK142" i="7"/>
  <c r="J139" i="7"/>
  <c r="BK133" i="7"/>
  <c r="J125" i="7"/>
  <c r="BK224" i="6"/>
  <c r="J224" i="6"/>
  <c r="J220" i="6"/>
  <c r="BK217" i="6"/>
  <c r="J208" i="6"/>
  <c r="J199" i="6"/>
  <c r="BK196" i="6"/>
  <c r="BK183" i="6"/>
  <c r="J180" i="6"/>
  <c r="BK176" i="6"/>
  <c r="BK173" i="6"/>
  <c r="J170" i="6"/>
  <c r="BK164" i="6"/>
  <c r="BK161" i="6"/>
  <c r="BK158" i="6"/>
  <c r="J154" i="6"/>
  <c r="J150" i="6"/>
  <c r="J147" i="6"/>
  <c r="BK127" i="5"/>
  <c r="J124" i="5"/>
  <c r="BK292" i="4"/>
  <c r="J292" i="4"/>
  <c r="BK289" i="4"/>
  <c r="BK283" i="4"/>
  <c r="J279" i="4"/>
  <c r="J275" i="4"/>
  <c r="J259" i="4"/>
  <c r="J255" i="4"/>
  <c r="J247" i="4"/>
  <c r="J243" i="4"/>
  <c r="BK240" i="4"/>
  <c r="J236" i="4"/>
  <c r="J233" i="4"/>
  <c r="J230" i="4"/>
  <c r="BK227" i="4"/>
  <c r="J209" i="4"/>
  <c r="J206" i="4"/>
  <c r="J203" i="4"/>
  <c r="BK200" i="4"/>
  <c r="BK193" i="4"/>
  <c r="J190" i="4"/>
  <c r="J182" i="4"/>
  <c r="J170" i="4"/>
  <c r="BK151" i="4"/>
  <c r="J141" i="4"/>
  <c r="J135" i="4"/>
  <c r="J129" i="4"/>
  <c r="J274" i="2"/>
  <c r="BK270" i="2"/>
  <c r="BK264" i="2"/>
  <c r="BK261" i="2"/>
  <c r="BK237" i="2"/>
  <c r="J233" i="2"/>
  <c r="BK131" i="8"/>
  <c r="BK129" i="8"/>
  <c r="BK127" i="8"/>
  <c r="J125" i="8"/>
  <c r="BK123" i="8"/>
  <c r="J121" i="8"/>
  <c r="BK119" i="8"/>
  <c r="J179" i="7"/>
  <c r="BK176" i="7"/>
  <c r="J173" i="7"/>
  <c r="J170" i="7"/>
  <c r="J160" i="7"/>
  <c r="J154" i="7"/>
  <c r="BK148" i="7"/>
  <c r="J136" i="7"/>
  <c r="J214" i="6"/>
  <c r="J205" i="6"/>
  <c r="J202" i="6"/>
  <c r="BK193" i="6"/>
  <c r="J190" i="6"/>
  <c r="BK154" i="6"/>
  <c r="BK150" i="6"/>
  <c r="BK147" i="6"/>
  <c r="J144" i="6"/>
  <c r="BK141" i="6"/>
  <c r="J136" i="6"/>
  <c r="BK131" i="6"/>
  <c r="J126" i="6"/>
  <c r="J121" i="5"/>
  <c r="J286" i="4"/>
  <c r="J283" i="4"/>
  <c r="BK275" i="4"/>
  <c r="J271" i="4"/>
  <c r="J267" i="4"/>
  <c r="BK263" i="4"/>
  <c r="J263" i="4"/>
  <c r="BK259" i="4"/>
  <c r="BK255" i="4"/>
  <c r="BK251" i="4"/>
  <c r="BK247" i="4"/>
  <c r="BK236" i="4"/>
  <c r="BK222" i="4"/>
  <c r="J215" i="4"/>
  <c r="BK206" i="4"/>
  <c r="J196" i="4"/>
  <c r="BK186" i="4"/>
  <c r="J179" i="4"/>
  <c r="J176" i="4"/>
  <c r="BK170" i="4"/>
  <c r="BK158" i="4"/>
  <c r="BK154" i="4"/>
  <c r="J151" i="4"/>
  <c r="J145" i="4"/>
  <c r="BK138" i="4"/>
  <c r="BK132" i="4"/>
  <c r="J126" i="4"/>
  <c r="J128" i="3"/>
  <c r="J125" i="3"/>
  <c r="BK274" i="2"/>
  <c r="J270" i="2"/>
  <c r="J264" i="2"/>
  <c r="J261" i="2"/>
  <c r="J255" i="2"/>
  <c r="J248" i="2"/>
  <c r="BK244" i="2"/>
  <c r="BK233" i="2"/>
  <c r="BK229" i="2"/>
  <c r="BK221" i="2"/>
  <c r="J215" i="2"/>
  <c r="J211" i="2"/>
  <c r="BK208" i="2"/>
  <c r="J205" i="2"/>
  <c r="J198" i="2"/>
  <c r="J192" i="2"/>
  <c r="BK189" i="2"/>
  <c r="BK186" i="2"/>
  <c r="J183" i="2"/>
  <c r="BK180" i="2"/>
  <c r="J177" i="2"/>
  <c r="J174" i="2"/>
  <c r="J171" i="2"/>
  <c r="BK168" i="2"/>
  <c r="J165" i="2"/>
  <c r="J162" i="2"/>
  <c r="J159" i="2"/>
  <c r="BK156" i="2"/>
  <c r="BK153" i="2"/>
  <c r="J153" i="2"/>
  <c r="BK150" i="2"/>
  <c r="J147" i="2"/>
  <c r="J143" i="2"/>
  <c r="BK139" i="2"/>
  <c r="J136" i="2"/>
  <c r="BK133" i="2"/>
  <c r="BK130" i="2"/>
  <c r="J127" i="2"/>
  <c r="AS98" i="1"/>
  <c r="AS95" i="1"/>
  <c r="BK173" i="7"/>
  <c r="BK170" i="7"/>
  <c r="J166" i="7"/>
  <c r="BK157" i="7"/>
  <c r="BK154" i="7"/>
  <c r="BK145" i="7"/>
  <c r="BK139" i="7"/>
  <c r="J133" i="7"/>
  <c r="J129" i="7"/>
  <c r="BK125" i="7"/>
  <c r="BK220" i="6"/>
  <c r="BK214" i="6"/>
  <c r="BK211" i="6"/>
  <c r="BK208" i="6"/>
  <c r="BK205" i="6"/>
  <c r="BK202" i="6"/>
  <c r="BK199" i="6"/>
  <c r="J196" i="6"/>
  <c r="BK190" i="6"/>
  <c r="J187" i="6"/>
  <c r="J183" i="6"/>
  <c r="J167" i="6"/>
  <c r="J164" i="6"/>
  <c r="J158" i="6"/>
  <c r="J141" i="6"/>
  <c r="BK126" i="6"/>
  <c r="J289" i="4"/>
  <c r="BK286" i="4"/>
  <c r="BK279" i="4"/>
  <c r="BK267" i="4"/>
  <c r="J251" i="4"/>
  <c r="BK243" i="4"/>
  <c r="BK230" i="4"/>
  <c r="BK218" i="4"/>
  <c r="BK215" i="4"/>
  <c r="BK212" i="4"/>
  <c r="BK203" i="4"/>
  <c r="J200" i="4"/>
  <c r="BK196" i="4"/>
  <c r="BK190" i="4"/>
  <c r="J186" i="4"/>
  <c r="BK182" i="4"/>
  <c r="BK179" i="4"/>
  <c r="J173" i="4"/>
  <c r="J167" i="4"/>
  <c r="J164" i="4"/>
  <c r="BK161" i="4"/>
  <c r="J148" i="4"/>
  <c r="J138" i="4"/>
  <c r="J132" i="4"/>
  <c r="BK129" i="4"/>
  <c r="BK125" i="3"/>
  <c r="J267" i="2"/>
  <c r="J258" i="2"/>
  <c r="BK255" i="2"/>
  <c r="BK252" i="2"/>
  <c r="BK248" i="2"/>
  <c r="BK241" i="2"/>
  <c r="J229" i="2"/>
  <c r="J225" i="2"/>
  <c r="J221" i="2"/>
  <c r="BK218" i="2"/>
  <c r="BK202" i="2"/>
  <c r="BK198" i="2"/>
  <c r="J195" i="2"/>
  <c r="BK192" i="2"/>
  <c r="T126" i="2" l="1"/>
  <c r="T125" i="2"/>
  <c r="R214" i="2"/>
  <c r="BK124" i="3"/>
  <c r="BK123" i="3" s="1"/>
  <c r="J123" i="3" s="1"/>
  <c r="J99" i="3" s="1"/>
  <c r="T125" i="4"/>
  <c r="T124" i="4" s="1"/>
  <c r="BK226" i="4"/>
  <c r="J226" i="4"/>
  <c r="J101" i="4"/>
  <c r="R120" i="5"/>
  <c r="R125" i="6"/>
  <c r="R157" i="6"/>
  <c r="P179" i="6"/>
  <c r="P186" i="6"/>
  <c r="BK126" i="2"/>
  <c r="J126" i="2" s="1"/>
  <c r="J100" i="2" s="1"/>
  <c r="T214" i="2"/>
  <c r="R124" i="3"/>
  <c r="R123" i="3" s="1"/>
  <c r="R122" i="3" s="1"/>
  <c r="R125" i="4"/>
  <c r="R124" i="4"/>
  <c r="T226" i="4"/>
  <c r="T120" i="5"/>
  <c r="P125" i="6"/>
  <c r="BK157" i="6"/>
  <c r="J157" i="6" s="1"/>
  <c r="J100" i="6" s="1"/>
  <c r="BK179" i="6"/>
  <c r="J179" i="6"/>
  <c r="J101" i="6" s="1"/>
  <c r="BK186" i="6"/>
  <c r="J186" i="6" s="1"/>
  <c r="J102" i="6" s="1"/>
  <c r="P132" i="7"/>
  <c r="P123" i="7"/>
  <c r="P122" i="7" s="1"/>
  <c r="AU102" i="1" s="1"/>
  <c r="BK169" i="7"/>
  <c r="J169" i="7"/>
  <c r="J101" i="7" s="1"/>
  <c r="R169" i="7"/>
  <c r="P118" i="8"/>
  <c r="P117" i="8"/>
  <c r="AU103" i="1" s="1"/>
  <c r="P126" i="2"/>
  <c r="P125" i="2" s="1"/>
  <c r="BK214" i="2"/>
  <c r="J214" i="2" s="1"/>
  <c r="J101" i="2" s="1"/>
  <c r="T124" i="3"/>
  <c r="T123" i="3"/>
  <c r="T122" i="3" s="1"/>
  <c r="BK125" i="4"/>
  <c r="BK124" i="4" s="1"/>
  <c r="J124" i="4" s="1"/>
  <c r="J99" i="4" s="1"/>
  <c r="P226" i="4"/>
  <c r="P120" i="5"/>
  <c r="AU100" i="1"/>
  <c r="T125" i="6"/>
  <c r="P157" i="6"/>
  <c r="R179" i="6"/>
  <c r="T186" i="6"/>
  <c r="BK132" i="7"/>
  <c r="J132" i="7"/>
  <c r="J100" i="7" s="1"/>
  <c r="T132" i="7"/>
  <c r="T123" i="7" s="1"/>
  <c r="T122" i="7" s="1"/>
  <c r="T169" i="7"/>
  <c r="BK118" i="8"/>
  <c r="J118" i="8" s="1"/>
  <c r="J97" i="8" s="1"/>
  <c r="R118" i="8"/>
  <c r="R117" i="8"/>
  <c r="R126" i="2"/>
  <c r="R125" i="2"/>
  <c r="R124" i="2" s="1"/>
  <c r="P214" i="2"/>
  <c r="P124" i="3"/>
  <c r="P123" i="3"/>
  <c r="P122" i="3" s="1"/>
  <c r="AU97" i="1" s="1"/>
  <c r="P125" i="4"/>
  <c r="P124" i="4"/>
  <c r="P123" i="4" s="1"/>
  <c r="AU99" i="1" s="1"/>
  <c r="R226" i="4"/>
  <c r="BK120" i="5"/>
  <c r="J120" i="5" s="1"/>
  <c r="J32" i="5" s="1"/>
  <c r="AG100" i="1" s="1"/>
  <c r="BK125" i="6"/>
  <c r="J125" i="6" s="1"/>
  <c r="J98" i="6" s="1"/>
  <c r="T157" i="6"/>
  <c r="T179" i="6"/>
  <c r="R186" i="6"/>
  <c r="R132" i="7"/>
  <c r="R123" i="7" s="1"/>
  <c r="R122" i="7" s="1"/>
  <c r="P169" i="7"/>
  <c r="T118" i="8"/>
  <c r="T117" i="8" s="1"/>
  <c r="BE189" i="2"/>
  <c r="BE208" i="2"/>
  <c r="BE221" i="2"/>
  <c r="BE233" i="2"/>
  <c r="BE241" i="2"/>
  <c r="BE244" i="2"/>
  <c r="BE258" i="2"/>
  <c r="BE261" i="2"/>
  <c r="BE267" i="2"/>
  <c r="J116" i="3"/>
  <c r="J118" i="3"/>
  <c r="J119" i="3"/>
  <c r="BE128" i="3"/>
  <c r="J119" i="4"/>
  <c r="BE126" i="4"/>
  <c r="BE132" i="4"/>
  <c r="BE148" i="4"/>
  <c r="BE173" i="4"/>
  <c r="BE206" i="4"/>
  <c r="BE222" i="4"/>
  <c r="BE251" i="4"/>
  <c r="BE255" i="4"/>
  <c r="F94" i="5"/>
  <c r="E108" i="5"/>
  <c r="J117" i="5"/>
  <c r="BE121" i="5"/>
  <c r="BE124" i="5"/>
  <c r="J91" i="6"/>
  <c r="BE131" i="6"/>
  <c r="BE144" i="6"/>
  <c r="BE154" i="6"/>
  <c r="BE158" i="6"/>
  <c r="BE217" i="6"/>
  <c r="F92" i="7"/>
  <c r="BE133" i="7"/>
  <c r="BE160" i="7"/>
  <c r="BE179" i="7"/>
  <c r="E85" i="2"/>
  <c r="J93" i="2"/>
  <c r="F121" i="2"/>
  <c r="BE127" i="2"/>
  <c r="BE130" i="2"/>
  <c r="BE136" i="2"/>
  <c r="BE143" i="2"/>
  <c r="BE147" i="2"/>
  <c r="BE156" i="2"/>
  <c r="BE159" i="2"/>
  <c r="BE165" i="2"/>
  <c r="BE168" i="2"/>
  <c r="BE171" i="2"/>
  <c r="BE177" i="2"/>
  <c r="BE183" i="2"/>
  <c r="BE186" i="2"/>
  <c r="BE202" i="2"/>
  <c r="BE225" i="2"/>
  <c r="BE270" i="2"/>
  <c r="E85" i="3"/>
  <c r="F94" i="3"/>
  <c r="E85" i="4"/>
  <c r="J94" i="4"/>
  <c r="F120" i="4"/>
  <c r="BE129" i="4"/>
  <c r="BE154" i="4"/>
  <c r="BE164" i="4"/>
  <c r="BE170" i="4"/>
  <c r="BE186" i="4"/>
  <c r="BE190" i="4"/>
  <c r="BE200" i="4"/>
  <c r="BE209" i="4"/>
  <c r="BE215" i="4"/>
  <c r="BE230" i="4"/>
  <c r="BE267" i="4"/>
  <c r="J114" i="5"/>
  <c r="J89" i="6"/>
  <c r="E113" i="6"/>
  <c r="F120" i="6"/>
  <c r="BE136" i="6"/>
  <c r="BE161" i="6"/>
  <c r="BE167" i="6"/>
  <c r="BE170" i="6"/>
  <c r="BE173" i="6"/>
  <c r="BE176" i="6"/>
  <c r="BE180" i="6"/>
  <c r="BE183" i="6"/>
  <c r="BE196" i="6"/>
  <c r="BE202" i="6"/>
  <c r="BE208" i="6"/>
  <c r="BE211" i="6"/>
  <c r="BE214" i="6"/>
  <c r="BE220" i="6"/>
  <c r="BK223" i="6"/>
  <c r="J223" i="6" s="1"/>
  <c r="J103" i="6" s="1"/>
  <c r="J92" i="7"/>
  <c r="J116" i="7"/>
  <c r="BE125" i="7"/>
  <c r="BE129" i="7"/>
  <c r="BE136" i="7"/>
  <c r="BE139" i="7"/>
  <c r="BE142" i="7"/>
  <c r="BE148" i="7"/>
  <c r="BE154" i="7"/>
  <c r="BE163" i="7"/>
  <c r="BE176" i="7"/>
  <c r="J91" i="8"/>
  <c r="E107" i="8"/>
  <c r="J111" i="8"/>
  <c r="J114" i="8"/>
  <c r="BE123" i="8"/>
  <c r="BE125" i="8"/>
  <c r="BE237" i="2"/>
  <c r="BE252" i="2"/>
  <c r="BE255" i="2"/>
  <c r="BE264" i="2"/>
  <c r="BE274" i="2"/>
  <c r="BE125" i="3"/>
  <c r="J91" i="4"/>
  <c r="BE135" i="4"/>
  <c r="BE138" i="4"/>
  <c r="BE141" i="4"/>
  <c r="BE145" i="4"/>
  <c r="BE161" i="4"/>
  <c r="BE167" i="4"/>
  <c r="BE176" i="4"/>
  <c r="BE182" i="4"/>
  <c r="BE212" i="4"/>
  <c r="BE218" i="4"/>
  <c r="BE227" i="4"/>
  <c r="BE233" i="4"/>
  <c r="BE240" i="4"/>
  <c r="BE263" i="4"/>
  <c r="BE271" i="4"/>
  <c r="BE283" i="4"/>
  <c r="BE289" i="4"/>
  <c r="BE292" i="4"/>
  <c r="BE127" i="5"/>
  <c r="J92" i="6"/>
  <c r="BE126" i="6"/>
  <c r="BE141" i="6"/>
  <c r="BE164" i="6"/>
  <c r="BE187" i="6"/>
  <c r="BE190" i="6"/>
  <c r="BE224" i="6"/>
  <c r="J91" i="7"/>
  <c r="BE145" i="7"/>
  <c r="BE157" i="7"/>
  <c r="F114" i="8"/>
  <c r="BE121" i="8"/>
  <c r="BE127" i="8"/>
  <c r="BE131" i="8"/>
  <c r="BE134" i="8"/>
  <c r="J91" i="2"/>
  <c r="J94" i="2"/>
  <c r="BE133" i="2"/>
  <c r="BE139" i="2"/>
  <c r="BE150" i="2"/>
  <c r="BE153" i="2"/>
  <c r="BE162" i="2"/>
  <c r="BE174" i="2"/>
  <c r="BE180" i="2"/>
  <c r="BE192" i="2"/>
  <c r="BE195" i="2"/>
  <c r="BE198" i="2"/>
  <c r="BE205" i="2"/>
  <c r="BE211" i="2"/>
  <c r="BE215" i="2"/>
  <c r="BE218" i="2"/>
  <c r="BE229" i="2"/>
  <c r="BE248" i="2"/>
  <c r="BK273" i="2"/>
  <c r="J273" i="2"/>
  <c r="J102" i="2" s="1"/>
  <c r="BE151" i="4"/>
  <c r="BE158" i="4"/>
  <c r="BE179" i="4"/>
  <c r="BE193" i="4"/>
  <c r="BE196" i="4"/>
  <c r="BE203" i="4"/>
  <c r="BE236" i="4"/>
  <c r="BE243" i="4"/>
  <c r="BE247" i="4"/>
  <c r="BE259" i="4"/>
  <c r="BE275" i="4"/>
  <c r="BE279" i="4"/>
  <c r="BE286" i="4"/>
  <c r="J93" i="5"/>
  <c r="BE147" i="6"/>
  <c r="BE150" i="6"/>
  <c r="BE193" i="6"/>
  <c r="BE199" i="6"/>
  <c r="BE205" i="6"/>
  <c r="BK153" i="6"/>
  <c r="J153" i="6"/>
  <c r="J99" i="6" s="1"/>
  <c r="E85" i="7"/>
  <c r="BE151" i="7"/>
  <c r="BE166" i="7"/>
  <c r="BE170" i="7"/>
  <c r="BE173" i="7"/>
  <c r="BE183" i="7"/>
  <c r="BK124" i="7"/>
  <c r="J124" i="7" s="1"/>
  <c r="J98" i="7" s="1"/>
  <c r="BK128" i="7"/>
  <c r="J128" i="7"/>
  <c r="J99" i="7" s="1"/>
  <c r="BK182" i="7"/>
  <c r="J182" i="7" s="1"/>
  <c r="J102" i="7" s="1"/>
  <c r="BE119" i="8"/>
  <c r="BE129" i="8"/>
  <c r="F36" i="4"/>
  <c r="BA99" i="1"/>
  <c r="J34" i="7"/>
  <c r="AW102" i="1"/>
  <c r="F38" i="3"/>
  <c r="BC97" i="1"/>
  <c r="F38" i="4"/>
  <c r="BC99" i="1"/>
  <c r="F35" i="7"/>
  <c r="BB102" i="1"/>
  <c r="F36" i="3"/>
  <c r="BA97" i="1" s="1"/>
  <c r="J36" i="4"/>
  <c r="AW99" i="1"/>
  <c r="J36" i="3"/>
  <c r="AW97" i="1" s="1"/>
  <c r="F37" i="4"/>
  <c r="BB99" i="1"/>
  <c r="F35" i="8"/>
  <c r="BB103" i="1" s="1"/>
  <c r="F38" i="2"/>
  <c r="BC96" i="1"/>
  <c r="F34" i="6"/>
  <c r="BA101" i="1" s="1"/>
  <c r="J34" i="8"/>
  <c r="AW103" i="1"/>
  <c r="F34" i="8"/>
  <c r="BA103" i="1" s="1"/>
  <c r="J36" i="2"/>
  <c r="AW96" i="1"/>
  <c r="F39" i="3"/>
  <c r="BD97" i="1" s="1"/>
  <c r="F37" i="7"/>
  <c r="BD102" i="1"/>
  <c r="AS94" i="1"/>
  <c r="F37" i="3"/>
  <c r="BB97" i="1"/>
  <c r="F39" i="4"/>
  <c r="BD99" i="1" s="1"/>
  <c r="F36" i="2"/>
  <c r="BA96" i="1" s="1"/>
  <c r="F37" i="5"/>
  <c r="BB100" i="1" s="1"/>
  <c r="F37" i="6"/>
  <c r="BD101" i="1" s="1"/>
  <c r="F37" i="2"/>
  <c r="BB96" i="1" s="1"/>
  <c r="J36" i="5"/>
  <c r="AW100" i="1" s="1"/>
  <c r="J34" i="6"/>
  <c r="AW101" i="1" s="1"/>
  <c r="F35" i="6"/>
  <c r="BB101" i="1" s="1"/>
  <c r="F38" i="5"/>
  <c r="BC100" i="1" s="1"/>
  <c r="F36" i="6"/>
  <c r="BC101" i="1" s="1"/>
  <c r="F39" i="2"/>
  <c r="BD96" i="1" s="1"/>
  <c r="F37" i="8"/>
  <c r="BD103" i="1" s="1"/>
  <c r="F36" i="7"/>
  <c r="BC102" i="1" s="1"/>
  <c r="F36" i="8"/>
  <c r="BC103" i="1" s="1"/>
  <c r="F36" i="5"/>
  <c r="BA100" i="1" s="1"/>
  <c r="F39" i="5"/>
  <c r="BD100" i="1" s="1"/>
  <c r="F34" i="7"/>
  <c r="BA102" i="1" s="1"/>
  <c r="P124" i="2" l="1"/>
  <c r="AU96" i="1"/>
  <c r="P124" i="6"/>
  <c r="P123" i="6"/>
  <c r="AU101" i="1" s="1"/>
  <c r="R124" i="6"/>
  <c r="R123" i="6" s="1"/>
  <c r="R123" i="4"/>
  <c r="T123" i="4"/>
  <c r="T124" i="6"/>
  <c r="T123" i="6" s="1"/>
  <c r="T124" i="2"/>
  <c r="BK125" i="2"/>
  <c r="J125" i="2"/>
  <c r="J99" i="2" s="1"/>
  <c r="BK122" i="3"/>
  <c r="J122" i="3" s="1"/>
  <c r="J98" i="3" s="1"/>
  <c r="J124" i="3"/>
  <c r="J100" i="3"/>
  <c r="BK123" i="4"/>
  <c r="J123" i="4"/>
  <c r="BK124" i="6"/>
  <c r="BK123" i="6"/>
  <c r="J123" i="6" s="1"/>
  <c r="J30" i="6" s="1"/>
  <c r="AG101" i="1" s="1"/>
  <c r="J98" i="5"/>
  <c r="BK123" i="7"/>
  <c r="J123" i="7"/>
  <c r="J97" i="7" s="1"/>
  <c r="J125" i="4"/>
  <c r="J100" i="4" s="1"/>
  <c r="BK117" i="8"/>
  <c r="J117" i="8" s="1"/>
  <c r="J96" i="8" s="1"/>
  <c r="AU95" i="1"/>
  <c r="J35" i="2"/>
  <c r="AV96" i="1" s="1"/>
  <c r="AT96" i="1" s="1"/>
  <c r="F33" i="8"/>
  <c r="AZ103" i="1"/>
  <c r="BA95" i="1"/>
  <c r="AW95" i="1"/>
  <c r="BC95" i="1"/>
  <c r="AY95" i="1"/>
  <c r="BC98" i="1"/>
  <c r="AY98" i="1"/>
  <c r="F33" i="6"/>
  <c r="AZ101" i="1"/>
  <c r="J35" i="5"/>
  <c r="AV100" i="1"/>
  <c r="AT100" i="1" s="1"/>
  <c r="AU98" i="1"/>
  <c r="BD98" i="1"/>
  <c r="F35" i="5"/>
  <c r="AZ100" i="1" s="1"/>
  <c r="F33" i="7"/>
  <c r="AZ102" i="1" s="1"/>
  <c r="J33" i="7"/>
  <c r="AV102" i="1" s="1"/>
  <c r="AT102" i="1" s="1"/>
  <c r="BB98" i="1"/>
  <c r="AX98" i="1"/>
  <c r="F35" i="2"/>
  <c r="AZ96" i="1"/>
  <c r="J32" i="4"/>
  <c r="AG99" i="1"/>
  <c r="F35" i="3"/>
  <c r="AZ97" i="1"/>
  <c r="BD95" i="1"/>
  <c r="BD94" i="1"/>
  <c r="W33" i="1" s="1"/>
  <c r="BA98" i="1"/>
  <c r="AW98" i="1" s="1"/>
  <c r="J35" i="3"/>
  <c r="AV97" i="1" s="1"/>
  <c r="AT97" i="1" s="1"/>
  <c r="J33" i="6"/>
  <c r="AV101" i="1"/>
  <c r="AT101" i="1" s="1"/>
  <c r="F35" i="4"/>
  <c r="AZ99" i="1" s="1"/>
  <c r="BB95" i="1"/>
  <c r="AX95" i="1" s="1"/>
  <c r="J35" i="4"/>
  <c r="AV99" i="1" s="1"/>
  <c r="AT99" i="1" s="1"/>
  <c r="J33" i="8"/>
  <c r="AV103" i="1"/>
  <c r="AT103" i="1" s="1"/>
  <c r="J39" i="6" l="1"/>
  <c r="J41" i="4"/>
  <c r="BK124" i="2"/>
  <c r="J124" i="2" s="1"/>
  <c r="J98" i="2" s="1"/>
  <c r="J98" i="4"/>
  <c r="J41" i="5"/>
  <c r="J96" i="6"/>
  <c r="J124" i="6"/>
  <c r="J97" i="6"/>
  <c r="BK122" i="7"/>
  <c r="J122" i="7" s="1"/>
  <c r="J96" i="7" s="1"/>
  <c r="AN100" i="1"/>
  <c r="AU94" i="1"/>
  <c r="AN101" i="1"/>
  <c r="AN99" i="1"/>
  <c r="AZ95" i="1"/>
  <c r="AV95" i="1" s="1"/>
  <c r="AT95" i="1" s="1"/>
  <c r="AZ98" i="1"/>
  <c r="AV98" i="1"/>
  <c r="AT98" i="1" s="1"/>
  <c r="BA94" i="1"/>
  <c r="W30" i="1" s="1"/>
  <c r="J30" i="8"/>
  <c r="AG103" i="1" s="1"/>
  <c r="AN103" i="1" s="1"/>
  <c r="J32" i="3"/>
  <c r="AG97" i="1"/>
  <c r="AN97" i="1" s="1"/>
  <c r="BB94" i="1"/>
  <c r="W31" i="1" s="1"/>
  <c r="BC94" i="1"/>
  <c r="AY94" i="1" s="1"/>
  <c r="AG98" i="1"/>
  <c r="AN98" i="1" l="1"/>
  <c r="J39" i="8"/>
  <c r="J41" i="3"/>
  <c r="J30" i="7"/>
  <c r="AG102" i="1" s="1"/>
  <c r="AN102" i="1" s="1"/>
  <c r="AW94" i="1"/>
  <c r="AK30" i="1"/>
  <c r="AZ94" i="1"/>
  <c r="AV94" i="1"/>
  <c r="AK29" i="1"/>
  <c r="W32" i="1"/>
  <c r="J32" i="2"/>
  <c r="AG96" i="1"/>
  <c r="AN96" i="1" s="1"/>
  <c r="AX94" i="1"/>
  <c r="J39" i="7" l="1"/>
  <c r="J41" i="2"/>
  <c r="AT94" i="1"/>
  <c r="W29" i="1"/>
  <c r="AG95" i="1"/>
  <c r="AG94" i="1"/>
  <c r="AK26" i="1"/>
  <c r="AK35" i="1"/>
  <c r="AN94" i="1" l="1"/>
  <c r="AN95" i="1"/>
</calcChain>
</file>

<file path=xl/sharedStrings.xml><?xml version="1.0" encoding="utf-8"?>
<sst xmlns="http://schemas.openxmlformats.org/spreadsheetml/2006/main" count="5638" uniqueCount="854">
  <si>
    <t>Export Komplet</t>
  </si>
  <si>
    <t/>
  </si>
  <si>
    <t>2.0</t>
  </si>
  <si>
    <t>ZAMOK</t>
  </si>
  <si>
    <t>False</t>
  </si>
  <si>
    <t>{74e78ae8-a38a-4bd6-85f1-2015fe46c3f7}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</si>
  <si>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</si>
  <si>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</si>
  <si>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</si>
  <si>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</si>
  <si>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</si>
  <si>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</si>
  <si>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</si>
  <si>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</si>
  <si>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VZ65420213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</si>
  <si>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</si>
  <si>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</si>
  <si>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a pražců v úseku Vyšší Brod - Lipno nad Vltavou</t>
  </si>
  <si>
    <t>KSO:</t>
  </si>
  <si>
    <t>CC-CZ:</t>
  </si>
  <si>
    <t>Místo:</t>
  </si>
  <si>
    <t>trať dle JŘ č.195,v úseku V.Brod - Loučovice</t>
  </si>
  <si>
    <t>Datum:</t>
  </si>
  <si>
    <t>Zadavatel:</t>
  </si>
  <si>
    <t>IČ:</t>
  </si>
  <si>
    <t>709 94 234</t>
  </si>
  <si>
    <t>SŽ,státní organizace,OŘ Plzeň,ST České Budějovice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</si>
  <si>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</si>
  <si>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</si>
  <si>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</si>
  <si>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</si>
  <si>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</si>
  <si>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</si>
  <si>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</si>
  <si>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</si>
  <si>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</si>
  <si>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</si>
  <si>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</si>
  <si>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</si>
  <si>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</si>
  <si>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</si>
  <si>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</si>
  <si>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</si>
  <si>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</si>
  <si>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</si>
  <si>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</si>
  <si>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</si>
  <si>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</si>
  <si>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</si>
  <si>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</si>
  <si>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</si>
  <si>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</si>
  <si>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</si>
  <si>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</si>
  <si>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</si>
  <si>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</si>
  <si>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</si>
  <si>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</si>
  <si>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</si>
  <si>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</si>
  <si>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</si>
  <si>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</si>
  <si>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</si>
  <si>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</si>
  <si>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</si>
  <si>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</si>
  <si>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</si>
  <si>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</si>
  <si>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</si>
  <si>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</si>
  <si>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</si>
  <si>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</si>
  <si>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</si>
  <si>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</si>
  <si>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</si>
  <si>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</si>
  <si>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</si>
  <si>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</si>
  <si>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</si>
  <si>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</si>
  <si>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</si>
  <si>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TSO koleje v km 15,005 - 15,655</t>
  </si>
  <si>
    <t>STA</t>
  </si>
  <si>
    <t>1</t>
  </si>
  <si>
    <t>{37a4b35a-738e-474d-8f7d-f20ce4980b24}</t>
  </si>
  <si>
    <t>2</t>
  </si>
  <si>
    <t>/</t>
  </si>
  <si>
    <t>SO 1.1</t>
  </si>
  <si>
    <t>železniční svršek</t>
  </si>
  <si>
    <t>Soupis</t>
  </si>
  <si>
    <t>{b2e9ccdb-8b5b-463f-a8dd-a5070fbddb36}</t>
  </si>
  <si>
    <t>SO 1.2</t>
  </si>
  <si>
    <t>materiál zadavatele - NEOCEŇOVAT!!!</t>
  </si>
  <si>
    <t>{f0f86df9-576a-4b69-b8e9-34ed5ae74d3a}</t>
  </si>
  <si>
    <t>SO 2</t>
  </si>
  <si>
    <t>TSO 3.SK žst. Loučovice</t>
  </si>
  <si>
    <t>{ccf1b0a2-827e-467d-884c-6583fe209fbb}</t>
  </si>
  <si>
    <t>SO 2.1</t>
  </si>
  <si>
    <t>{33290eee-2414-4619-b8f5-71c7d90b7ebf}</t>
  </si>
  <si>
    <t>SO 2.2</t>
  </si>
  <si>
    <t>{f5a0fd14-c0bf-4ef7-83a9-53358b57d863}</t>
  </si>
  <si>
    <t>SO 3</t>
  </si>
  <si>
    <t>Oprava opěrné zdi</t>
  </si>
  <si>
    <t>{150c42e4-ef76-4d04-9be1-4c16c30a8a75}</t>
  </si>
  <si>
    <t>SO 4</t>
  </si>
  <si>
    <t>Oprava rampy</t>
  </si>
  <si>
    <t>{303a9b15-b7dc-4f84-935d-93101d2c4205}</t>
  </si>
  <si>
    <t>VON</t>
  </si>
  <si>
    <t>Vedlejší a ostatní náklady</t>
  </si>
  <si>
    <t>{b0400d24-ce1a-4760-a8cc-a5be297406a9}</t>
  </si>
  <si>
    <t>KRYCÍ LIST SOUPISU PRACÍ</t>
  </si>
  <si>
    <t>Objekt:</t>
  </si>
  <si>
    <t>SO 1 - TSO koleje v km 15,005 - 15,655</t>
  </si>
  <si>
    <t>Soupis:</t>
  </si>
  <si>
    <t>SO 1.1 -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</si>
  <si>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</si>
  <si>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</si>
  <si>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</si>
  <si>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</si>
  <si>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</si>
  <si>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</si>
  <si>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</si>
  <si>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</si>
  <si>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</si>
  <si>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</si>
  <si>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</si>
  <si>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</si>
  <si>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</si>
  <si>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</si>
  <si>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</si>
  <si>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</si>
  <si>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</si>
  <si>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</si>
  <si>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</si>
  <si>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</si>
  <si>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</si>
  <si>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</si>
  <si>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</si>
  <si>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</si>
  <si>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</si>
  <si>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</si>
  <si>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</si>
  <si>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</si>
  <si>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5905035120</t>
  </si>
  <si>
    <t>Výměna KL malou těžící mechanizací včetně lavičky pod ložnou plochou pražce lože zapuštěné</t>
  </si>
  <si>
    <t>m3</t>
  </si>
  <si>
    <t>Sborník UOŽI 01 2020</t>
  </si>
  <si>
    <t>4</t>
  </si>
  <si>
    <t>1679223300</t>
  </si>
  <si>
    <t>PP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</si>
  <si>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</si>
  <si>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VV</t>
  </si>
  <si>
    <t>11*36</t>
  </si>
  <si>
    <t>5905105030</t>
  </si>
  <si>
    <t>Doplnění KL kamenivem souvisle strojně v koleji</t>
  </si>
  <si>
    <t>2039316599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</si>
  <si>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</si>
  <si>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</t>
  </si>
  <si>
    <t>5905110010</t>
  </si>
  <si>
    <t>Snížení KL pod patou kolejnice v koleji</t>
  </si>
  <si>
    <t>km</t>
  </si>
  <si>
    <t>-70749934</t>
  </si>
  <si>
    <t>Snížení KL pod patou kolejnice v koleji. Poznámka: 1. V cenách jsou započteny náklady na snížení KL pod patou kolejnice ručně vidlemi. 2. V cenách nejsou obsaženy náklady na doplnění a dodávku kameniva.</t>
  </si>
  <si>
    <t>0,650*1</t>
  </si>
  <si>
    <t>5906035120</t>
  </si>
  <si>
    <t>Souvislá výměna pražců současně s výměnou nebo čištěním KL pražce betonové příčné vystrojené</t>
  </si>
  <si>
    <t>kus</t>
  </si>
  <si>
    <t>709945055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</si>
  <si>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</si>
  <si>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988*1</t>
  </si>
  <si>
    <t>5906105010</t>
  </si>
  <si>
    <t>Demontáž pražce dřevěný</t>
  </si>
  <si>
    <t>-248689625</t>
  </si>
  <si>
    <t>Demontáž pražce dřevěný. Poznámka: 1. V cenách jsou započteny náklady na manipulaci, demontáž, odstrojení do součástí a uložení pražců.</t>
  </si>
  <si>
    <t>P</t>
  </si>
  <si>
    <t>Poznámka k položce:_x000D_
Výměna 974 ks dřevěných pražců, 220 ks bude vyzískáno pro TO H. Dvořiště, zbylých 754 ks k ekologické likvidaci.</t>
  </si>
  <si>
    <t>768*1</t>
  </si>
  <si>
    <t>6</t>
  </si>
  <si>
    <t>5907020110</t>
  </si>
  <si>
    <t>Souvislá výměna kolejnic současně s výměnou pražců tv. S49 rozdělení "c"</t>
  </si>
  <si>
    <t>m</t>
  </si>
  <si>
    <t>-1485636481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</si>
  <si>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</si>
  <si>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položce:_x000D_
Kolejnice v km 15,005 - 15,142 zůstávají!!!</t>
  </si>
  <si>
    <t>(2*513)</t>
  </si>
  <si>
    <t>7</t>
  </si>
  <si>
    <t>5907050020</t>
  </si>
  <si>
    <t>Dělení kolejnic řezáním nebo rozbroušením tv. S49</t>
  </si>
  <si>
    <t>-792977536</t>
  </si>
  <si>
    <t>Dělení kolejnic řezáním nebo rozbroušením tv. S49. Poznámka: 1. V cenách jsou započteny náklady na manipulaci, podložení, označení a provedení řezu kolejnice.</t>
  </si>
  <si>
    <t>2*2</t>
  </si>
  <si>
    <t>47</t>
  </si>
  <si>
    <t>5908005430</t>
  </si>
  <si>
    <t>Oprava kolejnicového styku demontáž spojek tv. S49</t>
  </si>
  <si>
    <t>styk</t>
  </si>
  <si>
    <t>-1947297855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</si>
  <si>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</si>
  <si>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2*22</t>
  </si>
  <si>
    <t>9</t>
  </si>
  <si>
    <t>5909030020</t>
  </si>
  <si>
    <t>Následná úprava GPK koleje směrové a výškové uspořádání pražce betonové</t>
  </si>
  <si>
    <t>-1774834984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</si>
  <si>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</si>
  <si>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</t>
  </si>
  <si>
    <t>5909032020</t>
  </si>
  <si>
    <t>Přesná úprava GPK koleje směrové a výškové uspořádání pražce betonové</t>
  </si>
  <si>
    <t>696037459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</si>
  <si>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</si>
  <si>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2*0,650</t>
  </si>
  <si>
    <t>11</t>
  </si>
  <si>
    <t>5910015020</t>
  </si>
  <si>
    <t>Odtavovací stykové svařování mobilní svářečkou kolejnic nových délky do 150 m tv. S49</t>
  </si>
  <si>
    <t>svar</t>
  </si>
  <si>
    <t>-1796867808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</si>
  <si>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</si>
  <si>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2*20</t>
  </si>
  <si>
    <t>12</t>
  </si>
  <si>
    <t>5910020130</t>
  </si>
  <si>
    <t>Svařování kolejnic termitem plný předehřev standardní spára svar jednotlivý tv. S49</t>
  </si>
  <si>
    <t>1780426397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</si>
  <si>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</si>
  <si>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2*3</t>
  </si>
  <si>
    <t>44</t>
  </si>
  <si>
    <t>5910035030</t>
  </si>
  <si>
    <t>Dosažení dovolené upínací teploty v BK prodloužením kolejnicového pásu v koleji tv. S49</t>
  </si>
  <si>
    <t>1536088581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</si>
  <si>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</si>
  <si>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</t>
  </si>
  <si>
    <t>5910040310</t>
  </si>
  <si>
    <t>Umožnění volné dilatace kolejnice demontáž upevňovadel s osazením kluzných podložek rozdělení pražců "c"</t>
  </si>
  <si>
    <t>750947131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</si>
  <si>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</si>
  <si>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2*(50+513+137+50)</t>
  </si>
  <si>
    <t>14</t>
  </si>
  <si>
    <t>5910040410</t>
  </si>
  <si>
    <t>Umožnění volné dilatace kolejnice montáž upevňovadel s odstraněním kluzných podložek rozdělení pražců "c"</t>
  </si>
  <si>
    <t>1390012978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</si>
  <si>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</si>
  <si>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5912060210</t>
  </si>
  <si>
    <t>Demontáž zajišťovací značky včetně sloupku a základu konzolové</t>
  </si>
  <si>
    <t>871775502</t>
  </si>
  <si>
    <t>Demontáž zajišťovací značky včetně sloupku a základu konzolové. Poznámka: 1. V cenách jsou započteny náklady na demontáž součástí značky, úpravu a urovnání terénu.</t>
  </si>
  <si>
    <t>12*1</t>
  </si>
  <si>
    <t>16</t>
  </si>
  <si>
    <t>5913040020</t>
  </si>
  <si>
    <t>Montáž celopryžové přejezdové konstrukce málo zatížené v koleji část vnitřní</t>
  </si>
  <si>
    <t>-918123061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</si>
  <si>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</si>
  <si>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7,20*1</t>
  </si>
  <si>
    <t>17</t>
  </si>
  <si>
    <t>5913060020</t>
  </si>
  <si>
    <t>Demontáž dílů betonové přejezdové konstrukce vnitřního panelu</t>
  </si>
  <si>
    <t>1306056268</t>
  </si>
  <si>
    <t>Demontáž dílů betonové přejezdové konstrukce vnitřního panelu. Poznámka: 1. V cenách jsou započteny náklady na demontáž konstrukce a naložení na dopravní prostředek.</t>
  </si>
  <si>
    <t>2*1</t>
  </si>
  <si>
    <t>18</t>
  </si>
  <si>
    <t>5913235010</t>
  </si>
  <si>
    <t>Dělení AB komunikace řezáním hloubky do 10 cm</t>
  </si>
  <si>
    <t>-319340339</t>
  </si>
  <si>
    <t>Dělení AB komunikace řezáním hloubky do 10 cm. Poznámka: 1. V cenách jsou započteny náklady na provedení úkolu.</t>
  </si>
  <si>
    <t>2*4</t>
  </si>
  <si>
    <t>19</t>
  </si>
  <si>
    <t>5913240010</t>
  </si>
  <si>
    <t>Odstranění AB komunikace odtěžením nebo frézováním hloubky do 10 cm</t>
  </si>
  <si>
    <t>m2</t>
  </si>
  <si>
    <t>-760653369</t>
  </si>
  <si>
    <t>Odstranění AB komunikace odtěžením nebo frézováním hloubky do 10 cm. Poznámka: 1. V cenách jsou započteny náklady na odtěžení nebo frézování a naložení výzisku na dopravní prostředek.</t>
  </si>
  <si>
    <t>(4*2)+(4*3)</t>
  </si>
  <si>
    <t>20</t>
  </si>
  <si>
    <t>5913255020</t>
  </si>
  <si>
    <t>Zřízení konstrukce vozovky asfaltobetonové s ložní a obrusnou vrstvou tloušťky do 10 cm</t>
  </si>
  <si>
    <t>-660516605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</si>
  <si>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</si>
  <si>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M</t>
  </si>
  <si>
    <t>5955101000</t>
  </si>
  <si>
    <t>Kamenivo drcené štěrk frakce 31,5/63 třídy BI</t>
  </si>
  <si>
    <t>t</t>
  </si>
  <si>
    <t>128</t>
  </si>
  <si>
    <t>-1644934951</t>
  </si>
  <si>
    <t>396*1,6</t>
  </si>
  <si>
    <t>23</t>
  </si>
  <si>
    <t>5963146000</t>
  </si>
  <si>
    <t>Asfaltový beton ACO 11S 50/70 střednězrnný-obrusná vrstva</t>
  </si>
  <si>
    <t>1322365418</t>
  </si>
  <si>
    <t>20*0,05*2,3</t>
  </si>
  <si>
    <t>36</t>
  </si>
  <si>
    <t>5963101005</t>
  </si>
  <si>
    <t>Přejezd celopryžový pro nezatížené komunikace</t>
  </si>
  <si>
    <t>-1667345040</t>
  </si>
  <si>
    <t xml:space="preserve">Poznámka k položce:_x000D_
Jedná se pouze o vnitřní část přejezdové konstrukce s náběhovými klíny._x000D_
</t>
  </si>
  <si>
    <t>4*1,8</t>
  </si>
  <si>
    <t>24</t>
  </si>
  <si>
    <t>5963146025</t>
  </si>
  <si>
    <t>Asfaltový beton ACP 22S 50/70 hrubozrnný podkladní vrstva</t>
  </si>
  <si>
    <t>-1602221652</t>
  </si>
  <si>
    <t>45</t>
  </si>
  <si>
    <t>5963152000</t>
  </si>
  <si>
    <t>Asfaltová zálivka pro trhliny a spáry</t>
  </si>
  <si>
    <t>kg</t>
  </si>
  <si>
    <t>-2138797248</t>
  </si>
  <si>
    <t>5*1</t>
  </si>
  <si>
    <t>48</t>
  </si>
  <si>
    <t>5962119010</t>
  </si>
  <si>
    <t>Zajištění PPK konzolová značka</t>
  </si>
  <si>
    <t>2056960634</t>
  </si>
  <si>
    <t>49</t>
  </si>
  <si>
    <t>5962119020</t>
  </si>
  <si>
    <t>Zajištění PPK štítek konzolové a hřebové značky</t>
  </si>
  <si>
    <t>-1710848067</t>
  </si>
  <si>
    <t>OST</t>
  </si>
  <si>
    <t>Ostatní</t>
  </si>
  <si>
    <t>25</t>
  </si>
  <si>
    <t>7497351575</t>
  </si>
  <si>
    <t>Montáž přímého ukolejnění svorka se šroubem pro ukolejnění</t>
  </si>
  <si>
    <t>512</t>
  </si>
  <si>
    <t>-1401168391</t>
  </si>
  <si>
    <t>14*1</t>
  </si>
  <si>
    <t>26</t>
  </si>
  <si>
    <t>7497371630</t>
  </si>
  <si>
    <t>Demontáže zařízení trakčního vedení svodu propojení nebo ukolejnění na elektrizovaných tratích nebo v kolejových obvodech</t>
  </si>
  <si>
    <t>-74423682</t>
  </si>
  <si>
    <t>Demontáže zařízení trakčního vedení svodu propojení nebo ukolejnění na elektrizovaných tratích nebo v kolejových obvodech - demontáž stávajícího zařízení se všemi pomocnými doplňujícími úpravami</t>
  </si>
  <si>
    <t>27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</si>
  <si>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</si>
  <si>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</si>
  <si>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1069013921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</si>
  <si>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</si>
  <si>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nového materiálu - štěrk 31,5/63</t>
  </si>
  <si>
    <t>28</t>
  </si>
  <si>
    <t>578929333</t>
  </si>
  <si>
    <t>Poznámka k položce:_x000D_
doprava nového materiálu - asfaltová směs</t>
  </si>
  <si>
    <t>20*0,1*2,3</t>
  </si>
  <si>
    <t>29</t>
  </si>
  <si>
    <t>9902100600</t>
  </si>
  <si>
    <t>Doprava obousměrná (např. dodávek z vlastních zásob zhotovitele nebo objednatele nebo výzisku) mechanizací o nosnosti přes 3,5 t sypanin (kameniva, písku, suti, dlažebních kostek, atd.) do 80 km</t>
  </si>
  <si>
    <t>1904309711</t>
  </si>
  <si>
    <t>Doprava obousměrná (např. dodávek z vlastních zásob zhotovitele nebo objednatele nebo výzisku) mechanizací o nosnosti přes 3,5 t sypanin (kameniva, písku, suti, dlažebních kostek,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</si>
  <si>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odvoz vybouraného materiálu - vybouraný asfalt z přejezdu</t>
  </si>
  <si>
    <t>30</t>
  </si>
  <si>
    <t>-1485329914</t>
  </si>
  <si>
    <t>Poznámka k položce:_x000D_
odvoz vybouraného materiálu - starý štěrk a staré dřevěné pražce (vyžilé)</t>
  </si>
  <si>
    <t>(396*1,9)+(768*0,08)</t>
  </si>
  <si>
    <t>31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</si>
  <si>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</si>
  <si>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</si>
  <si>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-807998926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</si>
  <si>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</si>
  <si>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odvoz vybouraného materiálu - staré kolejnice tv. S49 do žst. Vyšší Brod</t>
  </si>
  <si>
    <t>(0,0494*(42*25))*0,97</t>
  </si>
  <si>
    <t>50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</si>
  <si>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</si>
  <si>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</si>
  <si>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1785832491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</si>
  <si>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</si>
  <si>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0,304*988</t>
  </si>
  <si>
    <t>32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</si>
  <si>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</si>
  <si>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</si>
  <si>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-259902359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</si>
  <si>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</si>
  <si>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odvoz vybouraného materiálu - staré dřevěné pražce (vyzískané) + staré přejezdové panely do žst. H. Dvořiště areál TO</t>
  </si>
  <si>
    <t>(220*0,10)+(1,5*2)</t>
  </si>
  <si>
    <t>35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</si>
  <si>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</si>
  <si>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</si>
  <si>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-12057355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</si>
  <si>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</si>
  <si>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nového materiálu - nové kolejnice tv. 49E1 z nákladiště Nemanice</t>
  </si>
  <si>
    <t>0,0494*(42*25)</t>
  </si>
  <si>
    <t>43</t>
  </si>
  <si>
    <t>9902900200</t>
  </si>
  <si>
    <t>Naložení objemnějšího kusového materiálu, vybouraných hmot</t>
  </si>
  <si>
    <t>-1830445408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</si>
  <si>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</si>
  <si>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(0,0494*(42*25))+(0,0494*0,97*(42*25))+(768*0,08)+(0,304*988)</t>
  </si>
  <si>
    <t>38</t>
  </si>
  <si>
    <t>9903100200</t>
  </si>
  <si>
    <t>Přeprava mechanizace na místo prováděných prací o hmotnosti do 12 t do 200 km</t>
  </si>
  <si>
    <t>260216821</t>
  </si>
  <si>
    <t>Přeprava mechanizace na místo prováděných prací o hmotnosti do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</si>
  <si>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37</t>
  </si>
  <si>
    <t>9903200200</t>
  </si>
  <si>
    <t>Přeprava mechanizace na místo prováděných prací o hmotnosti přes 12 t do 200 km</t>
  </si>
  <si>
    <t>203430854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</si>
  <si>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</si>
  <si>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39</t>
  </si>
  <si>
    <t>9909000100</t>
  </si>
  <si>
    <t>Poplatek za uložení suti nebo hmot na oficiální skládku</t>
  </si>
  <si>
    <t>-633627417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</si>
  <si>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</si>
  <si>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396*1,9</t>
  </si>
  <si>
    <t>40</t>
  </si>
  <si>
    <t>9909000200</t>
  </si>
  <si>
    <t>Poplatek za uložení nebezpečného odpadu na oficiální skládku</t>
  </si>
  <si>
    <t>-1939862211</t>
  </si>
  <si>
    <t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</si>
  <si>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20*0,05*2,3*2</t>
  </si>
  <si>
    <t>41</t>
  </si>
  <si>
    <t>9909000300</t>
  </si>
  <si>
    <t>Poplatek za likvidaci dřevěných kolejnicových podpor</t>
  </si>
  <si>
    <t>1478587667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</si>
  <si>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</si>
  <si>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(768*0,08)</t>
  </si>
  <si>
    <t>42</t>
  </si>
  <si>
    <t>9909000400</t>
  </si>
  <si>
    <t>Poplatek za likvidaci plastových součástí</t>
  </si>
  <si>
    <t>-716285275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</si>
  <si>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</si>
  <si>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((0,182*1948)+(0,084*1948))/1000</t>
  </si>
  <si>
    <t>VRN</t>
  </si>
  <si>
    <t>Vedlejší rozpočtové náklady</t>
  </si>
  <si>
    <t>46</t>
  </si>
  <si>
    <t>033111001</t>
  </si>
  <si>
    <t>Provozní vlivy Výluka silničního provozu se zajištěním objížďky</t>
  </si>
  <si>
    <t>%</t>
  </si>
  <si>
    <t>815229291</t>
  </si>
  <si>
    <t>SO 1.2 - materiál zadavatele - NEOCEŇOVAT!!!</t>
  </si>
  <si>
    <t>5956140030</t>
  </si>
  <si>
    <t>Pražec betonový příčný vystrojený včetně kompletů tv. B 91S/2 (S)</t>
  </si>
  <si>
    <t>665288235</t>
  </si>
  <si>
    <t>5957101050</t>
  </si>
  <si>
    <t>Kolejnice třídy R260 tv. 49 E1 délky 25,000 m</t>
  </si>
  <si>
    <t>8</t>
  </si>
  <si>
    <t>-91977493</t>
  </si>
  <si>
    <t>SO 2 - TSO 3.SK žst. Loučovice</t>
  </si>
  <si>
    <t>SO 2.1 - železniční svršek</t>
  </si>
  <si>
    <t>trať dle JŘ č.195,žst. Loučovice</t>
  </si>
  <si>
    <t>5905023030</t>
  </si>
  <si>
    <t>Úprava povrchu stezky rozprostřením štěrkodrtě přes 5 do 10 cm</t>
  </si>
  <si>
    <t>-26737983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</si>
  <si>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</si>
  <si>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1360*1</t>
  </si>
  <si>
    <t>5905025110</t>
  </si>
  <si>
    <t>Doplnění stezky štěrkodrtí souvislé</t>
  </si>
  <si>
    <t>1534565653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</si>
  <si>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</si>
  <si>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108*1</t>
  </si>
  <si>
    <t>-1100354934</t>
  </si>
  <si>
    <t>288*1</t>
  </si>
  <si>
    <t>-211165253</t>
  </si>
  <si>
    <t>-1379572998</t>
  </si>
  <si>
    <t>0,600*1</t>
  </si>
  <si>
    <t>5906030010</t>
  </si>
  <si>
    <t>Ojedinělá výměna pražce současně s výměnou nebo čištěním KL pražec dřevěný příčný nevystrojený</t>
  </si>
  <si>
    <t>-1418020771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</si>
  <si>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</si>
  <si>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6 ks za dlouhé pražce u výh. č. 1 + 8 ks pod výkolejku</t>
  </si>
  <si>
    <t>6+8</t>
  </si>
  <si>
    <t>-899634665</t>
  </si>
  <si>
    <t>746-14</t>
  </si>
  <si>
    <t>1493025688</t>
  </si>
  <si>
    <t>746*1</t>
  </si>
  <si>
    <t>5907020410</t>
  </si>
  <si>
    <t>Souvislá výměna kolejnic současně s výměnou kompletů a pryžové podložky tv. S49 rozdělení "c"</t>
  </si>
  <si>
    <t>1867125203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</si>
  <si>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</si>
  <si>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2*490</t>
  </si>
  <si>
    <t>5907050120</t>
  </si>
  <si>
    <t>Dělení kolejnic kyslíkem tv. S49</t>
  </si>
  <si>
    <t>-176541781</t>
  </si>
  <si>
    <t>Dělení kolejnic kyslíkem tv. S49. Poznámka: 1. V cenách jsou započteny náklady na manipulaci, podložení, označení a provedení řezu kolejnice.</t>
  </si>
  <si>
    <t>Poznámka k položce:_x000D_
za výhybkou č. 1 a 4</t>
  </si>
  <si>
    <t>782116828</t>
  </si>
  <si>
    <t>44*1</t>
  </si>
  <si>
    <t>235220167</t>
  </si>
  <si>
    <t>-465140783</t>
  </si>
  <si>
    <t>2062148088</t>
  </si>
  <si>
    <t>1932485379</t>
  </si>
  <si>
    <t>506452108</t>
  </si>
  <si>
    <t>2080134454</t>
  </si>
  <si>
    <t>2*(30+490+30)</t>
  </si>
  <si>
    <t>433879970</t>
  </si>
  <si>
    <t>5913130030</t>
  </si>
  <si>
    <t>Demontáž dílů přejezdové konstrukce se silničními panely panel</t>
  </si>
  <si>
    <t>91998196</t>
  </si>
  <si>
    <t>Demontáž dílů přejezdové konstrukce se silničními panely panel. Poznámka: 1. V cenách jsou započteny náklady na demontáž a naložení na dopravní prostředek.</t>
  </si>
  <si>
    <t>Poznámka k položce:_x000D_
přechod pro pěší</t>
  </si>
  <si>
    <t>1*1</t>
  </si>
  <si>
    <t>5913135030</t>
  </si>
  <si>
    <t>Montáž dílů přejezdové konstrukce se silničními panely panel</t>
  </si>
  <si>
    <t>-1855209820</t>
  </si>
  <si>
    <t>Montáž dílů přejezdové konstrukce se silničními panely panel. Poznámka: 1. V cenách jsou započteny náklady na montáž dílů. 2. V cenách nejsou obsaženy náklady na dodávku materiálu.</t>
  </si>
  <si>
    <t>5913280025</t>
  </si>
  <si>
    <t>Demontáž dílů komunikace z betonových dlaždic uložení v podsypu</t>
  </si>
  <si>
    <t>-144574645</t>
  </si>
  <si>
    <t>Demontáž dílů komunikace z betonových dlaždic uložení v podsypu. Poznámka: 1. V cenách jsou započteny náklady na odstranění dlažby nebo obrubníku a naložení na dopravní prostředek.</t>
  </si>
  <si>
    <t>0,5*0,5*85</t>
  </si>
  <si>
    <t>22</t>
  </si>
  <si>
    <t>5913285025</t>
  </si>
  <si>
    <t>Montáž dílů komunikace z betonových dlaždic uložení v podsypu</t>
  </si>
  <si>
    <t>-253689607</t>
  </si>
  <si>
    <t>Montáž dílů komunikace z betonových dlaždic uložení v podsypu.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</si>
  <si>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</si>
  <si>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</si>
  <si>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1832362524</t>
  </si>
  <si>
    <t>Montáž dílů komunikace obrubníku uložení v betonu. Poznámka: 1. V cenách jsou započteny náklady na osazení dlažby nebo obrubníku. 2. V cenách nejsou obsaženy náklady na dodávku materiálu.</t>
  </si>
  <si>
    <t>Poznámka k položce:_x000D_
1 kus = 1 bm</t>
  </si>
  <si>
    <t>32*1</t>
  </si>
  <si>
    <t>-84229088</t>
  </si>
  <si>
    <t>288*1,6</t>
  </si>
  <si>
    <t>5955101025</t>
  </si>
  <si>
    <t>Kamenivo drcené drť frakce 4/8</t>
  </si>
  <si>
    <t>-1533574871</t>
  </si>
  <si>
    <t>108*1,6</t>
  </si>
  <si>
    <t>5956101005</t>
  </si>
  <si>
    <t>Pražec dřevěný příčný nevystrojený dub 2600x260x150 mm</t>
  </si>
  <si>
    <t>749931479</t>
  </si>
  <si>
    <t>5958128010</t>
  </si>
  <si>
    <t>Komplety ŽS 4 (šroub RS 1, matice M 24, podložka Fe6, svěrka ŽS4)</t>
  </si>
  <si>
    <t>1104694801</t>
  </si>
  <si>
    <t>722*4</t>
  </si>
  <si>
    <t>33</t>
  </si>
  <si>
    <t>5958158005</t>
  </si>
  <si>
    <t>Podložka pryžová pod patu kolejnice S49  183/126/6</t>
  </si>
  <si>
    <t>788944007</t>
  </si>
  <si>
    <t>722*2</t>
  </si>
  <si>
    <t>5958158070</t>
  </si>
  <si>
    <t>Podložka polyetylenová pod podkladnici 380/160/2 (S4, R4)</t>
  </si>
  <si>
    <t>1176758211</t>
  </si>
  <si>
    <t>14*2</t>
  </si>
  <si>
    <t>5964161015</t>
  </si>
  <si>
    <t>Beton lehce zhutnitelný C 20/25;XC2 vyhovuje i XC1 F5 2 365 2 862</t>
  </si>
  <si>
    <t>-1749910703</t>
  </si>
  <si>
    <t>Poznámka k položce:_x000D_
beton pod obrubníky</t>
  </si>
  <si>
    <t>0,20*0,25*32</t>
  </si>
  <si>
    <t>51</t>
  </si>
  <si>
    <t>5964159000</t>
  </si>
  <si>
    <t>Obrubník krajový</t>
  </si>
  <si>
    <t>1742066187</t>
  </si>
  <si>
    <t>Poznámka k položce:_x000D_
1 kus = 1 m délky</t>
  </si>
  <si>
    <t>-1633054376</t>
  </si>
  <si>
    <t>1315676382</t>
  </si>
  <si>
    <t>7590915012</t>
  </si>
  <si>
    <t>Montáž výkolejky bez návěstního tělesa se zámkem kontrolním</t>
  </si>
  <si>
    <t>-1850676281</t>
  </si>
  <si>
    <t>Montáž výkolejky bez návěstního tělesa se zámkem kontrolním - položení na dřevěné pražce, označení a vyvrtání otvorů, položení a přišroubování na paty kolejnice, přišroubování dosedacího úhelníku, vyzkoušení, úprava typu klíče, očíslování výkolejky, nátěr</t>
  </si>
  <si>
    <t>53</t>
  </si>
  <si>
    <t>7590915022</t>
  </si>
  <si>
    <t>Montáž výkolejky s návěstním tělesem se zámkem kontrolním</t>
  </si>
  <si>
    <t>-1557756759</t>
  </si>
  <si>
    <t>Montáž výkolejky s návěstním tělesem se zámkem kontrolním - položení na dřevěné pražce, označení a vyvrtání otvorů, položení a přišroubování na paty kolejnice, přišroubování dosedacího úhelníku, vyzkoušení, namontování spojovací tyče, přezkoušení chodu, úprava typu klíče, očíslování výkolejky, nátěr</t>
  </si>
  <si>
    <t>Poznámka k položce:_x000D_
výkolejky u přejezdu</t>
  </si>
  <si>
    <t>7590917012</t>
  </si>
  <si>
    <t>Demontáž výkolejky bez návěstního tělesa se zámkem kontrolním</t>
  </si>
  <si>
    <t>1699026857</t>
  </si>
  <si>
    <t>54</t>
  </si>
  <si>
    <t>7590917022</t>
  </si>
  <si>
    <t>Demontáž výkolejky s návěstním tělesem se zámkem kontrolním</t>
  </si>
  <si>
    <t>1758481955</t>
  </si>
  <si>
    <t>-224658790</t>
  </si>
  <si>
    <t>Poznámka k položce:_x000D_
doprava nového materiálu - štěrk 31,5/63 a drť 4/8</t>
  </si>
  <si>
    <t>(288*1,6)+(1,6*108)</t>
  </si>
  <si>
    <t>-1863987766</t>
  </si>
  <si>
    <t>Poznámka k položce:_x000D_
doprava nového materiálu - beton pod obrubníky + obrubníky</t>
  </si>
  <si>
    <t>(0,2*0,25*32*2,2)</t>
  </si>
  <si>
    <t>-794898450</t>
  </si>
  <si>
    <t>Poznámka k položce:_x000D_
odvoz vybouraného materiálu - starý štěrk + stará drť</t>
  </si>
  <si>
    <t>(288*1,9)+(1,9*108)</t>
  </si>
  <si>
    <t>-1993007742</t>
  </si>
  <si>
    <t>Poznámka k položce:_x000D_
přeprava starých kolejnic S49 z dopravny Loučovice do dopravny Vyšší Brod</t>
  </si>
  <si>
    <t>1030*0,0494*0,97</t>
  </si>
  <si>
    <t>52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</si>
  <si>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</si>
  <si>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</si>
  <si>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34474447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</si>
  <si>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</si>
  <si>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nového materiálu - obrubníky</t>
  </si>
  <si>
    <t>0,086*32</t>
  </si>
  <si>
    <t>65465763</t>
  </si>
  <si>
    <t>Poznámka k položce:_x000D_
doprava nového materiálu - pražce betonové SB8 užité vystrojené a kolejnice 49E1 z nákladiště Nemanice</t>
  </si>
  <si>
    <t>(708*0,291)+(0,0494*980)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</si>
  <si>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</si>
  <si>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</si>
  <si>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1840267869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</si>
  <si>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</si>
  <si>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odvoz vybouraného materiálu - staré dřevěné pražce (vyžilé)</t>
  </si>
  <si>
    <t>(708+14)*0,085</t>
  </si>
  <si>
    <t>-775055971</t>
  </si>
  <si>
    <t>Poznámka k položce:_x000D_
doprava nového materiálu - nové dřevěné pražce</t>
  </si>
  <si>
    <t>14*0,1</t>
  </si>
  <si>
    <t>9902201000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</si>
  <si>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</t>
  </si>
  <si>
    <t>-2076423272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</si>
  <si>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</si>
  <si>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doprava nového materiálu - komplety ŽS4</t>
  </si>
  <si>
    <t>(1,23*2888)/1000</t>
  </si>
  <si>
    <t>-1771231345</t>
  </si>
  <si>
    <t>(722*0,085)+(708*0,291)+(980*0,0494)+(980*0,97*0,0494)</t>
  </si>
  <si>
    <t>1662267061</t>
  </si>
  <si>
    <t>(288*1,9)+(108*1,9)</t>
  </si>
  <si>
    <t>1579509623</t>
  </si>
  <si>
    <t>722*0,085</t>
  </si>
  <si>
    <t>-446042145</t>
  </si>
  <si>
    <t>((0,182*1444)+(1444*0,084))/1000</t>
  </si>
  <si>
    <t>SO 2.2 - materiál zadavatele - NEOCEŇOVAT!!!</t>
  </si>
  <si>
    <t>5956213065</t>
  </si>
  <si>
    <t>Pražec betonový příčný vystrojený  užitý tv. SB 8 P</t>
  </si>
  <si>
    <t>-165748409</t>
  </si>
  <si>
    <t>732*1</t>
  </si>
  <si>
    <t>5958246005</t>
  </si>
  <si>
    <t>Vrtule užitá R2 (160)</t>
  </si>
  <si>
    <t>-935622123</t>
  </si>
  <si>
    <t>80*1</t>
  </si>
  <si>
    <t>5957201010</t>
  </si>
  <si>
    <t>Kolejnice užité tv. S49</t>
  </si>
  <si>
    <t>-2138934639</t>
  </si>
  <si>
    <t>SO 3 - Oprava opěrné zdi</t>
  </si>
  <si>
    <t>trať dle JŘ č.195, Loučovice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</si>
  <si>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</si>
  <si>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</si>
  <si>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</si>
  <si>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</si>
  <si>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</si>
  <si>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</si>
  <si>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Zemní práce</t>
  </si>
  <si>
    <t>132212601</t>
  </si>
  <si>
    <t>Hloubení rýh š do 800 mm vedle kolejí ručně do 2 m3 v hornině třídy těžitelnosti I, skupiny 3</t>
  </si>
  <si>
    <t>CS ÚRS 2020 02</t>
  </si>
  <si>
    <t>2145730745</t>
  </si>
  <si>
    <t>Hloubení rýh vedle kolejí šířky do 800 mm ručně zapažených i nezapažených, hloubky do 1,5 m objemu do 2 m3 v hornině třídy těžitelnosti I skupiny 3</t>
  </si>
  <si>
    <t>90*0,6*0,25</t>
  </si>
  <si>
    <t>90*0,5*0,2</t>
  </si>
  <si>
    <t>Součet</t>
  </si>
  <si>
    <t>161111512</t>
  </si>
  <si>
    <t>Svislé přemístění výkopku z horniny třídy těžitelnosti II, skupiny 4 a 5 hl výkopu přes 3 do 6 m nošením</t>
  </si>
  <si>
    <t>-1640817551</t>
  </si>
  <si>
    <t>Svislé přemístění výkopku nošením bez naložení, avšak s vyprázdněním nádoby na hromady nebo do dopravního prostředku z horniny třídy těžitelnosti II skupiny 4 a 5, při hloubce výkopu přes 3 do 6 m</t>
  </si>
  <si>
    <t>162751137</t>
  </si>
  <si>
    <t>Vodorovné přemístění do 10000 m výkopku/sypaniny z horniny třídy těžitelnosti II, skupiny 4 a 5</t>
  </si>
  <si>
    <t>-707735637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</si>
  <si>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</si>
  <si>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162751139</t>
  </si>
  <si>
    <t>Příplatek k vodorovnému přemístění výkopku/sypaniny z horniny třídy těžitelnosti II, skupiny 4 a 5 ZKD 1000 m přes 10000 m</t>
  </si>
  <si>
    <t>761955520</t>
  </si>
  <si>
    <t>Vodorovné přemístění výkopku nebo sypaniny po suchu na obvyklém dopravním prostředku, bez naložení výkopku, avšak se složením bez rozhrnutí z horniny třídy těžitelnosti II na vzdálenost skupiny 4 a 5 na vzdálenost Příplatek k ceně za každých dalších i započatých 1 000 m</t>
  </si>
  <si>
    <t>22,5*10</t>
  </si>
  <si>
    <t>167111102</t>
  </si>
  <si>
    <t>Nakládání výkopku z hornin třídy těžitelnosti II, skupiny 4 a 5 ručně</t>
  </si>
  <si>
    <t>-1297990960</t>
  </si>
  <si>
    <t>Nakládání, skládání a překládání neulehlého výkopku nebo sypaniny ručně nakládání, z hornin třídy těžitelnosti II, skupiny 4 a 5</t>
  </si>
  <si>
    <t>22,5*1</t>
  </si>
  <si>
    <t>171201221</t>
  </si>
  <si>
    <t>Poplatek za uložení na skládce (skládkovné) zeminy a kamení kód odpadu 17 05 04</t>
  </si>
  <si>
    <t>1706503505</t>
  </si>
  <si>
    <t>Poplatek za uložení stavebního odpadu na skládce (skládkovné) zeminy a kamení zatříděného do Katalogu odpadů pod kódem 17 05 04</t>
  </si>
  <si>
    <t>2*25</t>
  </si>
  <si>
    <t>171251201</t>
  </si>
  <si>
    <t>Uložení sypaniny na skládky nebo meziskládky</t>
  </si>
  <si>
    <t>-801368293</t>
  </si>
  <si>
    <t>Uložení sypaniny na skládky nebo meziskládky bez hutnění s upravením uložené sypaniny do předepsaného tvaru</t>
  </si>
  <si>
    <t>Zakládání</t>
  </si>
  <si>
    <t>282601122</t>
  </si>
  <si>
    <t>Injektování vrtů vysokotlaké sestupné s jednoduchým obturátorem tlakem do 2 MPa</t>
  </si>
  <si>
    <t>hod</t>
  </si>
  <si>
    <t>-62100068</t>
  </si>
  <si>
    <t>Injektování  s jednoduchým obturátorem nebo bez obturátoru sestupné, tlakem přes 0,60 do 2,0 MPa</t>
  </si>
  <si>
    <t>8*1</t>
  </si>
  <si>
    <t>Svislé a kompletní konstrukce</t>
  </si>
  <si>
    <t>317171126</t>
  </si>
  <si>
    <t>Kotvení monolitického betonu římsy do mostovky kotvou do vývrtu</t>
  </si>
  <si>
    <t>1618426195</t>
  </si>
  <si>
    <t>Kotvení monolitického betonu římsy do mostovky  kotvou do vývrtu</t>
  </si>
  <si>
    <t>2*180</t>
  </si>
  <si>
    <t>548792020-R</t>
  </si>
  <si>
    <t>Kotva do vývrtu pro kotvení mostní římsy</t>
  </si>
  <si>
    <t>-684739326</t>
  </si>
  <si>
    <t>317321118</t>
  </si>
  <si>
    <t>Mostní římsy ze ŽB C 30/37</t>
  </si>
  <si>
    <t>-427936340</t>
  </si>
  <si>
    <t>Římsy ze železového betonu  C 30/37</t>
  </si>
  <si>
    <t>317353121</t>
  </si>
  <si>
    <t>Bednění mostních říms všech tvarů - zřízení</t>
  </si>
  <si>
    <t>2114596879</t>
  </si>
  <si>
    <t>Bednění mostní římsy  zřízení všech tvarů</t>
  </si>
  <si>
    <t>(2*90*0,25)+(2*0,6*0,25)+(90*0,2)</t>
  </si>
  <si>
    <t>317353221</t>
  </si>
  <si>
    <t>Bednění mostních říms všech tvarů - odstranění</t>
  </si>
  <si>
    <t>-1813451185</t>
  </si>
  <si>
    <t>Bednění mostní římsy  odstranění všech tvarů</t>
  </si>
  <si>
    <t>317361411</t>
  </si>
  <si>
    <t>Výztuž mostních říms ze svařovaných sítí do 6 kg/m2</t>
  </si>
  <si>
    <t>-112372961</t>
  </si>
  <si>
    <t>Výztuž mostních železobetonových říms  ze svařovaných sítí do 6 kg/m2</t>
  </si>
  <si>
    <t>13,5*0,125</t>
  </si>
  <si>
    <t>317661141</t>
  </si>
  <si>
    <t>Výplň spár monolitické římsy tmelem polyuretanovým šířky spáry do 15 mm</t>
  </si>
  <si>
    <t>-196330874</t>
  </si>
  <si>
    <t>Výplň spár monolitické římsy tmelem  polyuretanovým, spára šířky do 15 mm</t>
  </si>
  <si>
    <t>35*(0,6+0,5)</t>
  </si>
  <si>
    <t>Úpravy povrchů, podlahy a osazování výplní</t>
  </si>
  <si>
    <t>628195001</t>
  </si>
  <si>
    <t>Očištění zdiva nebo betonu zdí a valů před započetím oprav ručně</t>
  </si>
  <si>
    <t>-2013999489</t>
  </si>
  <si>
    <t>(20*5*1)+(90*1,5*0,25)</t>
  </si>
  <si>
    <t>629995213</t>
  </si>
  <si>
    <t>Očištění vnějších ploch otryskáním nesušeným křemičitým pískem kamenného tvrdého povrchu</t>
  </si>
  <si>
    <t>1998787787</t>
  </si>
  <si>
    <t>Očištění vnějších ploch tryskáním křemičitým pískem nesušeným ( metodou torbo tryskání), povrchu kamenného přírodního tvrdého</t>
  </si>
  <si>
    <t>(20*5)+(90*1,5)</t>
  </si>
  <si>
    <t>Ostatní konstrukce a práce, bourání</t>
  </si>
  <si>
    <t>941111111</t>
  </si>
  <si>
    <t>Montáž lešení řadového trubkového lehkého s podlahami zatížení do 200 kg/m2 š do 0,9 m v do 10 m</t>
  </si>
  <si>
    <t>29585118</t>
  </si>
  <si>
    <t>Montáž lešení řadového trubkového lehkého pracovního s podlahami  s provozním zatížením tř. 3 do 200 kg/m2 šířky tř. W06 od 0,6 do 0,9 m, výšky do 10 m</t>
  </si>
  <si>
    <t>20,0*3,4</t>
  </si>
  <si>
    <t>941111211</t>
  </si>
  <si>
    <t>Příplatek k lešení řadovému trubkovému lehkému s podlahami š 0,9 m v 10 m za první a ZKD den použití</t>
  </si>
  <si>
    <t>-1355705047</t>
  </si>
  <si>
    <t>Montáž lešení řadového trubkového lehkého pracovního s podlahami  s provozním zatížením tř. 3 do 200 kg/m2 Příplatek za první a každý další den použití lešení k ceně -1111</t>
  </si>
  <si>
    <t>68*10</t>
  </si>
  <si>
    <t>941111811</t>
  </si>
  <si>
    <t>Demontáž lešení řadového trubkového lehkého s podlahami zatížení do 200 kg/m2 š do 0,9 m v do 10 m</t>
  </si>
  <si>
    <t>-1566211262</t>
  </si>
  <si>
    <t>Demontáž lešení řadového trubkového lehkého pracovního s podlahami  s provozním zatížením tř. 3 do 200 kg/m2 šířky tř. W06 od 0,6 do 0,9 m, výšky do 10 m</t>
  </si>
  <si>
    <t>20*3,4</t>
  </si>
  <si>
    <t>977151113</t>
  </si>
  <si>
    <t>Jádrové vrty diamantovými korunkami do D 50 mm do stavebních materiálů</t>
  </si>
  <si>
    <t>-612404744</t>
  </si>
  <si>
    <t>Jádrové vrty diamantovými korunkami do stavebních materiálů (železobetonu, betonu, cihel, obkladů, dlažeb, kamene) průměru přes 40 do 50 mm</t>
  </si>
  <si>
    <t>228*1</t>
  </si>
  <si>
    <t>985121122</t>
  </si>
  <si>
    <t>Tryskání degradovaného betonu stěn a rubu kleneb vodou pod tlakem do 1250 barů</t>
  </si>
  <si>
    <t>-1805390030</t>
  </si>
  <si>
    <t>Tryskání degradovaného betonu stěn, rubu kleneb a podlah vodou pod tlakem přes 300 do 1 250 barů</t>
  </si>
  <si>
    <t>(20*5)+(90*1,5*0,8)</t>
  </si>
  <si>
    <t>985142211</t>
  </si>
  <si>
    <t>Vysekání spojovací hmoty ze spár zdiva hl přes 40 mm dl do 6 m/m2</t>
  </si>
  <si>
    <t>-974079401</t>
  </si>
  <si>
    <t>Vysekání spojovací hmoty ze spár zdiva včetně vyčištění hloubky spáry přes 40 mm délky spáry na 1 m2 upravované plochy do 6 m</t>
  </si>
  <si>
    <t>985211112</t>
  </si>
  <si>
    <t>Vyklínování uvolněných kamenů ve zdivu se spárami dl do 12 m/m2</t>
  </si>
  <si>
    <t>-1573439700</t>
  </si>
  <si>
    <t>Vyklínování uvolněných kamenů zdiva úlomky kamene, popřípadě cihel délky spáry na 1 m2 upravované plochy přes 6 do 12 m</t>
  </si>
  <si>
    <t>2*10</t>
  </si>
  <si>
    <t>985223210</t>
  </si>
  <si>
    <t>Přezdívání kamenného zdiva do aktivované malty do 1 m3</t>
  </si>
  <si>
    <t>-925847682</t>
  </si>
  <si>
    <t>Přezdívání zdiva do aktivované malty kamenného, objemu do 1 m3</t>
  </si>
  <si>
    <t>10+5</t>
  </si>
  <si>
    <t>58380650</t>
  </si>
  <si>
    <t>kámen lomový neupravený žula, třída I netříděný</t>
  </si>
  <si>
    <t>880824961</t>
  </si>
  <si>
    <t>(10*2,6)+(5*2,6)</t>
  </si>
  <si>
    <t>985232112</t>
  </si>
  <si>
    <t>Hloubkové spárování zdiva aktivovanou maltou spára hl do 80 mm dl do 12 m/m2</t>
  </si>
  <si>
    <t>-1987600776</t>
  </si>
  <si>
    <t>Hloubkové spárování zdiva hloubky přes 40 do 80 mm aktivovanou maltou délky spáry na 1 m2 upravované plochy přes 6 do 12 m</t>
  </si>
  <si>
    <t>985233122</t>
  </si>
  <si>
    <t>Úprava spár po spárování zdiva zdrsněním spára dl do 12 m/m2</t>
  </si>
  <si>
    <t>-1465117333</t>
  </si>
  <si>
    <t>Úprava spár po spárování zdiva kamenného nebo cihelného délky spáry na 1 m2 upravované plochy přes 6 do 12 m zdrsněním</t>
  </si>
  <si>
    <t>985324211</t>
  </si>
  <si>
    <t>Ochranný akrylátový nátěr betonu dvojnásobný s impregnací (OS-B)</t>
  </si>
  <si>
    <t>677584893</t>
  </si>
  <si>
    <t>Ochranný nátěr betonu akrylátový dvojnásobný s impregnací (OS-B)</t>
  </si>
  <si>
    <t>90*(0,15+0,6+0,5)</t>
  </si>
  <si>
    <t>998</t>
  </si>
  <si>
    <t>Přesun hmot</t>
  </si>
  <si>
    <t>998212111</t>
  </si>
  <si>
    <t>Přesun hmot pro mosty zděné, monolitické betonové nebo ocelové v do 20 m</t>
  </si>
  <si>
    <t>4710516</t>
  </si>
  <si>
    <t>Přesun hmot pro mosty zděné, betonové monolitické, spřažené ocelobetonové nebo kovové  vodorovná dopravní vzdálenost do 100 m výška mostu do 20 m</t>
  </si>
  <si>
    <t>SO 4 - Oprava rampy</t>
  </si>
  <si>
    <t>trať dle JŘ č.196, žst. Horní Dvořiště</t>
  </si>
  <si>
    <t xml:space="preserve">    997 - Přesun sutě</t>
  </si>
  <si>
    <t>113107012</t>
  </si>
  <si>
    <t>Odstranění podkladu z kameniva těženého tl 200 mm při překopech ručně</t>
  </si>
  <si>
    <t>-748736884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</si>
  <si>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</si>
  <si>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(69+4)*1</t>
  </si>
  <si>
    <t>-1129703110</t>
  </si>
  <si>
    <t>(69+4)*0,85</t>
  </si>
  <si>
    <t>915131116</t>
  </si>
  <si>
    <t>Vodorovné dopravní značení přechody pro chodce, šipky, symboly retroreflexní žlutá barva</t>
  </si>
  <si>
    <t>-777413715</t>
  </si>
  <si>
    <t>Vodorovné dopravní značení stříkané barvou  přechody pro chodce, šipky, symboly žluté retroreflexní</t>
  </si>
  <si>
    <t>80*0,35</t>
  </si>
  <si>
    <t>985111212</t>
  </si>
  <si>
    <t>Odsekání betonu stěn tl do 100 mm</t>
  </si>
  <si>
    <t>-1242393094</t>
  </si>
  <si>
    <t>Odsekání vrstev betonu stěn, tloušťka odsekané vrstvy přes 80 do 100 mm</t>
  </si>
  <si>
    <t>(15+7)*0,85</t>
  </si>
  <si>
    <t>-1102734872</t>
  </si>
  <si>
    <t>(80*0,35)+(73*0,85)</t>
  </si>
  <si>
    <t>1273668060</t>
  </si>
  <si>
    <t>-327837540</t>
  </si>
  <si>
    <t>10*1</t>
  </si>
  <si>
    <t>1338646097</t>
  </si>
  <si>
    <t>(69+4)*0,85*0,35*0,2</t>
  </si>
  <si>
    <t>-856311431</t>
  </si>
  <si>
    <t>4,344*2,6</t>
  </si>
  <si>
    <t>1696748387</t>
  </si>
  <si>
    <t>-984234463</t>
  </si>
  <si>
    <t>985311120</t>
  </si>
  <si>
    <t>Reprofilace stěn cementovými sanačními maltami tl 100 mm</t>
  </si>
  <si>
    <t>-46978776</t>
  </si>
  <si>
    <t>Reprofilace betonu sanačními maltami na cementové bázi ručně stěn, tloušťky přes 90 do 100 mm</t>
  </si>
  <si>
    <t>7*0,85</t>
  </si>
  <si>
    <t>985323112</t>
  </si>
  <si>
    <t>Spojovací můstek reprofilovaného betonu na cementové bázi tl 2 mm</t>
  </si>
  <si>
    <t>1542257289</t>
  </si>
  <si>
    <t>Spojovací můstek reprofilovaného betonu na cementové bázi, tloušťky 2 mm</t>
  </si>
  <si>
    <t>1723567076</t>
  </si>
  <si>
    <t>997</t>
  </si>
  <si>
    <t>Přesun sutě</t>
  </si>
  <si>
    <t>997013631</t>
  </si>
  <si>
    <t>Poplatek za uložení na skládce (skládkovné) stavebního odpadu směsného kód odpadu 17 09 04</t>
  </si>
  <si>
    <t>-258996009</t>
  </si>
  <si>
    <t>Poplatek za uložení stavebního odpadu na skládce (skládkovné) směsného stavebního a demoličního zatříděného do Katalogu odpadů pod kódem 17 09 04</t>
  </si>
  <si>
    <t>(18,7*0,25)+(73*0,3)</t>
  </si>
  <si>
    <t>997211521</t>
  </si>
  <si>
    <t>Vodorovná doprava vybouraných hmot po suchu na vzdálenost do 1 km</t>
  </si>
  <si>
    <t>-571365712</t>
  </si>
  <si>
    <t>Vodorovná doprava suti nebo vybouraných hmot  vybouraných hmot se složením a hrubým urovnáním nebo s přeložením na jiný dopravní prostředek kromě lodi, na vzdálenost do 1 km</t>
  </si>
  <si>
    <t>997211529</t>
  </si>
  <si>
    <t>Příplatek ZKD 1 km u vodorovné dopravy vybouraných hmot</t>
  </si>
  <si>
    <t>-767257118</t>
  </si>
  <si>
    <t>Vodorovná doprava suti nebo vybouraných hmot  vybouraných hmot se složením a hrubým urovnáním nebo s přeložením na jiný dopravní prostředek kromě lodi, na vzdálenost Příplatek k ceně za každý další i započatý 1 km přes 1 km</t>
  </si>
  <si>
    <t>(26,575*19)</t>
  </si>
  <si>
    <t>997211612</t>
  </si>
  <si>
    <t>Nakládání vybouraných hmot na dopravní prostředky pro vodorovnou dopravu</t>
  </si>
  <si>
    <t>196940404</t>
  </si>
  <si>
    <t>Nakládání suti nebo vybouraných hmot  na dopravní prostředky pro vodorovnou dopravu vybouraných hmot</t>
  </si>
  <si>
    <t>516908032</t>
  </si>
  <si>
    <t>12,11*1</t>
  </si>
  <si>
    <t>VON - Vedlejší a ostatní náklady</t>
  </si>
  <si>
    <t>021211001</t>
  </si>
  <si>
    <t>Průzkumné práce pro opravy Doplňující laboratorní rozbor kontaminace zeminy nebo kol. lože</t>
  </si>
  <si>
    <t>571486474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</si>
  <si>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</si>
  <si>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</si>
  <si>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</si>
  <si>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333919344</t>
  </si>
  <si>
    <t>022101011</t>
  </si>
  <si>
    <t>Geodetické práce Geodetické práce v průběhu opravy</t>
  </si>
  <si>
    <t>1384848406</t>
  </si>
  <si>
    <t>022101021</t>
  </si>
  <si>
    <t>Geodetické práce Geodetické práce po ukončení opravy</t>
  </si>
  <si>
    <t>-1562141894</t>
  </si>
  <si>
    <t>022121001</t>
  </si>
  <si>
    <t>Geodetické práce Diagnostika technické infrastruktury Vytýčení trasy inženýrských sítí</t>
  </si>
  <si>
    <t>-535235946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</si>
  <si>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</si>
  <si>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</si>
  <si>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</si>
  <si>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2131085828</t>
  </si>
  <si>
    <t>032104001</t>
  </si>
  <si>
    <t>Územní vlivy práce na těžce přístupných místech</t>
  </si>
  <si>
    <t>-1773269660</t>
  </si>
  <si>
    <t>15000*1</t>
  </si>
  <si>
    <t>033121001</t>
  </si>
  <si>
    <t>Provozní vlivy Rušení prací železničním provozem širá trať nebo dopravny s kolejovým rozvětvením s počtem vlaků za směnu 8,5 hod. do 25</t>
  </si>
  <si>
    <t>1215583331</t>
  </si>
  <si>
    <t>10000*1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</si>
</sst>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>
      <selection activeCell="AN9" sqref="AN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93"/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1"/>
      <c r="AQ5" s="21"/>
      <c r="AR5" s="19"/>
      <c r="BE5" s="27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1"/>
      <c r="AQ6" s="21"/>
      <c r="AR6" s="19"/>
      <c r="BE6" s="27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30</v>
      </c>
      <c r="AO8" s="21"/>
      <c r="AP8" s="21"/>
      <c r="AQ8" s="21"/>
      <c r="AR8" s="19"/>
      <c r="BE8" s="27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5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7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27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5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275"/>
      <c r="BS13" s="16" t="s">
        <v>6</v>
      </c>
    </row>
    <row r="14" spans="1:74" ht="12.75">
      <c r="B14" s="20"/>
      <c r="C14" s="21"/>
      <c r="D14" s="21"/>
      <c r="E14" s="280" t="s">
        <v>30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27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5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75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5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75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5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5"/>
    </row>
    <row r="23" spans="1:71" s="1" customFormat="1" ht="16.5" customHeight="1">
      <c r="B23" s="20"/>
      <c r="C23" s="21"/>
      <c r="D23" s="21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1"/>
      <c r="AP23" s="21"/>
      <c r="AQ23" s="21"/>
      <c r="AR23" s="19"/>
      <c r="BE23" s="27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5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3">
        <f>ROUND(AG94,2)</f>
        <v>0</v>
      </c>
      <c r="AL26" s="284"/>
      <c r="AM26" s="284"/>
      <c r="AN26" s="284"/>
      <c r="AO26" s="284"/>
      <c r="AP26" s="35"/>
      <c r="AQ26" s="35"/>
      <c r="AR26" s="38"/>
      <c r="BE26" s="27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5" t="s">
        <v>37</v>
      </c>
      <c r="M28" s="285"/>
      <c r="N28" s="285"/>
      <c r="O28" s="285"/>
      <c r="P28" s="285"/>
      <c r="Q28" s="35"/>
      <c r="R28" s="35"/>
      <c r="S28" s="35"/>
      <c r="T28" s="35"/>
      <c r="U28" s="35"/>
      <c r="V28" s="35"/>
      <c r="W28" s="285" t="s">
        <v>38</v>
      </c>
      <c r="X28" s="285"/>
      <c r="Y28" s="285"/>
      <c r="Z28" s="285"/>
      <c r="AA28" s="285"/>
      <c r="AB28" s="285"/>
      <c r="AC28" s="285"/>
      <c r="AD28" s="285"/>
      <c r="AE28" s="285"/>
      <c r="AF28" s="35"/>
      <c r="AG28" s="35"/>
      <c r="AH28" s="35"/>
      <c r="AI28" s="35"/>
      <c r="AJ28" s="35"/>
      <c r="AK28" s="285" t="s">
        <v>39</v>
      </c>
      <c r="AL28" s="285"/>
      <c r="AM28" s="285"/>
      <c r="AN28" s="285"/>
      <c r="AO28" s="285"/>
      <c r="AP28" s="35"/>
      <c r="AQ28" s="35"/>
      <c r="AR28" s="38"/>
      <c r="BE28" s="275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88">
        <v>0.21</v>
      </c>
      <c r="M29" s="287"/>
      <c r="N29" s="287"/>
      <c r="O29" s="287"/>
      <c r="P29" s="287"/>
      <c r="Q29" s="40"/>
      <c r="R29" s="40"/>
      <c r="S29" s="40"/>
      <c r="T29" s="40"/>
      <c r="U29" s="40"/>
      <c r="V29" s="40"/>
      <c r="W29" s="286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40"/>
      <c r="AG29" s="40"/>
      <c r="AH29" s="40"/>
      <c r="AI29" s="40"/>
      <c r="AJ29" s="40"/>
      <c r="AK29" s="286">
        <f>ROUND(AV94, 2)</f>
        <v>0</v>
      </c>
      <c r="AL29" s="287"/>
      <c r="AM29" s="287"/>
      <c r="AN29" s="287"/>
      <c r="AO29" s="287"/>
      <c r="AP29" s="40"/>
      <c r="AQ29" s="40"/>
      <c r="AR29" s="41"/>
      <c r="BE29" s="276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88">
        <v>0.15</v>
      </c>
      <c r="M30" s="287"/>
      <c r="N30" s="287"/>
      <c r="O30" s="287"/>
      <c r="P30" s="287"/>
      <c r="Q30" s="40"/>
      <c r="R30" s="40"/>
      <c r="S30" s="40"/>
      <c r="T30" s="40"/>
      <c r="U30" s="40"/>
      <c r="V30" s="40"/>
      <c r="W30" s="286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40"/>
      <c r="AG30" s="40"/>
      <c r="AH30" s="40"/>
      <c r="AI30" s="40"/>
      <c r="AJ30" s="40"/>
      <c r="AK30" s="286">
        <f>ROUND(AW94, 2)</f>
        <v>0</v>
      </c>
      <c r="AL30" s="287"/>
      <c r="AM30" s="287"/>
      <c r="AN30" s="287"/>
      <c r="AO30" s="287"/>
      <c r="AP30" s="40"/>
      <c r="AQ30" s="40"/>
      <c r="AR30" s="41"/>
      <c r="BE30" s="276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88">
        <v>0.21</v>
      </c>
      <c r="M31" s="287"/>
      <c r="N31" s="287"/>
      <c r="O31" s="287"/>
      <c r="P31" s="287"/>
      <c r="Q31" s="40"/>
      <c r="R31" s="40"/>
      <c r="S31" s="40"/>
      <c r="T31" s="40"/>
      <c r="U31" s="40"/>
      <c r="V31" s="40"/>
      <c r="W31" s="286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40"/>
      <c r="AG31" s="40"/>
      <c r="AH31" s="40"/>
      <c r="AI31" s="40"/>
      <c r="AJ31" s="40"/>
      <c r="AK31" s="286">
        <v>0</v>
      </c>
      <c r="AL31" s="287"/>
      <c r="AM31" s="287"/>
      <c r="AN31" s="287"/>
      <c r="AO31" s="287"/>
      <c r="AP31" s="40"/>
      <c r="AQ31" s="40"/>
      <c r="AR31" s="41"/>
      <c r="BE31" s="276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88">
        <v>0.15</v>
      </c>
      <c r="M32" s="287"/>
      <c r="N32" s="287"/>
      <c r="O32" s="287"/>
      <c r="P32" s="287"/>
      <c r="Q32" s="40"/>
      <c r="R32" s="40"/>
      <c r="S32" s="40"/>
      <c r="T32" s="40"/>
      <c r="U32" s="40"/>
      <c r="V32" s="40"/>
      <c r="W32" s="286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40"/>
      <c r="AG32" s="40"/>
      <c r="AH32" s="40"/>
      <c r="AI32" s="40"/>
      <c r="AJ32" s="40"/>
      <c r="AK32" s="286">
        <v>0</v>
      </c>
      <c r="AL32" s="287"/>
      <c r="AM32" s="287"/>
      <c r="AN32" s="287"/>
      <c r="AO32" s="287"/>
      <c r="AP32" s="40"/>
      <c r="AQ32" s="40"/>
      <c r="AR32" s="41"/>
      <c r="BE32" s="276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88">
        <v>0</v>
      </c>
      <c r="M33" s="287"/>
      <c r="N33" s="287"/>
      <c r="O33" s="287"/>
      <c r="P33" s="287"/>
      <c r="Q33" s="40"/>
      <c r="R33" s="40"/>
      <c r="S33" s="40"/>
      <c r="T33" s="40"/>
      <c r="U33" s="40"/>
      <c r="V33" s="40"/>
      <c r="W33" s="286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40"/>
      <c r="AG33" s="40"/>
      <c r="AH33" s="40"/>
      <c r="AI33" s="40"/>
      <c r="AJ33" s="40"/>
      <c r="AK33" s="286">
        <v>0</v>
      </c>
      <c r="AL33" s="287"/>
      <c r="AM33" s="287"/>
      <c r="AN33" s="287"/>
      <c r="AO33" s="287"/>
      <c r="AP33" s="40"/>
      <c r="AQ33" s="40"/>
      <c r="AR33" s="41"/>
      <c r="BE33" s="27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5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92" t="s">
        <v>48</v>
      </c>
      <c r="Y35" s="290"/>
      <c r="Z35" s="290"/>
      <c r="AA35" s="290"/>
      <c r="AB35" s="290"/>
      <c r="AC35" s="44"/>
      <c r="AD35" s="44"/>
      <c r="AE35" s="44"/>
      <c r="AF35" s="44"/>
      <c r="AG35" s="44"/>
      <c r="AH35" s="44"/>
      <c r="AI35" s="44"/>
      <c r="AJ35" s="44"/>
      <c r="AK35" s="289">
        <f>SUM(AK26:AK33)</f>
        <v>0</v>
      </c>
      <c r="AL35" s="290"/>
      <c r="AM35" s="290"/>
      <c r="AN35" s="290"/>
      <c r="AO35" s="29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VZ65420213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49" t="str">
        <f>K6</f>
        <v>Výměna kolejnic a pražců v úseku Vyšší Brod - Lipno nad Vltavou</v>
      </c>
      <c r="M85" s="250"/>
      <c r="N85" s="250"/>
      <c r="O85" s="250"/>
      <c r="P85" s="250"/>
      <c r="Q85" s="250"/>
      <c r="R85" s="250"/>
      <c r="S85" s="250"/>
      <c r="T85" s="250"/>
      <c r="U85" s="250"/>
      <c r="V85" s="250"/>
      <c r="W85" s="250"/>
      <c r="X85" s="250"/>
      <c r="Y85" s="250"/>
      <c r="Z85" s="250"/>
      <c r="AA85" s="250"/>
      <c r="AB85" s="250"/>
      <c r="AC85" s="250"/>
      <c r="AD85" s="250"/>
      <c r="AE85" s="250"/>
      <c r="AF85" s="250"/>
      <c r="AG85" s="250"/>
      <c r="AH85" s="250"/>
      <c r="AI85" s="250"/>
      <c r="AJ85" s="250"/>
      <c r="AK85" s="250"/>
      <c r="AL85" s="250"/>
      <c r="AM85" s="250"/>
      <c r="AN85" s="250"/>
      <c r="AO85" s="25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trať dle JŘ č.195,v úseku V.Brod - Loučovice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1" t="str">
        <f>IF(AN8= "","",AN8)</f>
        <v>Vyplň údaj</v>
      </c>
      <c r="AN87" s="25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SŽ,státní organizace,OŘ Plzeň,ST České Budějovice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58" t="str">
        <f>IF(E17="","",E17)</f>
        <v xml:space="preserve"> </v>
      </c>
      <c r="AN89" s="259"/>
      <c r="AO89" s="259"/>
      <c r="AP89" s="259"/>
      <c r="AQ89" s="35"/>
      <c r="AR89" s="38"/>
      <c r="AS89" s="252" t="s">
        <v>56</v>
      </c>
      <c r="AT89" s="25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34</v>
      </c>
      <c r="AJ90" s="35"/>
      <c r="AK90" s="35"/>
      <c r="AL90" s="35"/>
      <c r="AM90" s="258" t="str">
        <f>IF(E20="","",E20)</f>
        <v xml:space="preserve"> </v>
      </c>
      <c r="AN90" s="259"/>
      <c r="AO90" s="259"/>
      <c r="AP90" s="259"/>
      <c r="AQ90" s="35"/>
      <c r="AR90" s="38"/>
      <c r="AS90" s="254"/>
      <c r="AT90" s="25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56"/>
      <c r="AT91" s="25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0" t="s">
        <v>57</v>
      </c>
      <c r="D92" s="261"/>
      <c r="E92" s="261"/>
      <c r="F92" s="261"/>
      <c r="G92" s="261"/>
      <c r="H92" s="72"/>
      <c r="I92" s="263" t="s">
        <v>58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2" t="s">
        <v>59</v>
      </c>
      <c r="AH92" s="261"/>
      <c r="AI92" s="261"/>
      <c r="AJ92" s="261"/>
      <c r="AK92" s="261"/>
      <c r="AL92" s="261"/>
      <c r="AM92" s="261"/>
      <c r="AN92" s="263" t="s">
        <v>60</v>
      </c>
      <c r="AO92" s="261"/>
      <c r="AP92" s="264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ROUND(AG95+AG98+SUM(AG101:AG103),2)</f>
        <v>0</v>
      </c>
      <c r="AH94" s="272"/>
      <c r="AI94" s="272"/>
      <c r="AJ94" s="272"/>
      <c r="AK94" s="272"/>
      <c r="AL94" s="272"/>
      <c r="AM94" s="272"/>
      <c r="AN94" s="273">
        <f t="shared" ref="AN94:AN103" si="0">SUM(AG94,AT94)</f>
        <v>0</v>
      </c>
      <c r="AO94" s="273"/>
      <c r="AP94" s="273"/>
      <c r="AQ94" s="84" t="s">
        <v>1</v>
      </c>
      <c r="AR94" s="85"/>
      <c r="AS94" s="86">
        <f>ROUND(AS95+AS98+SUM(AS101:AS103),2)</f>
        <v>0</v>
      </c>
      <c r="AT94" s="87">
        <f t="shared" ref="AT94:AT103" si="1">ROUND(SUM(AV94:AW94),2)</f>
        <v>0</v>
      </c>
      <c r="AU94" s="88">
        <f>ROUND(AU95+AU98+SUM(AU101:AU103),5)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ROUND(AZ95+AZ98+SUM(AZ101:AZ103),2)</f>
        <v>0</v>
      </c>
      <c r="BA94" s="87">
        <f>ROUND(BA95+BA98+SUM(BA101:BA103),2)</f>
        <v>0</v>
      </c>
      <c r="BB94" s="87">
        <f>ROUND(BB95+BB98+SUM(BB101:BB103),2)</f>
        <v>0</v>
      </c>
      <c r="BC94" s="87">
        <f>ROUND(BC95+BC98+SUM(BC101:BC103),2)</f>
        <v>0</v>
      </c>
      <c r="BD94" s="89">
        <f>ROUND(BD95+BD98+SUM(BD101:BD103),2)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B95" s="92"/>
      <c r="C95" s="93"/>
      <c r="D95" s="268" t="s">
        <v>80</v>
      </c>
      <c r="E95" s="268"/>
      <c r="F95" s="268"/>
      <c r="G95" s="268"/>
      <c r="H95" s="268"/>
      <c r="I95" s="94"/>
      <c r="J95" s="268" t="s">
        <v>81</v>
      </c>
      <c r="K95" s="268"/>
      <c r="L95" s="268"/>
      <c r="M95" s="268"/>
      <c r="N95" s="268"/>
      <c r="O95" s="268"/>
      <c r="P95" s="268"/>
      <c r="Q95" s="268"/>
      <c r="R95" s="268"/>
      <c r="S95" s="268"/>
      <c r="T95" s="268"/>
      <c r="U95" s="268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5">
        <f>ROUND(SUM(AG96:AG97),2)</f>
        <v>0</v>
      </c>
      <c r="AH95" s="266"/>
      <c r="AI95" s="266"/>
      <c r="AJ95" s="266"/>
      <c r="AK95" s="266"/>
      <c r="AL95" s="266"/>
      <c r="AM95" s="266"/>
      <c r="AN95" s="267">
        <f t="shared" si="0"/>
        <v>0</v>
      </c>
      <c r="AO95" s="266"/>
      <c r="AP95" s="266"/>
      <c r="AQ95" s="95" t="s">
        <v>82</v>
      </c>
      <c r="AR95" s="96"/>
      <c r="AS95" s="97">
        <f>ROUND(SUM(AS96:AS97),2)</f>
        <v>0</v>
      </c>
      <c r="AT95" s="98">
        <f t="shared" si="1"/>
        <v>0</v>
      </c>
      <c r="AU95" s="99">
        <f>ROUND(SUM(AU96:AU97),5)</f>
        <v>0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ROUND(SUM(AZ96:AZ97),2)</f>
        <v>0</v>
      </c>
      <c r="BA95" s="98">
        <f>ROUND(SUM(BA96:BA97),2)</f>
        <v>0</v>
      </c>
      <c r="BB95" s="98">
        <f>ROUND(SUM(BB96:BB97),2)</f>
        <v>0</v>
      </c>
      <c r="BC95" s="98">
        <f>ROUND(SUM(BC96:BC97),2)</f>
        <v>0</v>
      </c>
      <c r="BD95" s="100">
        <f>ROUND(SUM(BD96:BD97),2)</f>
        <v>0</v>
      </c>
      <c r="BS95" s="101" t="s">
        <v>75</v>
      </c>
      <c r="BT95" s="101" t="s">
        <v>83</v>
      </c>
      <c r="BU95" s="101" t="s">
        <v>77</v>
      </c>
      <c r="BV95" s="101" t="s">
        <v>78</v>
      </c>
      <c r="BW95" s="101" t="s">
        <v>84</v>
      </c>
      <c r="BX95" s="101" t="s">
        <v>5</v>
      </c>
      <c r="CL95" s="101" t="s">
        <v>1</v>
      </c>
      <c r="CM95" s="101" t="s">
        <v>85</v>
      </c>
    </row>
    <row r="96" spans="1:91" s="4" customFormat="1" ht="16.5" customHeight="1">
      <c r="A96" s="102" t="s">
        <v>86</v>
      </c>
      <c r="B96" s="57"/>
      <c r="C96" s="103"/>
      <c r="D96" s="103"/>
      <c r="E96" s="271" t="s">
        <v>87</v>
      </c>
      <c r="F96" s="271"/>
      <c r="G96" s="271"/>
      <c r="H96" s="271"/>
      <c r="I96" s="271"/>
      <c r="J96" s="103"/>
      <c r="K96" s="271" t="s">
        <v>88</v>
      </c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69">
        <f>'SO 1.1 - železniční svršek'!J32</f>
        <v>0</v>
      </c>
      <c r="AH96" s="270"/>
      <c r="AI96" s="270"/>
      <c r="AJ96" s="270"/>
      <c r="AK96" s="270"/>
      <c r="AL96" s="270"/>
      <c r="AM96" s="270"/>
      <c r="AN96" s="269">
        <f t="shared" si="0"/>
        <v>0</v>
      </c>
      <c r="AO96" s="270"/>
      <c r="AP96" s="270"/>
      <c r="AQ96" s="104" t="s">
        <v>89</v>
      </c>
      <c r="AR96" s="59"/>
      <c r="AS96" s="105">
        <v>0</v>
      </c>
      <c r="AT96" s="106">
        <f t="shared" si="1"/>
        <v>0</v>
      </c>
      <c r="AU96" s="107">
        <f>'SO 1.1 - železniční svršek'!P124</f>
        <v>0</v>
      </c>
      <c r="AV96" s="106">
        <f>'SO 1.1 - železniční svršek'!J35</f>
        <v>0</v>
      </c>
      <c r="AW96" s="106">
        <f>'SO 1.1 - železniční svršek'!J36</f>
        <v>0</v>
      </c>
      <c r="AX96" s="106">
        <f>'SO 1.1 - železniční svršek'!J37</f>
        <v>0</v>
      </c>
      <c r="AY96" s="106">
        <f>'SO 1.1 - železniční svršek'!J38</f>
        <v>0</v>
      </c>
      <c r="AZ96" s="106">
        <f>'SO 1.1 - železniční svršek'!F35</f>
        <v>0</v>
      </c>
      <c r="BA96" s="106">
        <f>'SO 1.1 - železniční svršek'!F36</f>
        <v>0</v>
      </c>
      <c r="BB96" s="106">
        <f>'SO 1.1 - železniční svršek'!F37</f>
        <v>0</v>
      </c>
      <c r="BC96" s="106">
        <f>'SO 1.1 - železniční svršek'!F38</f>
        <v>0</v>
      </c>
      <c r="BD96" s="108">
        <f>'SO 1.1 - železniční svršek'!F39</f>
        <v>0</v>
      </c>
      <c r="BT96" s="109" t="s">
        <v>85</v>
      </c>
      <c r="BV96" s="109" t="s">
        <v>78</v>
      </c>
      <c r="BW96" s="109" t="s">
        <v>90</v>
      </c>
      <c r="BX96" s="109" t="s">
        <v>84</v>
      </c>
      <c r="CL96" s="109" t="s">
        <v>1</v>
      </c>
    </row>
    <row r="97" spans="1:91" s="4" customFormat="1" ht="16.5" customHeight="1">
      <c r="A97" s="102" t="s">
        <v>86</v>
      </c>
      <c r="B97" s="57"/>
      <c r="C97" s="103"/>
      <c r="D97" s="103"/>
      <c r="E97" s="271" t="s">
        <v>91</v>
      </c>
      <c r="F97" s="271"/>
      <c r="G97" s="271"/>
      <c r="H97" s="271"/>
      <c r="I97" s="271"/>
      <c r="J97" s="103"/>
      <c r="K97" s="271" t="s">
        <v>92</v>
      </c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69">
        <f>'SO 1.2 - materiál zadavat...'!J32</f>
        <v>0</v>
      </c>
      <c r="AH97" s="270"/>
      <c r="AI97" s="270"/>
      <c r="AJ97" s="270"/>
      <c r="AK97" s="270"/>
      <c r="AL97" s="270"/>
      <c r="AM97" s="270"/>
      <c r="AN97" s="269">
        <f t="shared" si="0"/>
        <v>0</v>
      </c>
      <c r="AO97" s="270"/>
      <c r="AP97" s="270"/>
      <c r="AQ97" s="104" t="s">
        <v>89</v>
      </c>
      <c r="AR97" s="59"/>
      <c r="AS97" s="105">
        <v>0</v>
      </c>
      <c r="AT97" s="106">
        <f t="shared" si="1"/>
        <v>0</v>
      </c>
      <c r="AU97" s="107">
        <f>'SO 1.2 - materiál zadavat...'!P122</f>
        <v>0</v>
      </c>
      <c r="AV97" s="106">
        <f>'SO 1.2 - materiál zadavat...'!J35</f>
        <v>0</v>
      </c>
      <c r="AW97" s="106">
        <f>'SO 1.2 - materiál zadavat...'!J36</f>
        <v>0</v>
      </c>
      <c r="AX97" s="106">
        <f>'SO 1.2 - materiál zadavat...'!J37</f>
        <v>0</v>
      </c>
      <c r="AY97" s="106">
        <f>'SO 1.2 - materiál zadavat...'!J38</f>
        <v>0</v>
      </c>
      <c r="AZ97" s="106">
        <f>'SO 1.2 - materiál zadavat...'!F35</f>
        <v>0</v>
      </c>
      <c r="BA97" s="106">
        <f>'SO 1.2 - materiál zadavat...'!F36</f>
        <v>0</v>
      </c>
      <c r="BB97" s="106">
        <f>'SO 1.2 - materiál zadavat...'!F37</f>
        <v>0</v>
      </c>
      <c r="BC97" s="106">
        <f>'SO 1.2 - materiál zadavat...'!F38</f>
        <v>0</v>
      </c>
      <c r="BD97" s="108">
        <f>'SO 1.2 - materiál zadavat...'!F39</f>
        <v>0</v>
      </c>
      <c r="BT97" s="109" t="s">
        <v>85</v>
      </c>
      <c r="BV97" s="109" t="s">
        <v>78</v>
      </c>
      <c r="BW97" s="109" t="s">
        <v>93</v>
      </c>
      <c r="BX97" s="109" t="s">
        <v>84</v>
      </c>
      <c r="CL97" s="109" t="s">
        <v>1</v>
      </c>
    </row>
    <row r="98" spans="1:91" s="7" customFormat="1" ht="16.5" customHeight="1">
      <c r="B98" s="92"/>
      <c r="C98" s="93"/>
      <c r="D98" s="268" t="s">
        <v>94</v>
      </c>
      <c r="E98" s="268"/>
      <c r="F98" s="268"/>
      <c r="G98" s="268"/>
      <c r="H98" s="268"/>
      <c r="I98" s="94"/>
      <c r="J98" s="268" t="s">
        <v>95</v>
      </c>
      <c r="K98" s="268"/>
      <c r="L98" s="268"/>
      <c r="M98" s="268"/>
      <c r="N98" s="268"/>
      <c r="O98" s="268"/>
      <c r="P98" s="268"/>
      <c r="Q98" s="268"/>
      <c r="R98" s="268"/>
      <c r="S98" s="268"/>
      <c r="T98" s="268"/>
      <c r="U98" s="268"/>
      <c r="V98" s="268"/>
      <c r="W98" s="268"/>
      <c r="X98" s="268"/>
      <c r="Y98" s="268"/>
      <c r="Z98" s="268"/>
      <c r="AA98" s="268"/>
      <c r="AB98" s="268"/>
      <c r="AC98" s="268"/>
      <c r="AD98" s="268"/>
      <c r="AE98" s="268"/>
      <c r="AF98" s="268"/>
      <c r="AG98" s="265">
        <f>ROUND(SUM(AG99:AG100),2)</f>
        <v>0</v>
      </c>
      <c r="AH98" s="266"/>
      <c r="AI98" s="266"/>
      <c r="AJ98" s="266"/>
      <c r="AK98" s="266"/>
      <c r="AL98" s="266"/>
      <c r="AM98" s="266"/>
      <c r="AN98" s="267">
        <f t="shared" si="0"/>
        <v>0</v>
      </c>
      <c r="AO98" s="266"/>
      <c r="AP98" s="266"/>
      <c r="AQ98" s="95" t="s">
        <v>82</v>
      </c>
      <c r="AR98" s="96"/>
      <c r="AS98" s="97">
        <f>ROUND(SUM(AS99:AS100),2)</f>
        <v>0</v>
      </c>
      <c r="AT98" s="98">
        <f t="shared" si="1"/>
        <v>0</v>
      </c>
      <c r="AU98" s="99">
        <f>ROUND(SUM(AU99:AU100),5)</f>
        <v>0</v>
      </c>
      <c r="AV98" s="98">
        <f>ROUND(AZ98*L29,2)</f>
        <v>0</v>
      </c>
      <c r="AW98" s="98">
        <f>ROUND(BA98*L30,2)</f>
        <v>0</v>
      </c>
      <c r="AX98" s="98">
        <f>ROUND(BB98*L29,2)</f>
        <v>0</v>
      </c>
      <c r="AY98" s="98">
        <f>ROUND(BC98*L30,2)</f>
        <v>0</v>
      </c>
      <c r="AZ98" s="98">
        <f>ROUND(SUM(AZ99:AZ100),2)</f>
        <v>0</v>
      </c>
      <c r="BA98" s="98">
        <f>ROUND(SUM(BA99:BA100),2)</f>
        <v>0</v>
      </c>
      <c r="BB98" s="98">
        <f>ROUND(SUM(BB99:BB100),2)</f>
        <v>0</v>
      </c>
      <c r="BC98" s="98">
        <f>ROUND(SUM(BC99:BC100),2)</f>
        <v>0</v>
      </c>
      <c r="BD98" s="100">
        <f>ROUND(SUM(BD99:BD100),2)</f>
        <v>0</v>
      </c>
      <c r="BS98" s="101" t="s">
        <v>75</v>
      </c>
      <c r="BT98" s="101" t="s">
        <v>83</v>
      </c>
      <c r="BU98" s="101" t="s">
        <v>77</v>
      </c>
      <c r="BV98" s="101" t="s">
        <v>78</v>
      </c>
      <c r="BW98" s="101" t="s">
        <v>96</v>
      </c>
      <c r="BX98" s="101" t="s">
        <v>5</v>
      </c>
      <c r="CL98" s="101" t="s">
        <v>1</v>
      </c>
      <c r="CM98" s="101" t="s">
        <v>85</v>
      </c>
    </row>
    <row r="99" spans="1:91" s="4" customFormat="1" ht="16.5" customHeight="1">
      <c r="A99" s="102" t="s">
        <v>86</v>
      </c>
      <c r="B99" s="57"/>
      <c r="C99" s="103"/>
      <c r="D99" s="103"/>
      <c r="E99" s="271" t="s">
        <v>97</v>
      </c>
      <c r="F99" s="271"/>
      <c r="G99" s="271"/>
      <c r="H99" s="271"/>
      <c r="I99" s="271"/>
      <c r="J99" s="103"/>
      <c r="K99" s="271" t="s">
        <v>88</v>
      </c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69">
        <f>'SO 2.1 - železniční svršek'!J32</f>
        <v>0</v>
      </c>
      <c r="AH99" s="270"/>
      <c r="AI99" s="270"/>
      <c r="AJ99" s="270"/>
      <c r="AK99" s="270"/>
      <c r="AL99" s="270"/>
      <c r="AM99" s="270"/>
      <c r="AN99" s="269">
        <f t="shared" si="0"/>
        <v>0</v>
      </c>
      <c r="AO99" s="270"/>
      <c r="AP99" s="270"/>
      <c r="AQ99" s="104" t="s">
        <v>89</v>
      </c>
      <c r="AR99" s="59"/>
      <c r="AS99" s="105">
        <v>0</v>
      </c>
      <c r="AT99" s="106">
        <f t="shared" si="1"/>
        <v>0</v>
      </c>
      <c r="AU99" s="107">
        <f>'SO 2.1 - železniční svršek'!P123</f>
        <v>0</v>
      </c>
      <c r="AV99" s="106">
        <f>'SO 2.1 - železniční svršek'!J35</f>
        <v>0</v>
      </c>
      <c r="AW99" s="106">
        <f>'SO 2.1 - železniční svršek'!J36</f>
        <v>0</v>
      </c>
      <c r="AX99" s="106">
        <f>'SO 2.1 - železniční svršek'!J37</f>
        <v>0</v>
      </c>
      <c r="AY99" s="106">
        <f>'SO 2.1 - železniční svršek'!J38</f>
        <v>0</v>
      </c>
      <c r="AZ99" s="106">
        <f>'SO 2.1 - železniční svršek'!F35</f>
        <v>0</v>
      </c>
      <c r="BA99" s="106">
        <f>'SO 2.1 - železniční svršek'!F36</f>
        <v>0</v>
      </c>
      <c r="BB99" s="106">
        <f>'SO 2.1 - železniční svršek'!F37</f>
        <v>0</v>
      </c>
      <c r="BC99" s="106">
        <f>'SO 2.1 - železniční svršek'!F38</f>
        <v>0</v>
      </c>
      <c r="BD99" s="108">
        <f>'SO 2.1 - železniční svršek'!F39</f>
        <v>0</v>
      </c>
      <c r="BT99" s="109" t="s">
        <v>85</v>
      </c>
      <c r="BV99" s="109" t="s">
        <v>78</v>
      </c>
      <c r="BW99" s="109" t="s">
        <v>98</v>
      </c>
      <c r="BX99" s="109" t="s">
        <v>96</v>
      </c>
      <c r="CL99" s="109" t="s">
        <v>1</v>
      </c>
    </row>
    <row r="100" spans="1:91" s="4" customFormat="1" ht="16.5" customHeight="1">
      <c r="A100" s="102" t="s">
        <v>86</v>
      </c>
      <c r="B100" s="57"/>
      <c r="C100" s="103"/>
      <c r="D100" s="103"/>
      <c r="E100" s="271" t="s">
        <v>99</v>
      </c>
      <c r="F100" s="271"/>
      <c r="G100" s="271"/>
      <c r="H100" s="271"/>
      <c r="I100" s="271"/>
      <c r="J100" s="103"/>
      <c r="K100" s="271" t="s">
        <v>92</v>
      </c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69">
        <f>'SO 2.2 - materiál zadavat...'!J32</f>
        <v>0</v>
      </c>
      <c r="AH100" s="270"/>
      <c r="AI100" s="270"/>
      <c r="AJ100" s="270"/>
      <c r="AK100" s="270"/>
      <c r="AL100" s="270"/>
      <c r="AM100" s="270"/>
      <c r="AN100" s="269">
        <f t="shared" si="0"/>
        <v>0</v>
      </c>
      <c r="AO100" s="270"/>
      <c r="AP100" s="270"/>
      <c r="AQ100" s="104" t="s">
        <v>89</v>
      </c>
      <c r="AR100" s="59"/>
      <c r="AS100" s="105">
        <v>0</v>
      </c>
      <c r="AT100" s="106">
        <f t="shared" si="1"/>
        <v>0</v>
      </c>
      <c r="AU100" s="107">
        <f>'SO 2.2 - materiál zadavat...'!P120</f>
        <v>0</v>
      </c>
      <c r="AV100" s="106">
        <f>'SO 2.2 - materiál zadavat...'!J35</f>
        <v>0</v>
      </c>
      <c r="AW100" s="106">
        <f>'SO 2.2 - materiál zadavat...'!J36</f>
        <v>0</v>
      </c>
      <c r="AX100" s="106">
        <f>'SO 2.2 - materiál zadavat...'!J37</f>
        <v>0</v>
      </c>
      <c r="AY100" s="106">
        <f>'SO 2.2 - materiál zadavat...'!J38</f>
        <v>0</v>
      </c>
      <c r="AZ100" s="106">
        <f>'SO 2.2 - materiál zadavat...'!F35</f>
        <v>0</v>
      </c>
      <c r="BA100" s="106">
        <f>'SO 2.2 - materiál zadavat...'!F36</f>
        <v>0</v>
      </c>
      <c r="BB100" s="106">
        <f>'SO 2.2 - materiál zadavat...'!F37</f>
        <v>0</v>
      </c>
      <c r="BC100" s="106">
        <f>'SO 2.2 - materiál zadavat...'!F38</f>
        <v>0</v>
      </c>
      <c r="BD100" s="108">
        <f>'SO 2.2 - materiál zadavat...'!F39</f>
        <v>0</v>
      </c>
      <c r="BT100" s="109" t="s">
        <v>85</v>
      </c>
      <c r="BV100" s="109" t="s">
        <v>78</v>
      </c>
      <c r="BW100" s="109" t="s">
        <v>100</v>
      </c>
      <c r="BX100" s="109" t="s">
        <v>96</v>
      </c>
      <c r="CL100" s="109" t="s">
        <v>1</v>
      </c>
    </row>
    <row r="101" spans="1:91" s="7" customFormat="1" ht="16.5" customHeight="1">
      <c r="A101" s="102" t="s">
        <v>86</v>
      </c>
      <c r="B101" s="92"/>
      <c r="C101" s="93"/>
      <c r="D101" s="268" t="s">
        <v>101</v>
      </c>
      <c r="E101" s="268"/>
      <c r="F101" s="268"/>
      <c r="G101" s="268"/>
      <c r="H101" s="268"/>
      <c r="I101" s="94"/>
      <c r="J101" s="268" t="s">
        <v>102</v>
      </c>
      <c r="K101" s="268"/>
      <c r="L101" s="268"/>
      <c r="M101" s="268"/>
      <c r="N101" s="268"/>
      <c r="O101" s="268"/>
      <c r="P101" s="268"/>
      <c r="Q101" s="268"/>
      <c r="R101" s="268"/>
      <c r="S101" s="268"/>
      <c r="T101" s="268"/>
      <c r="U101" s="268"/>
      <c r="V101" s="268"/>
      <c r="W101" s="268"/>
      <c r="X101" s="268"/>
      <c r="Y101" s="268"/>
      <c r="Z101" s="268"/>
      <c r="AA101" s="268"/>
      <c r="AB101" s="268"/>
      <c r="AC101" s="268"/>
      <c r="AD101" s="268"/>
      <c r="AE101" s="268"/>
      <c r="AF101" s="268"/>
      <c r="AG101" s="267">
        <f>'SO 3 - Oprava opěrné zdi'!J30</f>
        <v>0</v>
      </c>
      <c r="AH101" s="266"/>
      <c r="AI101" s="266"/>
      <c r="AJ101" s="266"/>
      <c r="AK101" s="266"/>
      <c r="AL101" s="266"/>
      <c r="AM101" s="266"/>
      <c r="AN101" s="267">
        <f t="shared" si="0"/>
        <v>0</v>
      </c>
      <c r="AO101" s="266"/>
      <c r="AP101" s="266"/>
      <c r="AQ101" s="95" t="s">
        <v>82</v>
      </c>
      <c r="AR101" s="96"/>
      <c r="AS101" s="97">
        <v>0</v>
      </c>
      <c r="AT101" s="98">
        <f t="shared" si="1"/>
        <v>0</v>
      </c>
      <c r="AU101" s="99">
        <f>'SO 3 - Oprava opěrné zdi'!P123</f>
        <v>0</v>
      </c>
      <c r="AV101" s="98">
        <f>'SO 3 - Oprava opěrné zdi'!J33</f>
        <v>0</v>
      </c>
      <c r="AW101" s="98">
        <f>'SO 3 - Oprava opěrné zdi'!J34</f>
        <v>0</v>
      </c>
      <c r="AX101" s="98">
        <f>'SO 3 - Oprava opěrné zdi'!J35</f>
        <v>0</v>
      </c>
      <c r="AY101" s="98">
        <f>'SO 3 - Oprava opěrné zdi'!J36</f>
        <v>0</v>
      </c>
      <c r="AZ101" s="98">
        <f>'SO 3 - Oprava opěrné zdi'!F33</f>
        <v>0</v>
      </c>
      <c r="BA101" s="98">
        <f>'SO 3 - Oprava opěrné zdi'!F34</f>
        <v>0</v>
      </c>
      <c r="BB101" s="98">
        <f>'SO 3 - Oprava opěrné zdi'!F35</f>
        <v>0</v>
      </c>
      <c r="BC101" s="98">
        <f>'SO 3 - Oprava opěrné zdi'!F36</f>
        <v>0</v>
      </c>
      <c r="BD101" s="100">
        <f>'SO 3 - Oprava opěrné zdi'!F37</f>
        <v>0</v>
      </c>
      <c r="BT101" s="101" t="s">
        <v>83</v>
      </c>
      <c r="BV101" s="101" t="s">
        <v>78</v>
      </c>
      <c r="BW101" s="101" t="s">
        <v>103</v>
      </c>
      <c r="BX101" s="101" t="s">
        <v>5</v>
      </c>
      <c r="CL101" s="101" t="s">
        <v>1</v>
      </c>
      <c r="CM101" s="101" t="s">
        <v>85</v>
      </c>
    </row>
    <row r="102" spans="1:91" s="7" customFormat="1" ht="16.5" customHeight="1">
      <c r="A102" s="102" t="s">
        <v>86</v>
      </c>
      <c r="B102" s="92"/>
      <c r="C102" s="93"/>
      <c r="D102" s="268" t="s">
        <v>104</v>
      </c>
      <c r="E102" s="268"/>
      <c r="F102" s="268"/>
      <c r="G102" s="268"/>
      <c r="H102" s="268"/>
      <c r="I102" s="94"/>
      <c r="J102" s="268" t="s">
        <v>105</v>
      </c>
      <c r="K102" s="268"/>
      <c r="L102" s="268"/>
      <c r="M102" s="268"/>
      <c r="N102" s="268"/>
      <c r="O102" s="268"/>
      <c r="P102" s="268"/>
      <c r="Q102" s="268"/>
      <c r="R102" s="268"/>
      <c r="S102" s="268"/>
      <c r="T102" s="268"/>
      <c r="U102" s="268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8"/>
      <c r="AF102" s="268"/>
      <c r="AG102" s="267">
        <f>'SO 4 - Oprava rampy'!J30</f>
        <v>0</v>
      </c>
      <c r="AH102" s="266"/>
      <c r="AI102" s="266"/>
      <c r="AJ102" s="266"/>
      <c r="AK102" s="266"/>
      <c r="AL102" s="266"/>
      <c r="AM102" s="266"/>
      <c r="AN102" s="267">
        <f t="shared" si="0"/>
        <v>0</v>
      </c>
      <c r="AO102" s="266"/>
      <c r="AP102" s="266"/>
      <c r="AQ102" s="95" t="s">
        <v>82</v>
      </c>
      <c r="AR102" s="96"/>
      <c r="AS102" s="97">
        <v>0</v>
      </c>
      <c r="AT102" s="98">
        <f t="shared" si="1"/>
        <v>0</v>
      </c>
      <c r="AU102" s="99">
        <f>'SO 4 - Oprava rampy'!P122</f>
        <v>0</v>
      </c>
      <c r="AV102" s="98">
        <f>'SO 4 - Oprava rampy'!J33</f>
        <v>0</v>
      </c>
      <c r="AW102" s="98">
        <f>'SO 4 - Oprava rampy'!J34</f>
        <v>0</v>
      </c>
      <c r="AX102" s="98">
        <f>'SO 4 - Oprava rampy'!J35</f>
        <v>0</v>
      </c>
      <c r="AY102" s="98">
        <f>'SO 4 - Oprava rampy'!J36</f>
        <v>0</v>
      </c>
      <c r="AZ102" s="98">
        <f>'SO 4 - Oprava rampy'!F33</f>
        <v>0</v>
      </c>
      <c r="BA102" s="98">
        <f>'SO 4 - Oprava rampy'!F34</f>
        <v>0</v>
      </c>
      <c r="BB102" s="98">
        <f>'SO 4 - Oprava rampy'!F35</f>
        <v>0</v>
      </c>
      <c r="BC102" s="98">
        <f>'SO 4 - Oprava rampy'!F36</f>
        <v>0</v>
      </c>
      <c r="BD102" s="100">
        <f>'SO 4 - Oprava rampy'!F37</f>
        <v>0</v>
      </c>
      <c r="BT102" s="101" t="s">
        <v>83</v>
      </c>
      <c r="BV102" s="101" t="s">
        <v>78</v>
      </c>
      <c r="BW102" s="101" t="s">
        <v>106</v>
      </c>
      <c r="BX102" s="101" t="s">
        <v>5</v>
      </c>
      <c r="CL102" s="101" t="s">
        <v>1</v>
      </c>
      <c r="CM102" s="101" t="s">
        <v>85</v>
      </c>
    </row>
    <row r="103" spans="1:91" s="7" customFormat="1" ht="16.5" customHeight="1">
      <c r="A103" s="102" t="s">
        <v>86</v>
      </c>
      <c r="B103" s="92"/>
      <c r="C103" s="93"/>
      <c r="D103" s="268" t="s">
        <v>107</v>
      </c>
      <c r="E103" s="268"/>
      <c r="F103" s="268"/>
      <c r="G103" s="268"/>
      <c r="H103" s="268"/>
      <c r="I103" s="94"/>
      <c r="J103" s="268" t="s">
        <v>108</v>
      </c>
      <c r="K103" s="268"/>
      <c r="L103" s="268"/>
      <c r="M103" s="268"/>
      <c r="N103" s="268"/>
      <c r="O103" s="268"/>
      <c r="P103" s="268"/>
      <c r="Q103" s="268"/>
      <c r="R103" s="268"/>
      <c r="S103" s="268"/>
      <c r="T103" s="268"/>
      <c r="U103" s="268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268"/>
      <c r="AF103" s="268"/>
      <c r="AG103" s="267">
        <f>'VON - Vedlejší a ostatní ...'!J30</f>
        <v>0</v>
      </c>
      <c r="AH103" s="266"/>
      <c r="AI103" s="266"/>
      <c r="AJ103" s="266"/>
      <c r="AK103" s="266"/>
      <c r="AL103" s="266"/>
      <c r="AM103" s="266"/>
      <c r="AN103" s="267">
        <f t="shared" si="0"/>
        <v>0</v>
      </c>
      <c r="AO103" s="266"/>
      <c r="AP103" s="266"/>
      <c r="AQ103" s="95" t="s">
        <v>82</v>
      </c>
      <c r="AR103" s="96"/>
      <c r="AS103" s="110">
        <v>0</v>
      </c>
      <c r="AT103" s="111">
        <f t="shared" si="1"/>
        <v>0</v>
      </c>
      <c r="AU103" s="112">
        <f>'VON - Vedlejší a ostatní ...'!P117</f>
        <v>0</v>
      </c>
      <c r="AV103" s="111">
        <f>'VON - Vedlejší a ostatní ...'!J33</f>
        <v>0</v>
      </c>
      <c r="AW103" s="111">
        <f>'VON - Vedlejší a ostatní ...'!J34</f>
        <v>0</v>
      </c>
      <c r="AX103" s="111">
        <f>'VON - Vedlejší a ostatní ...'!J35</f>
        <v>0</v>
      </c>
      <c r="AY103" s="111">
        <f>'VON - Vedlejší a ostatní ...'!J36</f>
        <v>0</v>
      </c>
      <c r="AZ103" s="111">
        <f>'VON - Vedlejší a ostatní ...'!F33</f>
        <v>0</v>
      </c>
      <c r="BA103" s="111">
        <f>'VON - Vedlejší a ostatní ...'!F34</f>
        <v>0</v>
      </c>
      <c r="BB103" s="111">
        <f>'VON - Vedlejší a ostatní ...'!F35</f>
        <v>0</v>
      </c>
      <c r="BC103" s="111">
        <f>'VON - Vedlejší a ostatní ...'!F36</f>
        <v>0</v>
      </c>
      <c r="BD103" s="113">
        <f>'VON - Vedlejší a ostatní ...'!F37</f>
        <v>0</v>
      </c>
      <c r="BT103" s="101" t="s">
        <v>83</v>
      </c>
      <c r="BV103" s="101" t="s">
        <v>78</v>
      </c>
      <c r="BW103" s="101" t="s">
        <v>109</v>
      </c>
      <c r="BX103" s="101" t="s">
        <v>5</v>
      </c>
      <c r="CL103" s="101" t="s">
        <v>1</v>
      </c>
      <c r="CM103" s="101" t="s">
        <v>85</v>
      </c>
    </row>
    <row r="104" spans="1:91" s="2" customFormat="1" ht="30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sheetProtection algorithmName="SHA-512" hashValue="G3jlJaLEt94r1cQfbLL/FAyRg2SJQvb47/XN/2NesjbCyoeqa2YUjPbntRmuCNdF1ZO9GJtyAwKc271dL/zx7Q==" saltValue="E/pmHlykHpJyjpZPatrrvKG7eTNEiqkZYxv7fq2+OyuKw0niC/Qw+wmZqnl/LNmG6jo4XnzEUY4zTdOxHUt01w==" spinCount="100000" sheet="1" objects="1" scenarios="1" formatColumns="0" formatRows="0"/>
  <mergeCells count="7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hyperlinks>
    <hyperlink ref="A96" location="'SO 1.1 - železniční svršek'!C2" display="/"/>
    <hyperlink ref="A97" location="'SO 1.2 - materiál zadavat...'!C2" display="/"/>
    <hyperlink ref="A99" location="'SO 2.1 - železniční svršek'!C2" display="/"/>
    <hyperlink ref="A100" location="'SO 2.2 - materiál zadavat...'!C2" display="/"/>
    <hyperlink ref="A101" location="'SO 3 - Oprava opěrné zdi'!C2" display="/"/>
    <hyperlink ref="A102" location="'SO 4 - Oprava rampy'!C2" display="/"/>
    <hyperlink ref="A103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1" customFormat="1" ht="12" customHeight="1">
      <c r="B8" s="19"/>
      <c r="D8" s="118" t="s">
        <v>111</v>
      </c>
      <c r="L8" s="19"/>
    </row>
    <row r="9" spans="1:46" s="2" customFormat="1" ht="16.5" customHeight="1">
      <c r="A9" s="33"/>
      <c r="B9" s="38"/>
      <c r="C9" s="33"/>
      <c r="D9" s="33"/>
      <c r="E9" s="294" t="s">
        <v>112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113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114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Vyplň údaj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25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26</v>
      </c>
      <c r="F17" s="33"/>
      <c r="G17" s="33"/>
      <c r="H17" s="33"/>
      <c r="I17" s="118" t="s">
        <v>27</v>
      </c>
      <c r="J17" s="109" t="s">
        <v>28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stavby'!E14</f>
        <v>Vyplň údaj</v>
      </c>
      <c r="F20" s="299"/>
      <c r="G20" s="299"/>
      <c r="H20" s="299"/>
      <c r="I20" s="118" t="s">
        <v>27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27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27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35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36</v>
      </c>
      <c r="E32" s="33"/>
      <c r="F32" s="33"/>
      <c r="G32" s="33"/>
      <c r="H32" s="33"/>
      <c r="I32" s="33"/>
      <c r="J32" s="125">
        <f>ROUND(J124,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38</v>
      </c>
      <c r="G34" s="33"/>
      <c r="H34" s="33"/>
      <c r="I34" s="126" t="s">
        <v>37</v>
      </c>
      <c r="J34" s="126" t="s">
        <v>39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40</v>
      </c>
      <c r="E35" s="118" t="s">
        <v>41</v>
      </c>
      <c r="F35" s="128">
        <f>ROUND((SUM(BE124:BE275)),  2)</f>
        <v>0</v>
      </c>
      <c r="G35" s="33"/>
      <c r="H35" s="33"/>
      <c r="I35" s="129">
        <v>0.21</v>
      </c>
      <c r="J35" s="128">
        <f>ROUND(((SUM(BE124:BE275))*I35),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42</v>
      </c>
      <c r="F36" s="128">
        <f>ROUND((SUM(BF124:BF275)),  2)</f>
        <v>0</v>
      </c>
      <c r="G36" s="33"/>
      <c r="H36" s="33"/>
      <c r="I36" s="129">
        <v>0.15</v>
      </c>
      <c r="J36" s="128">
        <f>ROUND(((SUM(BF124:BF275))*I36),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ROUND((SUM(BG124:BG275)),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44</v>
      </c>
      <c r="F38" s="128">
        <f>ROUND((SUM(BH124:BH275)),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45</v>
      </c>
      <c r="F39" s="128">
        <f>ROUND((SUM(BI124:BI275)),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46</v>
      </c>
      <c r="E41" s="132"/>
      <c r="F41" s="132"/>
      <c r="G41" s="133" t="s">
        <v>47</v>
      </c>
      <c r="H41" s="134" t="s">
        <v>48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112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113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9" t="str">
        <f>E11</f>
        <v>SO 1.1 - železniční svršek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trať dle JŘ č.195,v úseku V.Brod - Loučovice</v>
      </c>
      <c r="G91" s="35"/>
      <c r="H91" s="35"/>
      <c r="I91" s="28" t="s">
        <v>22</v>
      </c>
      <c r="J91" s="65" t="str">
        <f>IF(J14="","",J14)</f>
        <v>Vyplň údaj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>SŽ,státní organizace,OŘ Plzeň,ST České Budějovice</v>
      </c>
      <c r="G93" s="35"/>
      <c r="H93" s="35"/>
      <c r="I93" s="28" t="s">
        <v>31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116</v>
      </c>
      <c r="D96" s="149"/>
      <c r="E96" s="149"/>
      <c r="F96" s="149"/>
      <c r="G96" s="149"/>
      <c r="H96" s="149"/>
      <c r="I96" s="149"/>
      <c r="J96" s="150" t="s">
        <v>117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118</v>
      </c>
      <c r="D98" s="35"/>
      <c r="E98" s="35"/>
      <c r="F98" s="35"/>
      <c r="G98" s="35"/>
      <c r="H98" s="35"/>
      <c r="I98" s="35"/>
      <c r="J98" s="83">
        <f>J124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119</v>
      </c>
    </row>
    <row r="99" spans="1:47" s="9" customFormat="1" ht="24.95" customHeight="1">
      <c r="B99" s="152"/>
      <c r="C99" s="153"/>
      <c r="D99" s="154" t="s">
        <v>120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121</v>
      </c>
      <c r="E100" s="160"/>
      <c r="F100" s="160"/>
      <c r="G100" s="160"/>
      <c r="H100" s="160"/>
      <c r="I100" s="160"/>
      <c r="J100" s="161">
        <f>J126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122</v>
      </c>
      <c r="E101" s="155"/>
      <c r="F101" s="155"/>
      <c r="G101" s="155"/>
      <c r="H101" s="155"/>
      <c r="I101" s="155"/>
      <c r="J101" s="156">
        <f>J214</f>
        <v>0</v>
      </c>
      <c r="K101" s="153"/>
      <c r="L101" s="157"/>
    </row>
    <row r="102" spans="1:47" s="9" customFormat="1" ht="24.95" customHeight="1">
      <c r="B102" s="152"/>
      <c r="C102" s="153"/>
      <c r="D102" s="154" t="s">
        <v>123</v>
      </c>
      <c r="E102" s="155"/>
      <c r="F102" s="155"/>
      <c r="G102" s="155"/>
      <c r="H102" s="155"/>
      <c r="I102" s="155"/>
      <c r="J102" s="156">
        <f>J273</f>
        <v>0</v>
      </c>
      <c r="K102" s="153"/>
      <c r="L102" s="157"/>
    </row>
    <row r="103" spans="1:47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124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5"/>
      <c r="D112" s="35"/>
      <c r="E112" s="301" t="str">
        <f>E7</f>
        <v>Výměna kolejnic a pražců v úseku Vyšší Brod - Lipno nad Vltavou</v>
      </c>
      <c r="F112" s="302"/>
      <c r="G112" s="302"/>
      <c r="H112" s="302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0"/>
      <c r="C113" s="28" t="s">
        <v>111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16.5" customHeight="1">
      <c r="A114" s="33"/>
      <c r="B114" s="34"/>
      <c r="C114" s="35"/>
      <c r="D114" s="35"/>
      <c r="E114" s="301" t="s">
        <v>112</v>
      </c>
      <c r="F114" s="303"/>
      <c r="G114" s="303"/>
      <c r="H114" s="30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113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49" t="str">
        <f>E11</f>
        <v>SO 1.1 - železniční svršek</v>
      </c>
      <c r="F116" s="303"/>
      <c r="G116" s="303"/>
      <c r="H116" s="303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F14</f>
        <v>trať dle JŘ č.195,v úseku V.Brod - Loučovice</v>
      </c>
      <c r="G118" s="35"/>
      <c r="H118" s="35"/>
      <c r="I118" s="28" t="s">
        <v>22</v>
      </c>
      <c r="J118" s="65" t="str">
        <f>IF(J14="","",J14)</f>
        <v>Vyplň údaj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23</v>
      </c>
      <c r="D120" s="35"/>
      <c r="E120" s="35"/>
      <c r="F120" s="26" t="str">
        <f>E17</f>
        <v>SŽ,státní organizace,OŘ Plzeň,ST České Budějovice</v>
      </c>
      <c r="G120" s="35"/>
      <c r="H120" s="35"/>
      <c r="I120" s="28" t="s">
        <v>31</v>
      </c>
      <c r="J120" s="31" t="str">
        <f>E23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IF(E20="","",E20)</f>
        <v>Vyplň údaj</v>
      </c>
      <c r="G121" s="35"/>
      <c r="H121" s="35"/>
      <c r="I121" s="28" t="s">
        <v>34</v>
      </c>
      <c r="J121" s="31" t="str">
        <f>E26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63"/>
      <c r="B123" s="164"/>
      <c r="C123" s="165" t="s">
        <v>125</v>
      </c>
      <c r="D123" s="166" t="s">
        <v>61</v>
      </c>
      <c r="E123" s="166" t="s">
        <v>57</v>
      </c>
      <c r="F123" s="166" t="s">
        <v>58</v>
      </c>
      <c r="G123" s="166" t="s">
        <v>126</v>
      </c>
      <c r="H123" s="166" t="s">
        <v>127</v>
      </c>
      <c r="I123" s="166" t="s">
        <v>128</v>
      </c>
      <c r="J123" s="166" t="s">
        <v>117</v>
      </c>
      <c r="K123" s="167" t="s">
        <v>129</v>
      </c>
      <c r="L123" s="168"/>
      <c r="M123" s="74" t="s">
        <v>1</v>
      </c>
      <c r="N123" s="75" t="s">
        <v>40</v>
      </c>
      <c r="O123" s="75" t="s">
        <v>130</v>
      </c>
      <c r="P123" s="75" t="s">
        <v>131</v>
      </c>
      <c r="Q123" s="75" t="s">
        <v>132</v>
      </c>
      <c r="R123" s="75" t="s">
        <v>133</v>
      </c>
      <c r="S123" s="75" t="s">
        <v>134</v>
      </c>
      <c r="T123" s="76" t="s">
        <v>135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65" s="2" customFormat="1" ht="22.9" customHeight="1">
      <c r="A124" s="33"/>
      <c r="B124" s="34"/>
      <c r="C124" s="81" t="s">
        <v>136</v>
      </c>
      <c r="D124" s="35"/>
      <c r="E124" s="35"/>
      <c r="F124" s="35"/>
      <c r="G124" s="35"/>
      <c r="H124" s="35"/>
      <c r="I124" s="35"/>
      <c r="J124" s="169">
        <f>BK124</f>
        <v>0</v>
      </c>
      <c r="K124" s="35"/>
      <c r="L124" s="38"/>
      <c r="M124" s="77"/>
      <c r="N124" s="170"/>
      <c r="O124" s="78"/>
      <c r="P124" s="171">
        <f>P125+P214+P273</f>
        <v>0</v>
      </c>
      <c r="Q124" s="78"/>
      <c r="R124" s="171">
        <f>R125+R214+R273</f>
        <v>642.96399999999994</v>
      </c>
      <c r="S124" s="78"/>
      <c r="T124" s="172">
        <f>T125+T214+T273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75</v>
      </c>
      <c r="AU124" s="16" t="s">
        <v>119</v>
      </c>
      <c r="BK124" s="173">
        <f>BK125+BK214+BK273</f>
        <v>0</v>
      </c>
    </row>
    <row r="125" spans="1:65" s="12" customFormat="1" ht="25.9" customHeight="1">
      <c r="B125" s="174"/>
      <c r="C125" s="175"/>
      <c r="D125" s="176" t="s">
        <v>75</v>
      </c>
      <c r="E125" s="177" t="s">
        <v>137</v>
      </c>
      <c r="F125" s="177" t="s">
        <v>138</v>
      </c>
      <c r="G125" s="175"/>
      <c r="H125" s="175"/>
      <c r="I125" s="178"/>
      <c r="J125" s="179">
        <f>BK125</f>
        <v>0</v>
      </c>
      <c r="K125" s="175"/>
      <c r="L125" s="180"/>
      <c r="M125" s="181"/>
      <c r="N125" s="182"/>
      <c r="O125" s="182"/>
      <c r="P125" s="183">
        <f>P126</f>
        <v>0</v>
      </c>
      <c r="Q125" s="182"/>
      <c r="R125" s="183">
        <f>R126</f>
        <v>642.96399999999994</v>
      </c>
      <c r="S125" s="182"/>
      <c r="T125" s="184">
        <f>T126</f>
        <v>0</v>
      </c>
      <c r="AR125" s="185" t="s">
        <v>83</v>
      </c>
      <c r="AT125" s="186" t="s">
        <v>75</v>
      </c>
      <c r="AU125" s="186" t="s">
        <v>76</v>
      </c>
      <c r="AY125" s="185" t="s">
        <v>139</v>
      </c>
      <c r="BK125" s="187">
        <f>BK126</f>
        <v>0</v>
      </c>
    </row>
    <row r="126" spans="1:65" s="12" customFormat="1" ht="22.9" customHeight="1">
      <c r="B126" s="174"/>
      <c r="C126" s="175"/>
      <c r="D126" s="176" t="s">
        <v>75</v>
      </c>
      <c r="E126" s="188" t="s">
        <v>140</v>
      </c>
      <c r="F126" s="188" t="s">
        <v>141</v>
      </c>
      <c r="G126" s="175"/>
      <c r="H126" s="175"/>
      <c r="I126" s="178"/>
      <c r="J126" s="189">
        <f>BK126</f>
        <v>0</v>
      </c>
      <c r="K126" s="175"/>
      <c r="L126" s="180"/>
      <c r="M126" s="181"/>
      <c r="N126" s="182"/>
      <c r="O126" s="182"/>
      <c r="P126" s="183">
        <f>SUM(P127:P213)</f>
        <v>0</v>
      </c>
      <c r="Q126" s="182"/>
      <c r="R126" s="183">
        <f>SUM(R127:R213)</f>
        <v>642.96399999999994</v>
      </c>
      <c r="S126" s="182"/>
      <c r="T126" s="184">
        <f>SUM(T127:T213)</f>
        <v>0</v>
      </c>
      <c r="AR126" s="185" t="s">
        <v>83</v>
      </c>
      <c r="AT126" s="186" t="s">
        <v>75</v>
      </c>
      <c r="AU126" s="186" t="s">
        <v>83</v>
      </c>
      <c r="AY126" s="185" t="s">
        <v>139</v>
      </c>
      <c r="BK126" s="187">
        <f>SUM(BK127:BK213)</f>
        <v>0</v>
      </c>
    </row>
    <row r="127" spans="1:65" s="2" customFormat="1" ht="24.2" customHeight="1">
      <c r="A127" s="33"/>
      <c r="B127" s="34"/>
      <c r="C127" s="190" t="s">
        <v>83</v>
      </c>
      <c r="D127" s="190" t="s">
        <v>142</v>
      </c>
      <c r="E127" s="191" t="s">
        <v>143</v>
      </c>
      <c r="F127" s="192" t="s">
        <v>144</v>
      </c>
      <c r="G127" s="193" t="s">
        <v>145</v>
      </c>
      <c r="H127" s="194">
        <v>396</v>
      </c>
      <c r="I127" s="195"/>
      <c r="J127" s="196">
        <f>ROUND(I127*H127,2)</f>
        <v>0</v>
      </c>
      <c r="K127" s="192" t="s">
        <v>146</v>
      </c>
      <c r="L127" s="38"/>
      <c r="M127" s="197" t="s">
        <v>1</v>
      </c>
      <c r="N127" s="198" t="s">
        <v>41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147</v>
      </c>
      <c r="AT127" s="201" t="s">
        <v>142</v>
      </c>
      <c r="AU127" s="201" t="s">
        <v>85</v>
      </c>
      <c r="AY127" s="16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83</v>
      </c>
      <c r="BK127" s="202">
        <f>ROUND(I127*H127,2)</f>
        <v>0</v>
      </c>
      <c r="BL127" s="16" t="s">
        <v>147</v>
      </c>
      <c r="BM127" s="201" t="s">
        <v>148</v>
      </c>
    </row>
    <row r="128" spans="1:65" s="2" customFormat="1" ht="87.75">
      <c r="A128" s="33"/>
      <c r="B128" s="34"/>
      <c r="C128" s="35"/>
      <c r="D128" s="203" t="s">
        <v>149</v>
      </c>
      <c r="E128" s="35"/>
      <c r="F128" s="204" t="s">
        <v>150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149</v>
      </c>
      <c r="AU128" s="16" t="s">
        <v>85</v>
      </c>
    </row>
    <row r="129" spans="1:65" s="13" customFormat="1" ht="11.25">
      <c r="B129" s="208"/>
      <c r="C129" s="209"/>
      <c r="D129" s="203" t="s">
        <v>151</v>
      </c>
      <c r="E129" s="210" t="s">
        <v>1</v>
      </c>
      <c r="F129" s="211" t="s">
        <v>152</v>
      </c>
      <c r="G129" s="209"/>
      <c r="H129" s="212">
        <v>396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151</v>
      </c>
      <c r="AU129" s="218" t="s">
        <v>85</v>
      </c>
      <c r="AV129" s="13" t="s">
        <v>85</v>
      </c>
      <c r="AW129" s="13" t="s">
        <v>33</v>
      </c>
      <c r="AX129" s="13" t="s">
        <v>83</v>
      </c>
      <c r="AY129" s="218" t="s">
        <v>139</v>
      </c>
    </row>
    <row r="130" spans="1:65" s="2" customFormat="1" ht="24.2" customHeight="1">
      <c r="A130" s="33"/>
      <c r="B130" s="34"/>
      <c r="C130" s="190" t="s">
        <v>85</v>
      </c>
      <c r="D130" s="190" t="s">
        <v>142</v>
      </c>
      <c r="E130" s="191" t="s">
        <v>153</v>
      </c>
      <c r="F130" s="192" t="s">
        <v>154</v>
      </c>
      <c r="G130" s="193" t="s">
        <v>145</v>
      </c>
      <c r="H130" s="194">
        <v>396</v>
      </c>
      <c r="I130" s="195"/>
      <c r="J130" s="196">
        <f>ROUND(I130*H130,2)</f>
        <v>0</v>
      </c>
      <c r="K130" s="192" t="s">
        <v>146</v>
      </c>
      <c r="L130" s="38"/>
      <c r="M130" s="197" t="s">
        <v>1</v>
      </c>
      <c r="N130" s="198" t="s">
        <v>41</v>
      </c>
      <c r="O130" s="70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1" t="s">
        <v>147</v>
      </c>
      <c r="AT130" s="201" t="s">
        <v>142</v>
      </c>
      <c r="AU130" s="201" t="s">
        <v>85</v>
      </c>
      <c r="AY130" s="16" t="s">
        <v>139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6" t="s">
        <v>83</v>
      </c>
      <c r="BK130" s="202">
        <f>ROUND(I130*H130,2)</f>
        <v>0</v>
      </c>
      <c r="BL130" s="16" t="s">
        <v>147</v>
      </c>
      <c r="BM130" s="201" t="s">
        <v>155</v>
      </c>
    </row>
    <row r="131" spans="1:65" s="2" customFormat="1" ht="48.75">
      <c r="A131" s="33"/>
      <c r="B131" s="34"/>
      <c r="C131" s="35"/>
      <c r="D131" s="203" t="s">
        <v>149</v>
      </c>
      <c r="E131" s="35"/>
      <c r="F131" s="204" t="s">
        <v>156</v>
      </c>
      <c r="G131" s="35"/>
      <c r="H131" s="35"/>
      <c r="I131" s="205"/>
      <c r="J131" s="35"/>
      <c r="K131" s="35"/>
      <c r="L131" s="38"/>
      <c r="M131" s="206"/>
      <c r="N131" s="207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149</v>
      </c>
      <c r="AU131" s="16" t="s">
        <v>85</v>
      </c>
    </row>
    <row r="132" spans="1:65" s="13" customFormat="1" ht="11.25">
      <c r="B132" s="208"/>
      <c r="C132" s="209"/>
      <c r="D132" s="203" t="s">
        <v>151</v>
      </c>
      <c r="E132" s="210" t="s">
        <v>1</v>
      </c>
      <c r="F132" s="211" t="s">
        <v>152</v>
      </c>
      <c r="G132" s="209"/>
      <c r="H132" s="212">
        <v>396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151</v>
      </c>
      <c r="AU132" s="218" t="s">
        <v>85</v>
      </c>
      <c r="AV132" s="13" t="s">
        <v>85</v>
      </c>
      <c r="AW132" s="13" t="s">
        <v>33</v>
      </c>
      <c r="AX132" s="13" t="s">
        <v>83</v>
      </c>
      <c r="AY132" s="218" t="s">
        <v>139</v>
      </c>
    </row>
    <row r="133" spans="1:65" s="2" customFormat="1" ht="24.2" customHeight="1">
      <c r="A133" s="33"/>
      <c r="B133" s="34"/>
      <c r="C133" s="190" t="s">
        <v>157</v>
      </c>
      <c r="D133" s="190" t="s">
        <v>142</v>
      </c>
      <c r="E133" s="191" t="s">
        <v>158</v>
      </c>
      <c r="F133" s="192" t="s">
        <v>159</v>
      </c>
      <c r="G133" s="193" t="s">
        <v>160</v>
      </c>
      <c r="H133" s="194">
        <v>0.65</v>
      </c>
      <c r="I133" s="195"/>
      <c r="J133" s="196">
        <f>ROUND(I133*H133,2)</f>
        <v>0</v>
      </c>
      <c r="K133" s="192" t="s">
        <v>146</v>
      </c>
      <c r="L133" s="38"/>
      <c r="M133" s="197" t="s">
        <v>1</v>
      </c>
      <c r="N133" s="198" t="s">
        <v>41</v>
      </c>
      <c r="O133" s="70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147</v>
      </c>
      <c r="AT133" s="201" t="s">
        <v>142</v>
      </c>
      <c r="AU133" s="201" t="s">
        <v>85</v>
      </c>
      <c r="AY133" s="16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83</v>
      </c>
      <c r="BK133" s="202">
        <f>ROUND(I133*H133,2)</f>
        <v>0</v>
      </c>
      <c r="BL133" s="16" t="s">
        <v>147</v>
      </c>
      <c r="BM133" s="201" t="s">
        <v>161</v>
      </c>
    </row>
    <row r="134" spans="1:65" s="2" customFormat="1" ht="39">
      <c r="A134" s="33"/>
      <c r="B134" s="34"/>
      <c r="C134" s="35"/>
      <c r="D134" s="203" t="s">
        <v>149</v>
      </c>
      <c r="E134" s="35"/>
      <c r="F134" s="204" t="s">
        <v>162</v>
      </c>
      <c r="G134" s="35"/>
      <c r="H134" s="35"/>
      <c r="I134" s="205"/>
      <c r="J134" s="35"/>
      <c r="K134" s="35"/>
      <c r="L134" s="38"/>
      <c r="M134" s="206"/>
      <c r="N134" s="207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149</v>
      </c>
      <c r="AU134" s="16" t="s">
        <v>85</v>
      </c>
    </row>
    <row r="135" spans="1:65" s="13" customFormat="1" ht="11.25">
      <c r="B135" s="208"/>
      <c r="C135" s="209"/>
      <c r="D135" s="203" t="s">
        <v>151</v>
      </c>
      <c r="E135" s="210" t="s">
        <v>1</v>
      </c>
      <c r="F135" s="211" t="s">
        <v>163</v>
      </c>
      <c r="G135" s="209"/>
      <c r="H135" s="212">
        <v>0.65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151</v>
      </c>
      <c r="AU135" s="218" t="s">
        <v>85</v>
      </c>
      <c r="AV135" s="13" t="s">
        <v>85</v>
      </c>
      <c r="AW135" s="13" t="s">
        <v>33</v>
      </c>
      <c r="AX135" s="13" t="s">
        <v>83</v>
      </c>
      <c r="AY135" s="218" t="s">
        <v>139</v>
      </c>
    </row>
    <row r="136" spans="1:65" s="2" customFormat="1" ht="24.2" customHeight="1">
      <c r="A136" s="33"/>
      <c r="B136" s="34"/>
      <c r="C136" s="190" t="s">
        <v>147</v>
      </c>
      <c r="D136" s="190" t="s">
        <v>142</v>
      </c>
      <c r="E136" s="191" t="s">
        <v>164</v>
      </c>
      <c r="F136" s="192" t="s">
        <v>165</v>
      </c>
      <c r="G136" s="193" t="s">
        <v>166</v>
      </c>
      <c r="H136" s="194">
        <v>988</v>
      </c>
      <c r="I136" s="195"/>
      <c r="J136" s="196">
        <f>ROUND(I136*H136,2)</f>
        <v>0</v>
      </c>
      <c r="K136" s="192" t="s">
        <v>146</v>
      </c>
      <c r="L136" s="38"/>
      <c r="M136" s="197" t="s">
        <v>1</v>
      </c>
      <c r="N136" s="198" t="s">
        <v>41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147</v>
      </c>
      <c r="AT136" s="201" t="s">
        <v>142</v>
      </c>
      <c r="AU136" s="201" t="s">
        <v>85</v>
      </c>
      <c r="AY136" s="16" t="s">
        <v>139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83</v>
      </c>
      <c r="BK136" s="202">
        <f>ROUND(I136*H136,2)</f>
        <v>0</v>
      </c>
      <c r="BL136" s="16" t="s">
        <v>147</v>
      </c>
      <c r="BM136" s="201" t="s">
        <v>167</v>
      </c>
    </row>
    <row r="137" spans="1:65" s="2" customFormat="1" ht="78">
      <c r="A137" s="33"/>
      <c r="B137" s="34"/>
      <c r="C137" s="35"/>
      <c r="D137" s="203" t="s">
        <v>149</v>
      </c>
      <c r="E137" s="35"/>
      <c r="F137" s="204" t="s">
        <v>168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149</v>
      </c>
      <c r="AU137" s="16" t="s">
        <v>85</v>
      </c>
    </row>
    <row r="138" spans="1:65" s="13" customFormat="1" ht="11.25">
      <c r="B138" s="208"/>
      <c r="C138" s="209"/>
      <c r="D138" s="203" t="s">
        <v>151</v>
      </c>
      <c r="E138" s="210" t="s">
        <v>1</v>
      </c>
      <c r="F138" s="211" t="s">
        <v>169</v>
      </c>
      <c r="G138" s="209"/>
      <c r="H138" s="212">
        <v>988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151</v>
      </c>
      <c r="AU138" s="218" t="s">
        <v>85</v>
      </c>
      <c r="AV138" s="13" t="s">
        <v>85</v>
      </c>
      <c r="AW138" s="13" t="s">
        <v>33</v>
      </c>
      <c r="AX138" s="13" t="s">
        <v>83</v>
      </c>
      <c r="AY138" s="218" t="s">
        <v>139</v>
      </c>
    </row>
    <row r="139" spans="1:65" s="2" customFormat="1" ht="24.2" customHeight="1">
      <c r="A139" s="33"/>
      <c r="B139" s="34"/>
      <c r="C139" s="190" t="s">
        <v>140</v>
      </c>
      <c r="D139" s="190" t="s">
        <v>142</v>
      </c>
      <c r="E139" s="191" t="s">
        <v>170</v>
      </c>
      <c r="F139" s="192" t="s">
        <v>171</v>
      </c>
      <c r="G139" s="193" t="s">
        <v>166</v>
      </c>
      <c r="H139" s="194">
        <v>768</v>
      </c>
      <c r="I139" s="195"/>
      <c r="J139" s="196">
        <f>ROUND(I139*H139,2)</f>
        <v>0</v>
      </c>
      <c r="K139" s="192" t="s">
        <v>146</v>
      </c>
      <c r="L139" s="38"/>
      <c r="M139" s="197" t="s">
        <v>1</v>
      </c>
      <c r="N139" s="198" t="s">
        <v>41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147</v>
      </c>
      <c r="AT139" s="201" t="s">
        <v>142</v>
      </c>
      <c r="AU139" s="201" t="s">
        <v>85</v>
      </c>
      <c r="AY139" s="16" t="s">
        <v>139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83</v>
      </c>
      <c r="BK139" s="202">
        <f>ROUND(I139*H139,2)</f>
        <v>0</v>
      </c>
      <c r="BL139" s="16" t="s">
        <v>147</v>
      </c>
      <c r="BM139" s="201" t="s">
        <v>172</v>
      </c>
    </row>
    <row r="140" spans="1:65" s="2" customFormat="1" ht="29.25">
      <c r="A140" s="33"/>
      <c r="B140" s="34"/>
      <c r="C140" s="35"/>
      <c r="D140" s="203" t="s">
        <v>149</v>
      </c>
      <c r="E140" s="35"/>
      <c r="F140" s="204" t="s">
        <v>173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149</v>
      </c>
      <c r="AU140" s="16" t="s">
        <v>85</v>
      </c>
    </row>
    <row r="141" spans="1:65" s="2" customFormat="1" ht="29.25">
      <c r="A141" s="33"/>
      <c r="B141" s="34"/>
      <c r="C141" s="35"/>
      <c r="D141" s="203" t="s">
        <v>174</v>
      </c>
      <c r="E141" s="35"/>
      <c r="F141" s="219" t="s">
        <v>175</v>
      </c>
      <c r="G141" s="35"/>
      <c r="H141" s="35"/>
      <c r="I141" s="205"/>
      <c r="J141" s="35"/>
      <c r="K141" s="35"/>
      <c r="L141" s="38"/>
      <c r="M141" s="206"/>
      <c r="N141" s="207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174</v>
      </c>
      <c r="AU141" s="16" t="s">
        <v>85</v>
      </c>
    </row>
    <row r="142" spans="1:65" s="13" customFormat="1" ht="11.25">
      <c r="B142" s="208"/>
      <c r="C142" s="209"/>
      <c r="D142" s="203" t="s">
        <v>151</v>
      </c>
      <c r="E142" s="210" t="s">
        <v>1</v>
      </c>
      <c r="F142" s="211" t="s">
        <v>176</v>
      </c>
      <c r="G142" s="209"/>
      <c r="H142" s="212">
        <v>768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151</v>
      </c>
      <c r="AU142" s="218" t="s">
        <v>85</v>
      </c>
      <c r="AV142" s="13" t="s">
        <v>85</v>
      </c>
      <c r="AW142" s="13" t="s">
        <v>33</v>
      </c>
      <c r="AX142" s="13" t="s">
        <v>83</v>
      </c>
      <c r="AY142" s="218" t="s">
        <v>139</v>
      </c>
    </row>
    <row r="143" spans="1:65" s="2" customFormat="1" ht="24.2" customHeight="1">
      <c r="A143" s="33"/>
      <c r="B143" s="34"/>
      <c r="C143" s="190" t="s">
        <v>177</v>
      </c>
      <c r="D143" s="190" t="s">
        <v>142</v>
      </c>
      <c r="E143" s="191" t="s">
        <v>178</v>
      </c>
      <c r="F143" s="192" t="s">
        <v>179</v>
      </c>
      <c r="G143" s="193" t="s">
        <v>180</v>
      </c>
      <c r="H143" s="194">
        <v>1026</v>
      </c>
      <c r="I143" s="195"/>
      <c r="J143" s="196">
        <f>ROUND(I143*H143,2)</f>
        <v>0</v>
      </c>
      <c r="K143" s="192" t="s">
        <v>146</v>
      </c>
      <c r="L143" s="38"/>
      <c r="M143" s="197" t="s">
        <v>1</v>
      </c>
      <c r="N143" s="198" t="s">
        <v>41</v>
      </c>
      <c r="O143" s="70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1" t="s">
        <v>147</v>
      </c>
      <c r="AT143" s="201" t="s">
        <v>142</v>
      </c>
      <c r="AU143" s="201" t="s">
        <v>85</v>
      </c>
      <c r="AY143" s="16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6" t="s">
        <v>83</v>
      </c>
      <c r="BK143" s="202">
        <f>ROUND(I143*H143,2)</f>
        <v>0</v>
      </c>
      <c r="BL143" s="16" t="s">
        <v>147</v>
      </c>
      <c r="BM143" s="201" t="s">
        <v>181</v>
      </c>
    </row>
    <row r="144" spans="1:65" s="2" customFormat="1" ht="68.25">
      <c r="A144" s="33"/>
      <c r="B144" s="34"/>
      <c r="C144" s="35"/>
      <c r="D144" s="203" t="s">
        <v>149</v>
      </c>
      <c r="E144" s="35"/>
      <c r="F144" s="204" t="s">
        <v>182</v>
      </c>
      <c r="G144" s="35"/>
      <c r="H144" s="35"/>
      <c r="I144" s="205"/>
      <c r="J144" s="35"/>
      <c r="K144" s="35"/>
      <c r="L144" s="38"/>
      <c r="M144" s="206"/>
      <c r="N144" s="207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149</v>
      </c>
      <c r="AU144" s="16" t="s">
        <v>85</v>
      </c>
    </row>
    <row r="145" spans="1:65" s="2" customFormat="1" ht="19.5">
      <c r="A145" s="33"/>
      <c r="B145" s="34"/>
      <c r="C145" s="35"/>
      <c r="D145" s="203" t="s">
        <v>174</v>
      </c>
      <c r="E145" s="35"/>
      <c r="F145" s="219" t="s">
        <v>183</v>
      </c>
      <c r="G145" s="35"/>
      <c r="H145" s="35"/>
      <c r="I145" s="205"/>
      <c r="J145" s="35"/>
      <c r="K145" s="35"/>
      <c r="L145" s="38"/>
      <c r="M145" s="206"/>
      <c r="N145" s="207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174</v>
      </c>
      <c r="AU145" s="16" t="s">
        <v>85</v>
      </c>
    </row>
    <row r="146" spans="1:65" s="13" customFormat="1" ht="11.25">
      <c r="B146" s="208"/>
      <c r="C146" s="209"/>
      <c r="D146" s="203" t="s">
        <v>151</v>
      </c>
      <c r="E146" s="210" t="s">
        <v>1</v>
      </c>
      <c r="F146" s="211" t="s">
        <v>184</v>
      </c>
      <c r="G146" s="209"/>
      <c r="H146" s="212">
        <v>1026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151</v>
      </c>
      <c r="AU146" s="218" t="s">
        <v>85</v>
      </c>
      <c r="AV146" s="13" t="s">
        <v>85</v>
      </c>
      <c r="AW146" s="13" t="s">
        <v>33</v>
      </c>
      <c r="AX146" s="13" t="s">
        <v>83</v>
      </c>
      <c r="AY146" s="218" t="s">
        <v>139</v>
      </c>
    </row>
    <row r="147" spans="1:65" s="2" customFormat="1" ht="24.2" customHeight="1">
      <c r="A147" s="33"/>
      <c r="B147" s="34"/>
      <c r="C147" s="190" t="s">
        <v>185</v>
      </c>
      <c r="D147" s="190" t="s">
        <v>142</v>
      </c>
      <c r="E147" s="191" t="s">
        <v>186</v>
      </c>
      <c r="F147" s="192" t="s">
        <v>187</v>
      </c>
      <c r="G147" s="193" t="s">
        <v>166</v>
      </c>
      <c r="H147" s="194">
        <v>4</v>
      </c>
      <c r="I147" s="195"/>
      <c r="J147" s="196">
        <f>ROUND(I147*H147,2)</f>
        <v>0</v>
      </c>
      <c r="K147" s="192" t="s">
        <v>146</v>
      </c>
      <c r="L147" s="38"/>
      <c r="M147" s="197" t="s">
        <v>1</v>
      </c>
      <c r="N147" s="198" t="s">
        <v>41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147</v>
      </c>
      <c r="AT147" s="201" t="s">
        <v>142</v>
      </c>
      <c r="AU147" s="201" t="s">
        <v>85</v>
      </c>
      <c r="AY147" s="16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83</v>
      </c>
      <c r="BK147" s="202">
        <f>ROUND(I147*H147,2)</f>
        <v>0</v>
      </c>
      <c r="BL147" s="16" t="s">
        <v>147</v>
      </c>
      <c r="BM147" s="201" t="s">
        <v>188</v>
      </c>
    </row>
    <row r="148" spans="1:65" s="2" customFormat="1" ht="29.25">
      <c r="A148" s="33"/>
      <c r="B148" s="34"/>
      <c r="C148" s="35"/>
      <c r="D148" s="203" t="s">
        <v>149</v>
      </c>
      <c r="E148" s="35"/>
      <c r="F148" s="204" t="s">
        <v>189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149</v>
      </c>
      <c r="AU148" s="16" t="s">
        <v>85</v>
      </c>
    </row>
    <row r="149" spans="1:65" s="13" customFormat="1" ht="11.25">
      <c r="B149" s="208"/>
      <c r="C149" s="209"/>
      <c r="D149" s="203" t="s">
        <v>151</v>
      </c>
      <c r="E149" s="210" t="s">
        <v>1</v>
      </c>
      <c r="F149" s="211" t="s">
        <v>190</v>
      </c>
      <c r="G149" s="209"/>
      <c r="H149" s="212">
        <v>4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151</v>
      </c>
      <c r="AU149" s="218" t="s">
        <v>85</v>
      </c>
      <c r="AV149" s="13" t="s">
        <v>85</v>
      </c>
      <c r="AW149" s="13" t="s">
        <v>33</v>
      </c>
      <c r="AX149" s="13" t="s">
        <v>83</v>
      </c>
      <c r="AY149" s="218" t="s">
        <v>139</v>
      </c>
    </row>
    <row r="150" spans="1:65" s="2" customFormat="1" ht="24.2" customHeight="1">
      <c r="A150" s="33"/>
      <c r="B150" s="34"/>
      <c r="C150" s="190" t="s">
        <v>191</v>
      </c>
      <c r="D150" s="190" t="s">
        <v>142</v>
      </c>
      <c r="E150" s="191" t="s">
        <v>192</v>
      </c>
      <c r="F150" s="192" t="s">
        <v>193</v>
      </c>
      <c r="G150" s="193" t="s">
        <v>194</v>
      </c>
      <c r="H150" s="194">
        <v>44</v>
      </c>
      <c r="I150" s="195"/>
      <c r="J150" s="196">
        <f>ROUND(I150*H150,2)</f>
        <v>0</v>
      </c>
      <c r="K150" s="192" t="s">
        <v>146</v>
      </c>
      <c r="L150" s="38"/>
      <c r="M150" s="197" t="s">
        <v>1</v>
      </c>
      <c r="N150" s="198" t="s">
        <v>41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147</v>
      </c>
      <c r="AT150" s="201" t="s">
        <v>142</v>
      </c>
      <c r="AU150" s="201" t="s">
        <v>85</v>
      </c>
      <c r="AY150" s="16" t="s">
        <v>139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83</v>
      </c>
      <c r="BK150" s="202">
        <f>ROUND(I150*H150,2)</f>
        <v>0</v>
      </c>
      <c r="BL150" s="16" t="s">
        <v>147</v>
      </c>
      <c r="BM150" s="201" t="s">
        <v>195</v>
      </c>
    </row>
    <row r="151" spans="1:65" s="2" customFormat="1" ht="58.5">
      <c r="A151" s="33"/>
      <c r="B151" s="34"/>
      <c r="C151" s="35"/>
      <c r="D151" s="203" t="s">
        <v>149</v>
      </c>
      <c r="E151" s="35"/>
      <c r="F151" s="204" t="s">
        <v>196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149</v>
      </c>
      <c r="AU151" s="16" t="s">
        <v>85</v>
      </c>
    </row>
    <row r="152" spans="1:65" s="13" customFormat="1" ht="11.25">
      <c r="B152" s="208"/>
      <c r="C152" s="209"/>
      <c r="D152" s="203" t="s">
        <v>151</v>
      </c>
      <c r="E152" s="210" t="s">
        <v>1</v>
      </c>
      <c r="F152" s="211" t="s">
        <v>197</v>
      </c>
      <c r="G152" s="209"/>
      <c r="H152" s="212">
        <v>44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151</v>
      </c>
      <c r="AU152" s="218" t="s">
        <v>85</v>
      </c>
      <c r="AV152" s="13" t="s">
        <v>85</v>
      </c>
      <c r="AW152" s="13" t="s">
        <v>33</v>
      </c>
      <c r="AX152" s="13" t="s">
        <v>83</v>
      </c>
      <c r="AY152" s="218" t="s">
        <v>139</v>
      </c>
    </row>
    <row r="153" spans="1:65" s="2" customFormat="1" ht="24.2" customHeight="1">
      <c r="A153" s="33"/>
      <c r="B153" s="34"/>
      <c r="C153" s="190" t="s">
        <v>198</v>
      </c>
      <c r="D153" s="190" t="s">
        <v>142</v>
      </c>
      <c r="E153" s="191" t="s">
        <v>199</v>
      </c>
      <c r="F153" s="192" t="s">
        <v>200</v>
      </c>
      <c r="G153" s="193" t="s">
        <v>160</v>
      </c>
      <c r="H153" s="194">
        <v>0.65</v>
      </c>
      <c r="I153" s="195"/>
      <c r="J153" s="196">
        <f>ROUND(I153*H153,2)</f>
        <v>0</v>
      </c>
      <c r="K153" s="192" t="s">
        <v>146</v>
      </c>
      <c r="L153" s="38"/>
      <c r="M153" s="197" t="s">
        <v>1</v>
      </c>
      <c r="N153" s="198" t="s">
        <v>41</v>
      </c>
      <c r="O153" s="70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1" t="s">
        <v>147</v>
      </c>
      <c r="AT153" s="201" t="s">
        <v>142</v>
      </c>
      <c r="AU153" s="201" t="s">
        <v>85</v>
      </c>
      <c r="AY153" s="16" t="s">
        <v>139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6" t="s">
        <v>83</v>
      </c>
      <c r="BK153" s="202">
        <f>ROUND(I153*H153,2)</f>
        <v>0</v>
      </c>
      <c r="BL153" s="16" t="s">
        <v>147</v>
      </c>
      <c r="BM153" s="201" t="s">
        <v>201</v>
      </c>
    </row>
    <row r="154" spans="1:65" s="2" customFormat="1" ht="78">
      <c r="A154" s="33"/>
      <c r="B154" s="34"/>
      <c r="C154" s="35"/>
      <c r="D154" s="203" t="s">
        <v>149</v>
      </c>
      <c r="E154" s="35"/>
      <c r="F154" s="204" t="s">
        <v>202</v>
      </c>
      <c r="G154" s="35"/>
      <c r="H154" s="35"/>
      <c r="I154" s="205"/>
      <c r="J154" s="35"/>
      <c r="K154" s="35"/>
      <c r="L154" s="38"/>
      <c r="M154" s="206"/>
      <c r="N154" s="207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149</v>
      </c>
      <c r="AU154" s="16" t="s">
        <v>85</v>
      </c>
    </row>
    <row r="155" spans="1:65" s="13" customFormat="1" ht="11.25">
      <c r="B155" s="208"/>
      <c r="C155" s="209"/>
      <c r="D155" s="203" t="s">
        <v>151</v>
      </c>
      <c r="E155" s="210" t="s">
        <v>1</v>
      </c>
      <c r="F155" s="211" t="s">
        <v>163</v>
      </c>
      <c r="G155" s="209"/>
      <c r="H155" s="212">
        <v>0.65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151</v>
      </c>
      <c r="AU155" s="218" t="s">
        <v>85</v>
      </c>
      <c r="AV155" s="13" t="s">
        <v>85</v>
      </c>
      <c r="AW155" s="13" t="s">
        <v>33</v>
      </c>
      <c r="AX155" s="13" t="s">
        <v>83</v>
      </c>
      <c r="AY155" s="218" t="s">
        <v>139</v>
      </c>
    </row>
    <row r="156" spans="1:65" s="2" customFormat="1" ht="24.2" customHeight="1">
      <c r="A156" s="33"/>
      <c r="B156" s="34"/>
      <c r="C156" s="190" t="s">
        <v>203</v>
      </c>
      <c r="D156" s="190" t="s">
        <v>142</v>
      </c>
      <c r="E156" s="191" t="s">
        <v>204</v>
      </c>
      <c r="F156" s="192" t="s">
        <v>205</v>
      </c>
      <c r="G156" s="193" t="s">
        <v>160</v>
      </c>
      <c r="H156" s="194">
        <v>1.3</v>
      </c>
      <c r="I156" s="195"/>
      <c r="J156" s="196">
        <f>ROUND(I156*H156,2)</f>
        <v>0</v>
      </c>
      <c r="K156" s="192" t="s">
        <v>146</v>
      </c>
      <c r="L156" s="38"/>
      <c r="M156" s="197" t="s">
        <v>1</v>
      </c>
      <c r="N156" s="198" t="s">
        <v>41</v>
      </c>
      <c r="O156" s="70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1" t="s">
        <v>147</v>
      </c>
      <c r="AT156" s="201" t="s">
        <v>142</v>
      </c>
      <c r="AU156" s="201" t="s">
        <v>85</v>
      </c>
      <c r="AY156" s="16" t="s">
        <v>139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6" t="s">
        <v>83</v>
      </c>
      <c r="BK156" s="202">
        <f>ROUND(I156*H156,2)</f>
        <v>0</v>
      </c>
      <c r="BL156" s="16" t="s">
        <v>147</v>
      </c>
      <c r="BM156" s="201" t="s">
        <v>206</v>
      </c>
    </row>
    <row r="157" spans="1:65" s="2" customFormat="1" ht="78">
      <c r="A157" s="33"/>
      <c r="B157" s="34"/>
      <c r="C157" s="35"/>
      <c r="D157" s="203" t="s">
        <v>149</v>
      </c>
      <c r="E157" s="35"/>
      <c r="F157" s="204" t="s">
        <v>207</v>
      </c>
      <c r="G157" s="35"/>
      <c r="H157" s="35"/>
      <c r="I157" s="205"/>
      <c r="J157" s="35"/>
      <c r="K157" s="35"/>
      <c r="L157" s="38"/>
      <c r="M157" s="206"/>
      <c r="N157" s="207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149</v>
      </c>
      <c r="AU157" s="16" t="s">
        <v>85</v>
      </c>
    </row>
    <row r="158" spans="1:65" s="13" customFormat="1" ht="11.25">
      <c r="B158" s="208"/>
      <c r="C158" s="209"/>
      <c r="D158" s="203" t="s">
        <v>151</v>
      </c>
      <c r="E158" s="210" t="s">
        <v>1</v>
      </c>
      <c r="F158" s="211" t="s">
        <v>208</v>
      </c>
      <c r="G158" s="209"/>
      <c r="H158" s="212">
        <v>1.3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151</v>
      </c>
      <c r="AU158" s="218" t="s">
        <v>85</v>
      </c>
      <c r="AV158" s="13" t="s">
        <v>85</v>
      </c>
      <c r="AW158" s="13" t="s">
        <v>33</v>
      </c>
      <c r="AX158" s="13" t="s">
        <v>83</v>
      </c>
      <c r="AY158" s="218" t="s">
        <v>139</v>
      </c>
    </row>
    <row r="159" spans="1:65" s="2" customFormat="1" ht="24.2" customHeight="1">
      <c r="A159" s="33"/>
      <c r="B159" s="34"/>
      <c r="C159" s="190" t="s">
        <v>209</v>
      </c>
      <c r="D159" s="190" t="s">
        <v>142</v>
      </c>
      <c r="E159" s="191" t="s">
        <v>210</v>
      </c>
      <c r="F159" s="192" t="s">
        <v>211</v>
      </c>
      <c r="G159" s="193" t="s">
        <v>212</v>
      </c>
      <c r="H159" s="194">
        <v>40</v>
      </c>
      <c r="I159" s="195"/>
      <c r="J159" s="196">
        <f>ROUND(I159*H159,2)</f>
        <v>0</v>
      </c>
      <c r="K159" s="192" t="s">
        <v>146</v>
      </c>
      <c r="L159" s="38"/>
      <c r="M159" s="197" t="s">
        <v>1</v>
      </c>
      <c r="N159" s="198" t="s">
        <v>41</v>
      </c>
      <c r="O159" s="70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1" t="s">
        <v>147</v>
      </c>
      <c r="AT159" s="201" t="s">
        <v>142</v>
      </c>
      <c r="AU159" s="201" t="s">
        <v>85</v>
      </c>
      <c r="AY159" s="16" t="s">
        <v>139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6" t="s">
        <v>83</v>
      </c>
      <c r="BK159" s="202">
        <f>ROUND(I159*H159,2)</f>
        <v>0</v>
      </c>
      <c r="BL159" s="16" t="s">
        <v>147</v>
      </c>
      <c r="BM159" s="201" t="s">
        <v>213</v>
      </c>
    </row>
    <row r="160" spans="1:65" s="2" customFormat="1" ht="87.75">
      <c r="A160" s="33"/>
      <c r="B160" s="34"/>
      <c r="C160" s="35"/>
      <c r="D160" s="203" t="s">
        <v>149</v>
      </c>
      <c r="E160" s="35"/>
      <c r="F160" s="204" t="s">
        <v>214</v>
      </c>
      <c r="G160" s="35"/>
      <c r="H160" s="35"/>
      <c r="I160" s="205"/>
      <c r="J160" s="35"/>
      <c r="K160" s="35"/>
      <c r="L160" s="38"/>
      <c r="M160" s="206"/>
      <c r="N160" s="207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149</v>
      </c>
      <c r="AU160" s="16" t="s">
        <v>85</v>
      </c>
    </row>
    <row r="161" spans="1:65" s="13" customFormat="1" ht="11.25">
      <c r="B161" s="208"/>
      <c r="C161" s="209"/>
      <c r="D161" s="203" t="s">
        <v>151</v>
      </c>
      <c r="E161" s="210" t="s">
        <v>1</v>
      </c>
      <c r="F161" s="211" t="s">
        <v>215</v>
      </c>
      <c r="G161" s="209"/>
      <c r="H161" s="212">
        <v>40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151</v>
      </c>
      <c r="AU161" s="218" t="s">
        <v>85</v>
      </c>
      <c r="AV161" s="13" t="s">
        <v>85</v>
      </c>
      <c r="AW161" s="13" t="s">
        <v>33</v>
      </c>
      <c r="AX161" s="13" t="s">
        <v>83</v>
      </c>
      <c r="AY161" s="218" t="s">
        <v>139</v>
      </c>
    </row>
    <row r="162" spans="1:65" s="2" customFormat="1" ht="24.2" customHeight="1">
      <c r="A162" s="33"/>
      <c r="B162" s="34"/>
      <c r="C162" s="190" t="s">
        <v>216</v>
      </c>
      <c r="D162" s="190" t="s">
        <v>142</v>
      </c>
      <c r="E162" s="191" t="s">
        <v>217</v>
      </c>
      <c r="F162" s="192" t="s">
        <v>218</v>
      </c>
      <c r="G162" s="193" t="s">
        <v>212</v>
      </c>
      <c r="H162" s="194">
        <v>6</v>
      </c>
      <c r="I162" s="195"/>
      <c r="J162" s="196">
        <f>ROUND(I162*H162,2)</f>
        <v>0</v>
      </c>
      <c r="K162" s="192" t="s">
        <v>146</v>
      </c>
      <c r="L162" s="38"/>
      <c r="M162" s="197" t="s">
        <v>1</v>
      </c>
      <c r="N162" s="198" t="s">
        <v>41</v>
      </c>
      <c r="O162" s="70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1" t="s">
        <v>147</v>
      </c>
      <c r="AT162" s="201" t="s">
        <v>142</v>
      </c>
      <c r="AU162" s="201" t="s">
        <v>85</v>
      </c>
      <c r="AY162" s="16" t="s">
        <v>139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6" t="s">
        <v>83</v>
      </c>
      <c r="BK162" s="202">
        <f>ROUND(I162*H162,2)</f>
        <v>0</v>
      </c>
      <c r="BL162" s="16" t="s">
        <v>147</v>
      </c>
      <c r="BM162" s="201" t="s">
        <v>219</v>
      </c>
    </row>
    <row r="163" spans="1:65" s="2" customFormat="1" ht="68.25">
      <c r="A163" s="33"/>
      <c r="B163" s="34"/>
      <c r="C163" s="35"/>
      <c r="D163" s="203" t="s">
        <v>149</v>
      </c>
      <c r="E163" s="35"/>
      <c r="F163" s="204" t="s">
        <v>220</v>
      </c>
      <c r="G163" s="35"/>
      <c r="H163" s="35"/>
      <c r="I163" s="205"/>
      <c r="J163" s="35"/>
      <c r="K163" s="35"/>
      <c r="L163" s="38"/>
      <c r="M163" s="206"/>
      <c r="N163" s="207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149</v>
      </c>
      <c r="AU163" s="16" t="s">
        <v>85</v>
      </c>
    </row>
    <row r="164" spans="1:65" s="13" customFormat="1" ht="11.25">
      <c r="B164" s="208"/>
      <c r="C164" s="209"/>
      <c r="D164" s="203" t="s">
        <v>151</v>
      </c>
      <c r="E164" s="210" t="s">
        <v>1</v>
      </c>
      <c r="F164" s="211" t="s">
        <v>221</v>
      </c>
      <c r="G164" s="209"/>
      <c r="H164" s="212">
        <v>6</v>
      </c>
      <c r="I164" s="213"/>
      <c r="J164" s="209"/>
      <c r="K164" s="209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151</v>
      </c>
      <c r="AU164" s="218" t="s">
        <v>85</v>
      </c>
      <c r="AV164" s="13" t="s">
        <v>85</v>
      </c>
      <c r="AW164" s="13" t="s">
        <v>33</v>
      </c>
      <c r="AX164" s="13" t="s">
        <v>83</v>
      </c>
      <c r="AY164" s="218" t="s">
        <v>139</v>
      </c>
    </row>
    <row r="165" spans="1:65" s="2" customFormat="1" ht="24.2" customHeight="1">
      <c r="A165" s="33"/>
      <c r="B165" s="34"/>
      <c r="C165" s="190" t="s">
        <v>222</v>
      </c>
      <c r="D165" s="190" t="s">
        <v>142</v>
      </c>
      <c r="E165" s="191" t="s">
        <v>223</v>
      </c>
      <c r="F165" s="192" t="s">
        <v>224</v>
      </c>
      <c r="G165" s="193" t="s">
        <v>212</v>
      </c>
      <c r="H165" s="194">
        <v>6</v>
      </c>
      <c r="I165" s="195"/>
      <c r="J165" s="196">
        <f>ROUND(I165*H165,2)</f>
        <v>0</v>
      </c>
      <c r="K165" s="192" t="s">
        <v>146</v>
      </c>
      <c r="L165" s="38"/>
      <c r="M165" s="197" t="s">
        <v>1</v>
      </c>
      <c r="N165" s="198" t="s">
        <v>41</v>
      </c>
      <c r="O165" s="70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1" t="s">
        <v>147</v>
      </c>
      <c r="AT165" s="201" t="s">
        <v>142</v>
      </c>
      <c r="AU165" s="201" t="s">
        <v>85</v>
      </c>
      <c r="AY165" s="16" t="s">
        <v>139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6" t="s">
        <v>83</v>
      </c>
      <c r="BK165" s="202">
        <f>ROUND(I165*H165,2)</f>
        <v>0</v>
      </c>
      <c r="BL165" s="16" t="s">
        <v>147</v>
      </c>
      <c r="BM165" s="201" t="s">
        <v>225</v>
      </c>
    </row>
    <row r="166" spans="1:65" s="2" customFormat="1" ht="58.5">
      <c r="A166" s="33"/>
      <c r="B166" s="34"/>
      <c r="C166" s="35"/>
      <c r="D166" s="203" t="s">
        <v>149</v>
      </c>
      <c r="E166" s="35"/>
      <c r="F166" s="204" t="s">
        <v>226</v>
      </c>
      <c r="G166" s="35"/>
      <c r="H166" s="35"/>
      <c r="I166" s="205"/>
      <c r="J166" s="35"/>
      <c r="K166" s="35"/>
      <c r="L166" s="38"/>
      <c r="M166" s="206"/>
      <c r="N166" s="207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149</v>
      </c>
      <c r="AU166" s="16" t="s">
        <v>85</v>
      </c>
    </row>
    <row r="167" spans="1:65" s="13" customFormat="1" ht="11.25">
      <c r="B167" s="208"/>
      <c r="C167" s="209"/>
      <c r="D167" s="203" t="s">
        <v>151</v>
      </c>
      <c r="E167" s="210" t="s">
        <v>1</v>
      </c>
      <c r="F167" s="211" t="s">
        <v>221</v>
      </c>
      <c r="G167" s="209"/>
      <c r="H167" s="212">
        <v>6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151</v>
      </c>
      <c r="AU167" s="218" t="s">
        <v>85</v>
      </c>
      <c r="AV167" s="13" t="s">
        <v>85</v>
      </c>
      <c r="AW167" s="13" t="s">
        <v>33</v>
      </c>
      <c r="AX167" s="13" t="s">
        <v>83</v>
      </c>
      <c r="AY167" s="218" t="s">
        <v>139</v>
      </c>
    </row>
    <row r="168" spans="1:65" s="2" customFormat="1" ht="37.9" customHeight="1">
      <c r="A168" s="33"/>
      <c r="B168" s="34"/>
      <c r="C168" s="190" t="s">
        <v>227</v>
      </c>
      <c r="D168" s="190" t="s">
        <v>142</v>
      </c>
      <c r="E168" s="191" t="s">
        <v>228</v>
      </c>
      <c r="F168" s="192" t="s">
        <v>229</v>
      </c>
      <c r="G168" s="193" t="s">
        <v>180</v>
      </c>
      <c r="H168" s="194">
        <v>1500</v>
      </c>
      <c r="I168" s="195"/>
      <c r="J168" s="196">
        <f>ROUND(I168*H168,2)</f>
        <v>0</v>
      </c>
      <c r="K168" s="192" t="s">
        <v>146</v>
      </c>
      <c r="L168" s="38"/>
      <c r="M168" s="197" t="s">
        <v>1</v>
      </c>
      <c r="N168" s="198" t="s">
        <v>41</v>
      </c>
      <c r="O168" s="70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1" t="s">
        <v>147</v>
      </c>
      <c r="AT168" s="201" t="s">
        <v>142</v>
      </c>
      <c r="AU168" s="201" t="s">
        <v>85</v>
      </c>
      <c r="AY168" s="16" t="s">
        <v>139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6" t="s">
        <v>83</v>
      </c>
      <c r="BK168" s="202">
        <f>ROUND(I168*H168,2)</f>
        <v>0</v>
      </c>
      <c r="BL168" s="16" t="s">
        <v>147</v>
      </c>
      <c r="BM168" s="201" t="s">
        <v>230</v>
      </c>
    </row>
    <row r="169" spans="1:65" s="2" customFormat="1" ht="58.5">
      <c r="A169" s="33"/>
      <c r="B169" s="34"/>
      <c r="C169" s="35"/>
      <c r="D169" s="203" t="s">
        <v>149</v>
      </c>
      <c r="E169" s="35"/>
      <c r="F169" s="204" t="s">
        <v>231</v>
      </c>
      <c r="G169" s="35"/>
      <c r="H169" s="35"/>
      <c r="I169" s="205"/>
      <c r="J169" s="35"/>
      <c r="K169" s="35"/>
      <c r="L169" s="38"/>
      <c r="M169" s="206"/>
      <c r="N169" s="207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149</v>
      </c>
      <c r="AU169" s="16" t="s">
        <v>85</v>
      </c>
    </row>
    <row r="170" spans="1:65" s="13" customFormat="1" ht="11.25">
      <c r="B170" s="208"/>
      <c r="C170" s="209"/>
      <c r="D170" s="203" t="s">
        <v>151</v>
      </c>
      <c r="E170" s="210" t="s">
        <v>1</v>
      </c>
      <c r="F170" s="211" t="s">
        <v>232</v>
      </c>
      <c r="G170" s="209"/>
      <c r="H170" s="212">
        <v>1500</v>
      </c>
      <c r="I170" s="213"/>
      <c r="J170" s="209"/>
      <c r="K170" s="209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151</v>
      </c>
      <c r="AU170" s="218" t="s">
        <v>85</v>
      </c>
      <c r="AV170" s="13" t="s">
        <v>85</v>
      </c>
      <c r="AW170" s="13" t="s">
        <v>33</v>
      </c>
      <c r="AX170" s="13" t="s">
        <v>83</v>
      </c>
      <c r="AY170" s="218" t="s">
        <v>139</v>
      </c>
    </row>
    <row r="171" spans="1:65" s="2" customFormat="1" ht="37.9" customHeight="1">
      <c r="A171" s="33"/>
      <c r="B171" s="34"/>
      <c r="C171" s="190" t="s">
        <v>233</v>
      </c>
      <c r="D171" s="190" t="s">
        <v>142</v>
      </c>
      <c r="E171" s="191" t="s">
        <v>234</v>
      </c>
      <c r="F171" s="192" t="s">
        <v>235</v>
      </c>
      <c r="G171" s="193" t="s">
        <v>180</v>
      </c>
      <c r="H171" s="194">
        <v>1500</v>
      </c>
      <c r="I171" s="195"/>
      <c r="J171" s="196">
        <f>ROUND(I171*H171,2)</f>
        <v>0</v>
      </c>
      <c r="K171" s="192" t="s">
        <v>146</v>
      </c>
      <c r="L171" s="38"/>
      <c r="M171" s="197" t="s">
        <v>1</v>
      </c>
      <c r="N171" s="198" t="s">
        <v>41</v>
      </c>
      <c r="O171" s="70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1" t="s">
        <v>147</v>
      </c>
      <c r="AT171" s="201" t="s">
        <v>142</v>
      </c>
      <c r="AU171" s="201" t="s">
        <v>85</v>
      </c>
      <c r="AY171" s="16" t="s">
        <v>139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6" t="s">
        <v>83</v>
      </c>
      <c r="BK171" s="202">
        <f>ROUND(I171*H171,2)</f>
        <v>0</v>
      </c>
      <c r="BL171" s="16" t="s">
        <v>147</v>
      </c>
      <c r="BM171" s="201" t="s">
        <v>236</v>
      </c>
    </row>
    <row r="172" spans="1:65" s="2" customFormat="1" ht="58.5">
      <c r="A172" s="33"/>
      <c r="B172" s="34"/>
      <c r="C172" s="35"/>
      <c r="D172" s="203" t="s">
        <v>149</v>
      </c>
      <c r="E172" s="35"/>
      <c r="F172" s="204" t="s">
        <v>237</v>
      </c>
      <c r="G172" s="35"/>
      <c r="H172" s="35"/>
      <c r="I172" s="205"/>
      <c r="J172" s="35"/>
      <c r="K172" s="35"/>
      <c r="L172" s="38"/>
      <c r="M172" s="206"/>
      <c r="N172" s="207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149</v>
      </c>
      <c r="AU172" s="16" t="s">
        <v>85</v>
      </c>
    </row>
    <row r="173" spans="1:65" s="13" customFormat="1" ht="11.25">
      <c r="B173" s="208"/>
      <c r="C173" s="209"/>
      <c r="D173" s="203" t="s">
        <v>151</v>
      </c>
      <c r="E173" s="210" t="s">
        <v>1</v>
      </c>
      <c r="F173" s="211" t="s">
        <v>232</v>
      </c>
      <c r="G173" s="209"/>
      <c r="H173" s="212">
        <v>1500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151</v>
      </c>
      <c r="AU173" s="218" t="s">
        <v>85</v>
      </c>
      <c r="AV173" s="13" t="s">
        <v>85</v>
      </c>
      <c r="AW173" s="13" t="s">
        <v>33</v>
      </c>
      <c r="AX173" s="13" t="s">
        <v>83</v>
      </c>
      <c r="AY173" s="218" t="s">
        <v>139</v>
      </c>
    </row>
    <row r="174" spans="1:65" s="2" customFormat="1" ht="24.2" customHeight="1">
      <c r="A174" s="33"/>
      <c r="B174" s="34"/>
      <c r="C174" s="190" t="s">
        <v>8</v>
      </c>
      <c r="D174" s="190" t="s">
        <v>142</v>
      </c>
      <c r="E174" s="191" t="s">
        <v>238</v>
      </c>
      <c r="F174" s="192" t="s">
        <v>239</v>
      </c>
      <c r="G174" s="193" t="s">
        <v>166</v>
      </c>
      <c r="H174" s="194">
        <v>12</v>
      </c>
      <c r="I174" s="195"/>
      <c r="J174" s="196">
        <f>ROUND(I174*H174,2)</f>
        <v>0</v>
      </c>
      <c r="K174" s="192" t="s">
        <v>146</v>
      </c>
      <c r="L174" s="38"/>
      <c r="M174" s="197" t="s">
        <v>1</v>
      </c>
      <c r="N174" s="198" t="s">
        <v>41</v>
      </c>
      <c r="O174" s="70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1" t="s">
        <v>147</v>
      </c>
      <c r="AT174" s="201" t="s">
        <v>142</v>
      </c>
      <c r="AU174" s="201" t="s">
        <v>85</v>
      </c>
      <c r="AY174" s="16" t="s">
        <v>139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6" t="s">
        <v>83</v>
      </c>
      <c r="BK174" s="202">
        <f>ROUND(I174*H174,2)</f>
        <v>0</v>
      </c>
      <c r="BL174" s="16" t="s">
        <v>147</v>
      </c>
      <c r="BM174" s="201" t="s">
        <v>240</v>
      </c>
    </row>
    <row r="175" spans="1:65" s="2" customFormat="1" ht="29.25">
      <c r="A175" s="33"/>
      <c r="B175" s="34"/>
      <c r="C175" s="35"/>
      <c r="D175" s="203" t="s">
        <v>149</v>
      </c>
      <c r="E175" s="35"/>
      <c r="F175" s="204" t="s">
        <v>241</v>
      </c>
      <c r="G175" s="35"/>
      <c r="H175" s="35"/>
      <c r="I175" s="205"/>
      <c r="J175" s="35"/>
      <c r="K175" s="35"/>
      <c r="L175" s="38"/>
      <c r="M175" s="206"/>
      <c r="N175" s="207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149</v>
      </c>
      <c r="AU175" s="16" t="s">
        <v>85</v>
      </c>
    </row>
    <row r="176" spans="1:65" s="13" customFormat="1" ht="11.25">
      <c r="B176" s="208"/>
      <c r="C176" s="209"/>
      <c r="D176" s="203" t="s">
        <v>151</v>
      </c>
      <c r="E176" s="210" t="s">
        <v>1</v>
      </c>
      <c r="F176" s="211" t="s">
        <v>242</v>
      </c>
      <c r="G176" s="209"/>
      <c r="H176" s="212">
        <v>12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151</v>
      </c>
      <c r="AU176" s="218" t="s">
        <v>85</v>
      </c>
      <c r="AV176" s="13" t="s">
        <v>85</v>
      </c>
      <c r="AW176" s="13" t="s">
        <v>33</v>
      </c>
      <c r="AX176" s="13" t="s">
        <v>83</v>
      </c>
      <c r="AY176" s="218" t="s">
        <v>139</v>
      </c>
    </row>
    <row r="177" spans="1:65" s="2" customFormat="1" ht="24.2" customHeight="1">
      <c r="A177" s="33"/>
      <c r="B177" s="34"/>
      <c r="C177" s="190" t="s">
        <v>243</v>
      </c>
      <c r="D177" s="190" t="s">
        <v>142</v>
      </c>
      <c r="E177" s="191" t="s">
        <v>244</v>
      </c>
      <c r="F177" s="192" t="s">
        <v>245</v>
      </c>
      <c r="G177" s="193" t="s">
        <v>180</v>
      </c>
      <c r="H177" s="194">
        <v>7.2</v>
      </c>
      <c r="I177" s="195"/>
      <c r="J177" s="196">
        <f>ROUND(I177*H177,2)</f>
        <v>0</v>
      </c>
      <c r="K177" s="192" t="s">
        <v>146</v>
      </c>
      <c r="L177" s="38"/>
      <c r="M177" s="197" t="s">
        <v>1</v>
      </c>
      <c r="N177" s="198" t="s">
        <v>41</v>
      </c>
      <c r="O177" s="70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1" t="s">
        <v>147</v>
      </c>
      <c r="AT177" s="201" t="s">
        <v>142</v>
      </c>
      <c r="AU177" s="201" t="s">
        <v>85</v>
      </c>
      <c r="AY177" s="16" t="s">
        <v>139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6" t="s">
        <v>83</v>
      </c>
      <c r="BK177" s="202">
        <f>ROUND(I177*H177,2)</f>
        <v>0</v>
      </c>
      <c r="BL177" s="16" t="s">
        <v>147</v>
      </c>
      <c r="BM177" s="201" t="s">
        <v>246</v>
      </c>
    </row>
    <row r="178" spans="1:65" s="2" customFormat="1" ht="39">
      <c r="A178" s="33"/>
      <c r="B178" s="34"/>
      <c r="C178" s="35"/>
      <c r="D178" s="203" t="s">
        <v>149</v>
      </c>
      <c r="E178" s="35"/>
      <c r="F178" s="204" t="s">
        <v>247</v>
      </c>
      <c r="G178" s="35"/>
      <c r="H178" s="35"/>
      <c r="I178" s="205"/>
      <c r="J178" s="35"/>
      <c r="K178" s="35"/>
      <c r="L178" s="38"/>
      <c r="M178" s="206"/>
      <c r="N178" s="207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149</v>
      </c>
      <c r="AU178" s="16" t="s">
        <v>85</v>
      </c>
    </row>
    <row r="179" spans="1:65" s="13" customFormat="1" ht="11.25">
      <c r="B179" s="208"/>
      <c r="C179" s="209"/>
      <c r="D179" s="203" t="s">
        <v>151</v>
      </c>
      <c r="E179" s="210" t="s">
        <v>1</v>
      </c>
      <c r="F179" s="211" t="s">
        <v>248</v>
      </c>
      <c r="G179" s="209"/>
      <c r="H179" s="212">
        <v>7.2</v>
      </c>
      <c r="I179" s="213"/>
      <c r="J179" s="209"/>
      <c r="K179" s="209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151</v>
      </c>
      <c r="AU179" s="218" t="s">
        <v>85</v>
      </c>
      <c r="AV179" s="13" t="s">
        <v>85</v>
      </c>
      <c r="AW179" s="13" t="s">
        <v>33</v>
      </c>
      <c r="AX179" s="13" t="s">
        <v>83</v>
      </c>
      <c r="AY179" s="218" t="s">
        <v>139</v>
      </c>
    </row>
    <row r="180" spans="1:65" s="2" customFormat="1" ht="24.2" customHeight="1">
      <c r="A180" s="33"/>
      <c r="B180" s="34"/>
      <c r="C180" s="190" t="s">
        <v>249</v>
      </c>
      <c r="D180" s="190" t="s">
        <v>142</v>
      </c>
      <c r="E180" s="191" t="s">
        <v>250</v>
      </c>
      <c r="F180" s="192" t="s">
        <v>251</v>
      </c>
      <c r="G180" s="193" t="s">
        <v>166</v>
      </c>
      <c r="H180" s="194">
        <v>2</v>
      </c>
      <c r="I180" s="195"/>
      <c r="J180" s="196">
        <f>ROUND(I180*H180,2)</f>
        <v>0</v>
      </c>
      <c r="K180" s="192" t="s">
        <v>146</v>
      </c>
      <c r="L180" s="38"/>
      <c r="M180" s="197" t="s">
        <v>1</v>
      </c>
      <c r="N180" s="198" t="s">
        <v>41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147</v>
      </c>
      <c r="AT180" s="201" t="s">
        <v>142</v>
      </c>
      <c r="AU180" s="201" t="s">
        <v>85</v>
      </c>
      <c r="AY180" s="16" t="s">
        <v>139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83</v>
      </c>
      <c r="BK180" s="202">
        <f>ROUND(I180*H180,2)</f>
        <v>0</v>
      </c>
      <c r="BL180" s="16" t="s">
        <v>147</v>
      </c>
      <c r="BM180" s="201" t="s">
        <v>252</v>
      </c>
    </row>
    <row r="181" spans="1:65" s="2" customFormat="1" ht="29.25">
      <c r="A181" s="33"/>
      <c r="B181" s="34"/>
      <c r="C181" s="35"/>
      <c r="D181" s="203" t="s">
        <v>149</v>
      </c>
      <c r="E181" s="35"/>
      <c r="F181" s="204" t="s">
        <v>253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149</v>
      </c>
      <c r="AU181" s="16" t="s">
        <v>85</v>
      </c>
    </row>
    <row r="182" spans="1:65" s="13" customFormat="1" ht="11.25">
      <c r="B182" s="208"/>
      <c r="C182" s="209"/>
      <c r="D182" s="203" t="s">
        <v>151</v>
      </c>
      <c r="E182" s="210" t="s">
        <v>1</v>
      </c>
      <c r="F182" s="211" t="s">
        <v>254</v>
      </c>
      <c r="G182" s="209"/>
      <c r="H182" s="212">
        <v>2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151</v>
      </c>
      <c r="AU182" s="218" t="s">
        <v>85</v>
      </c>
      <c r="AV182" s="13" t="s">
        <v>85</v>
      </c>
      <c r="AW182" s="13" t="s">
        <v>33</v>
      </c>
      <c r="AX182" s="13" t="s">
        <v>83</v>
      </c>
      <c r="AY182" s="218" t="s">
        <v>139</v>
      </c>
    </row>
    <row r="183" spans="1:65" s="2" customFormat="1" ht="24.2" customHeight="1">
      <c r="A183" s="33"/>
      <c r="B183" s="34"/>
      <c r="C183" s="190" t="s">
        <v>255</v>
      </c>
      <c r="D183" s="190" t="s">
        <v>142</v>
      </c>
      <c r="E183" s="191" t="s">
        <v>256</v>
      </c>
      <c r="F183" s="192" t="s">
        <v>257</v>
      </c>
      <c r="G183" s="193" t="s">
        <v>180</v>
      </c>
      <c r="H183" s="194">
        <v>8</v>
      </c>
      <c r="I183" s="195"/>
      <c r="J183" s="196">
        <f>ROUND(I183*H183,2)</f>
        <v>0</v>
      </c>
      <c r="K183" s="192" t="s">
        <v>146</v>
      </c>
      <c r="L183" s="38"/>
      <c r="M183" s="197" t="s">
        <v>1</v>
      </c>
      <c r="N183" s="198" t="s">
        <v>41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147</v>
      </c>
      <c r="AT183" s="201" t="s">
        <v>142</v>
      </c>
      <c r="AU183" s="201" t="s">
        <v>85</v>
      </c>
      <c r="AY183" s="16" t="s">
        <v>139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83</v>
      </c>
      <c r="BK183" s="202">
        <f>ROUND(I183*H183,2)</f>
        <v>0</v>
      </c>
      <c r="BL183" s="16" t="s">
        <v>147</v>
      </c>
      <c r="BM183" s="201" t="s">
        <v>258</v>
      </c>
    </row>
    <row r="184" spans="1:65" s="2" customFormat="1" ht="19.5">
      <c r="A184" s="33"/>
      <c r="B184" s="34"/>
      <c r="C184" s="35"/>
      <c r="D184" s="203" t="s">
        <v>149</v>
      </c>
      <c r="E184" s="35"/>
      <c r="F184" s="204" t="s">
        <v>259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149</v>
      </c>
      <c r="AU184" s="16" t="s">
        <v>85</v>
      </c>
    </row>
    <row r="185" spans="1:65" s="13" customFormat="1" ht="11.25">
      <c r="B185" s="208"/>
      <c r="C185" s="209"/>
      <c r="D185" s="203" t="s">
        <v>151</v>
      </c>
      <c r="E185" s="210" t="s">
        <v>1</v>
      </c>
      <c r="F185" s="211" t="s">
        <v>260</v>
      </c>
      <c r="G185" s="209"/>
      <c r="H185" s="212">
        <v>8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85</v>
      </c>
      <c r="AV185" s="13" t="s">
        <v>85</v>
      </c>
      <c r="AW185" s="13" t="s">
        <v>33</v>
      </c>
      <c r="AX185" s="13" t="s">
        <v>83</v>
      </c>
      <c r="AY185" s="218" t="s">
        <v>139</v>
      </c>
    </row>
    <row r="186" spans="1:65" s="2" customFormat="1" ht="24.2" customHeight="1">
      <c r="A186" s="33"/>
      <c r="B186" s="34"/>
      <c r="C186" s="190" t="s">
        <v>261</v>
      </c>
      <c r="D186" s="190" t="s">
        <v>142</v>
      </c>
      <c r="E186" s="191" t="s">
        <v>262</v>
      </c>
      <c r="F186" s="192" t="s">
        <v>263</v>
      </c>
      <c r="G186" s="193" t="s">
        <v>264</v>
      </c>
      <c r="H186" s="194">
        <v>20</v>
      </c>
      <c r="I186" s="195"/>
      <c r="J186" s="196">
        <f>ROUND(I186*H186,2)</f>
        <v>0</v>
      </c>
      <c r="K186" s="192" t="s">
        <v>146</v>
      </c>
      <c r="L186" s="38"/>
      <c r="M186" s="197" t="s">
        <v>1</v>
      </c>
      <c r="N186" s="198" t="s">
        <v>41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147</v>
      </c>
      <c r="AT186" s="201" t="s">
        <v>142</v>
      </c>
      <c r="AU186" s="201" t="s">
        <v>85</v>
      </c>
      <c r="AY186" s="16" t="s">
        <v>139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83</v>
      </c>
      <c r="BK186" s="202">
        <f>ROUND(I186*H186,2)</f>
        <v>0</v>
      </c>
      <c r="BL186" s="16" t="s">
        <v>147</v>
      </c>
      <c r="BM186" s="201" t="s">
        <v>265</v>
      </c>
    </row>
    <row r="187" spans="1:65" s="2" customFormat="1" ht="29.25">
      <c r="A187" s="33"/>
      <c r="B187" s="34"/>
      <c r="C187" s="35"/>
      <c r="D187" s="203" t="s">
        <v>149</v>
      </c>
      <c r="E187" s="35"/>
      <c r="F187" s="204" t="s">
        <v>266</v>
      </c>
      <c r="G187" s="35"/>
      <c r="H187" s="35"/>
      <c r="I187" s="205"/>
      <c r="J187" s="35"/>
      <c r="K187" s="35"/>
      <c r="L187" s="38"/>
      <c r="M187" s="206"/>
      <c r="N187" s="207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149</v>
      </c>
      <c r="AU187" s="16" t="s">
        <v>85</v>
      </c>
    </row>
    <row r="188" spans="1:65" s="13" customFormat="1" ht="11.25">
      <c r="B188" s="208"/>
      <c r="C188" s="209"/>
      <c r="D188" s="203" t="s">
        <v>151</v>
      </c>
      <c r="E188" s="210" t="s">
        <v>1</v>
      </c>
      <c r="F188" s="211" t="s">
        <v>267</v>
      </c>
      <c r="G188" s="209"/>
      <c r="H188" s="212">
        <v>20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151</v>
      </c>
      <c r="AU188" s="218" t="s">
        <v>85</v>
      </c>
      <c r="AV188" s="13" t="s">
        <v>85</v>
      </c>
      <c r="AW188" s="13" t="s">
        <v>33</v>
      </c>
      <c r="AX188" s="13" t="s">
        <v>83</v>
      </c>
      <c r="AY188" s="218" t="s">
        <v>139</v>
      </c>
    </row>
    <row r="189" spans="1:65" s="2" customFormat="1" ht="24.2" customHeight="1">
      <c r="A189" s="33"/>
      <c r="B189" s="34"/>
      <c r="C189" s="190" t="s">
        <v>268</v>
      </c>
      <c r="D189" s="190" t="s">
        <v>142</v>
      </c>
      <c r="E189" s="191" t="s">
        <v>269</v>
      </c>
      <c r="F189" s="192" t="s">
        <v>270</v>
      </c>
      <c r="G189" s="193" t="s">
        <v>264</v>
      </c>
      <c r="H189" s="194">
        <v>20</v>
      </c>
      <c r="I189" s="195"/>
      <c r="J189" s="196">
        <f>ROUND(I189*H189,2)</f>
        <v>0</v>
      </c>
      <c r="K189" s="192" t="s">
        <v>146</v>
      </c>
      <c r="L189" s="38"/>
      <c r="M189" s="197" t="s">
        <v>1</v>
      </c>
      <c r="N189" s="198" t="s">
        <v>41</v>
      </c>
      <c r="O189" s="70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1" t="s">
        <v>147</v>
      </c>
      <c r="AT189" s="201" t="s">
        <v>142</v>
      </c>
      <c r="AU189" s="201" t="s">
        <v>85</v>
      </c>
      <c r="AY189" s="16" t="s">
        <v>139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6" t="s">
        <v>83</v>
      </c>
      <c r="BK189" s="202">
        <f>ROUND(I189*H189,2)</f>
        <v>0</v>
      </c>
      <c r="BL189" s="16" t="s">
        <v>147</v>
      </c>
      <c r="BM189" s="201" t="s">
        <v>271</v>
      </c>
    </row>
    <row r="190" spans="1:65" s="2" customFormat="1" ht="48.75">
      <c r="A190" s="33"/>
      <c r="B190" s="34"/>
      <c r="C190" s="35"/>
      <c r="D190" s="203" t="s">
        <v>149</v>
      </c>
      <c r="E190" s="35"/>
      <c r="F190" s="204" t="s">
        <v>272</v>
      </c>
      <c r="G190" s="35"/>
      <c r="H190" s="35"/>
      <c r="I190" s="205"/>
      <c r="J190" s="35"/>
      <c r="K190" s="35"/>
      <c r="L190" s="38"/>
      <c r="M190" s="206"/>
      <c r="N190" s="207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149</v>
      </c>
      <c r="AU190" s="16" t="s">
        <v>85</v>
      </c>
    </row>
    <row r="191" spans="1:65" s="13" customFormat="1" ht="11.25">
      <c r="B191" s="208"/>
      <c r="C191" s="209"/>
      <c r="D191" s="203" t="s">
        <v>151</v>
      </c>
      <c r="E191" s="210" t="s">
        <v>1</v>
      </c>
      <c r="F191" s="211" t="s">
        <v>267</v>
      </c>
      <c r="G191" s="209"/>
      <c r="H191" s="212">
        <v>20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151</v>
      </c>
      <c r="AU191" s="218" t="s">
        <v>85</v>
      </c>
      <c r="AV191" s="13" t="s">
        <v>85</v>
      </c>
      <c r="AW191" s="13" t="s">
        <v>33</v>
      </c>
      <c r="AX191" s="13" t="s">
        <v>83</v>
      </c>
      <c r="AY191" s="218" t="s">
        <v>139</v>
      </c>
    </row>
    <row r="192" spans="1:65" s="2" customFormat="1" ht="24.2" customHeight="1">
      <c r="A192" s="33"/>
      <c r="B192" s="34"/>
      <c r="C192" s="220" t="s">
        <v>7</v>
      </c>
      <c r="D192" s="220" t="s">
        <v>273</v>
      </c>
      <c r="E192" s="221" t="s">
        <v>274</v>
      </c>
      <c r="F192" s="222" t="s">
        <v>275</v>
      </c>
      <c r="G192" s="223" t="s">
        <v>276</v>
      </c>
      <c r="H192" s="224">
        <v>633.6</v>
      </c>
      <c r="I192" s="225"/>
      <c r="J192" s="226">
        <f>ROUND(I192*H192,2)</f>
        <v>0</v>
      </c>
      <c r="K192" s="222" t="s">
        <v>146</v>
      </c>
      <c r="L192" s="227"/>
      <c r="M192" s="228" t="s">
        <v>1</v>
      </c>
      <c r="N192" s="229" t="s">
        <v>41</v>
      </c>
      <c r="O192" s="70"/>
      <c r="P192" s="199">
        <f>O192*H192</f>
        <v>0</v>
      </c>
      <c r="Q192" s="199">
        <v>1</v>
      </c>
      <c r="R192" s="199">
        <f>Q192*H192</f>
        <v>633.6</v>
      </c>
      <c r="S192" s="199">
        <v>0</v>
      </c>
      <c r="T192" s="200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1" t="s">
        <v>277</v>
      </c>
      <c r="AT192" s="201" t="s">
        <v>273</v>
      </c>
      <c r="AU192" s="201" t="s">
        <v>85</v>
      </c>
      <c r="AY192" s="16" t="s">
        <v>139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6" t="s">
        <v>83</v>
      </c>
      <c r="BK192" s="202">
        <f>ROUND(I192*H192,2)</f>
        <v>0</v>
      </c>
      <c r="BL192" s="16" t="s">
        <v>277</v>
      </c>
      <c r="BM192" s="201" t="s">
        <v>278</v>
      </c>
    </row>
    <row r="193" spans="1:65" s="2" customFormat="1" ht="11.25">
      <c r="A193" s="33"/>
      <c r="B193" s="34"/>
      <c r="C193" s="35"/>
      <c r="D193" s="203" t="s">
        <v>149</v>
      </c>
      <c r="E193" s="35"/>
      <c r="F193" s="204" t="s">
        <v>275</v>
      </c>
      <c r="G193" s="35"/>
      <c r="H193" s="35"/>
      <c r="I193" s="205"/>
      <c r="J193" s="35"/>
      <c r="K193" s="35"/>
      <c r="L193" s="38"/>
      <c r="M193" s="206"/>
      <c r="N193" s="207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149</v>
      </c>
      <c r="AU193" s="16" t="s">
        <v>85</v>
      </c>
    </row>
    <row r="194" spans="1:65" s="13" customFormat="1" ht="11.25">
      <c r="B194" s="208"/>
      <c r="C194" s="209"/>
      <c r="D194" s="203" t="s">
        <v>151</v>
      </c>
      <c r="E194" s="210" t="s">
        <v>1</v>
      </c>
      <c r="F194" s="211" t="s">
        <v>279</v>
      </c>
      <c r="G194" s="209"/>
      <c r="H194" s="212">
        <v>633.6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151</v>
      </c>
      <c r="AU194" s="218" t="s">
        <v>85</v>
      </c>
      <c r="AV194" s="13" t="s">
        <v>85</v>
      </c>
      <c r="AW194" s="13" t="s">
        <v>33</v>
      </c>
      <c r="AX194" s="13" t="s">
        <v>83</v>
      </c>
      <c r="AY194" s="218" t="s">
        <v>139</v>
      </c>
    </row>
    <row r="195" spans="1:65" s="2" customFormat="1" ht="24.2" customHeight="1">
      <c r="A195" s="33"/>
      <c r="B195" s="34"/>
      <c r="C195" s="220" t="s">
        <v>280</v>
      </c>
      <c r="D195" s="220" t="s">
        <v>273</v>
      </c>
      <c r="E195" s="221" t="s">
        <v>281</v>
      </c>
      <c r="F195" s="222" t="s">
        <v>282</v>
      </c>
      <c r="G195" s="223" t="s">
        <v>276</v>
      </c>
      <c r="H195" s="224">
        <v>2.2999999999999998</v>
      </c>
      <c r="I195" s="225"/>
      <c r="J195" s="226">
        <f>ROUND(I195*H195,2)</f>
        <v>0</v>
      </c>
      <c r="K195" s="222" t="s">
        <v>146</v>
      </c>
      <c r="L195" s="227"/>
      <c r="M195" s="228" t="s">
        <v>1</v>
      </c>
      <c r="N195" s="229" t="s">
        <v>41</v>
      </c>
      <c r="O195" s="70"/>
      <c r="P195" s="199">
        <f>O195*H195</f>
        <v>0</v>
      </c>
      <c r="Q195" s="199">
        <v>1</v>
      </c>
      <c r="R195" s="199">
        <f>Q195*H195</f>
        <v>2.2999999999999998</v>
      </c>
      <c r="S195" s="199">
        <v>0</v>
      </c>
      <c r="T195" s="200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1" t="s">
        <v>277</v>
      </c>
      <c r="AT195" s="201" t="s">
        <v>273</v>
      </c>
      <c r="AU195" s="201" t="s">
        <v>85</v>
      </c>
      <c r="AY195" s="16" t="s">
        <v>139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6" t="s">
        <v>83</v>
      </c>
      <c r="BK195" s="202">
        <f>ROUND(I195*H195,2)</f>
        <v>0</v>
      </c>
      <c r="BL195" s="16" t="s">
        <v>277</v>
      </c>
      <c r="BM195" s="201" t="s">
        <v>283</v>
      </c>
    </row>
    <row r="196" spans="1:65" s="2" customFormat="1" ht="11.25">
      <c r="A196" s="33"/>
      <c r="B196" s="34"/>
      <c r="C196" s="35"/>
      <c r="D196" s="203" t="s">
        <v>149</v>
      </c>
      <c r="E196" s="35"/>
      <c r="F196" s="204" t="s">
        <v>282</v>
      </c>
      <c r="G196" s="35"/>
      <c r="H196" s="35"/>
      <c r="I196" s="205"/>
      <c r="J196" s="35"/>
      <c r="K196" s="35"/>
      <c r="L196" s="38"/>
      <c r="M196" s="206"/>
      <c r="N196" s="207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149</v>
      </c>
      <c r="AU196" s="16" t="s">
        <v>85</v>
      </c>
    </row>
    <row r="197" spans="1:65" s="13" customFormat="1" ht="11.25">
      <c r="B197" s="208"/>
      <c r="C197" s="209"/>
      <c r="D197" s="203" t="s">
        <v>151</v>
      </c>
      <c r="E197" s="210" t="s">
        <v>1</v>
      </c>
      <c r="F197" s="211" t="s">
        <v>284</v>
      </c>
      <c r="G197" s="209"/>
      <c r="H197" s="212">
        <v>2.2999999999999998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151</v>
      </c>
      <c r="AU197" s="218" t="s">
        <v>85</v>
      </c>
      <c r="AV197" s="13" t="s">
        <v>85</v>
      </c>
      <c r="AW197" s="13" t="s">
        <v>33</v>
      </c>
      <c r="AX197" s="13" t="s">
        <v>83</v>
      </c>
      <c r="AY197" s="218" t="s">
        <v>139</v>
      </c>
    </row>
    <row r="198" spans="1:65" s="2" customFormat="1" ht="24.2" customHeight="1">
      <c r="A198" s="33"/>
      <c r="B198" s="34"/>
      <c r="C198" s="220" t="s">
        <v>285</v>
      </c>
      <c r="D198" s="220" t="s">
        <v>273</v>
      </c>
      <c r="E198" s="221" t="s">
        <v>286</v>
      </c>
      <c r="F198" s="222" t="s">
        <v>287</v>
      </c>
      <c r="G198" s="223" t="s">
        <v>180</v>
      </c>
      <c r="H198" s="224">
        <v>7.2</v>
      </c>
      <c r="I198" s="225"/>
      <c r="J198" s="226">
        <f>ROUND(I198*H198,2)</f>
        <v>0</v>
      </c>
      <c r="K198" s="222" t="s">
        <v>146</v>
      </c>
      <c r="L198" s="227"/>
      <c r="M198" s="228" t="s">
        <v>1</v>
      </c>
      <c r="N198" s="229" t="s">
        <v>41</v>
      </c>
      <c r="O198" s="70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1" t="s">
        <v>277</v>
      </c>
      <c r="AT198" s="201" t="s">
        <v>273</v>
      </c>
      <c r="AU198" s="201" t="s">
        <v>85</v>
      </c>
      <c r="AY198" s="16" t="s">
        <v>139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6" t="s">
        <v>83</v>
      </c>
      <c r="BK198" s="202">
        <f>ROUND(I198*H198,2)</f>
        <v>0</v>
      </c>
      <c r="BL198" s="16" t="s">
        <v>277</v>
      </c>
      <c r="BM198" s="201" t="s">
        <v>288</v>
      </c>
    </row>
    <row r="199" spans="1:65" s="2" customFormat="1" ht="11.25">
      <c r="A199" s="33"/>
      <c r="B199" s="34"/>
      <c r="C199" s="35"/>
      <c r="D199" s="203" t="s">
        <v>149</v>
      </c>
      <c r="E199" s="35"/>
      <c r="F199" s="204" t="s">
        <v>287</v>
      </c>
      <c r="G199" s="35"/>
      <c r="H199" s="35"/>
      <c r="I199" s="205"/>
      <c r="J199" s="35"/>
      <c r="K199" s="35"/>
      <c r="L199" s="38"/>
      <c r="M199" s="206"/>
      <c r="N199" s="207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149</v>
      </c>
      <c r="AU199" s="16" t="s">
        <v>85</v>
      </c>
    </row>
    <row r="200" spans="1:65" s="2" customFormat="1" ht="39">
      <c r="A200" s="33"/>
      <c r="B200" s="34"/>
      <c r="C200" s="35"/>
      <c r="D200" s="203" t="s">
        <v>174</v>
      </c>
      <c r="E200" s="35"/>
      <c r="F200" s="219" t="s">
        <v>289</v>
      </c>
      <c r="G200" s="35"/>
      <c r="H200" s="35"/>
      <c r="I200" s="205"/>
      <c r="J200" s="35"/>
      <c r="K200" s="35"/>
      <c r="L200" s="38"/>
      <c r="M200" s="206"/>
      <c r="N200" s="207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174</v>
      </c>
      <c r="AU200" s="16" t="s">
        <v>85</v>
      </c>
    </row>
    <row r="201" spans="1:65" s="13" customFormat="1" ht="11.25">
      <c r="B201" s="208"/>
      <c r="C201" s="209"/>
      <c r="D201" s="203" t="s">
        <v>151</v>
      </c>
      <c r="E201" s="210" t="s">
        <v>1</v>
      </c>
      <c r="F201" s="211" t="s">
        <v>290</v>
      </c>
      <c r="G201" s="209"/>
      <c r="H201" s="212">
        <v>7.2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151</v>
      </c>
      <c r="AU201" s="218" t="s">
        <v>85</v>
      </c>
      <c r="AV201" s="13" t="s">
        <v>85</v>
      </c>
      <c r="AW201" s="13" t="s">
        <v>33</v>
      </c>
      <c r="AX201" s="13" t="s">
        <v>83</v>
      </c>
      <c r="AY201" s="218" t="s">
        <v>139</v>
      </c>
    </row>
    <row r="202" spans="1:65" s="2" customFormat="1" ht="24.2" customHeight="1">
      <c r="A202" s="33"/>
      <c r="B202" s="34"/>
      <c r="C202" s="220" t="s">
        <v>291</v>
      </c>
      <c r="D202" s="220" t="s">
        <v>273</v>
      </c>
      <c r="E202" s="221" t="s">
        <v>292</v>
      </c>
      <c r="F202" s="222" t="s">
        <v>293</v>
      </c>
      <c r="G202" s="223" t="s">
        <v>276</v>
      </c>
      <c r="H202" s="224">
        <v>2.2999999999999998</v>
      </c>
      <c r="I202" s="225"/>
      <c r="J202" s="226">
        <f>ROUND(I202*H202,2)</f>
        <v>0</v>
      </c>
      <c r="K202" s="222" t="s">
        <v>146</v>
      </c>
      <c r="L202" s="227"/>
      <c r="M202" s="228" t="s">
        <v>1</v>
      </c>
      <c r="N202" s="229" t="s">
        <v>41</v>
      </c>
      <c r="O202" s="70"/>
      <c r="P202" s="199">
        <f>O202*H202</f>
        <v>0</v>
      </c>
      <c r="Q202" s="199">
        <v>1</v>
      </c>
      <c r="R202" s="199">
        <f>Q202*H202</f>
        <v>2.2999999999999998</v>
      </c>
      <c r="S202" s="199">
        <v>0</v>
      </c>
      <c r="T202" s="200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277</v>
      </c>
      <c r="AT202" s="201" t="s">
        <v>273</v>
      </c>
      <c r="AU202" s="201" t="s">
        <v>85</v>
      </c>
      <c r="AY202" s="16" t="s">
        <v>139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83</v>
      </c>
      <c r="BK202" s="202">
        <f>ROUND(I202*H202,2)</f>
        <v>0</v>
      </c>
      <c r="BL202" s="16" t="s">
        <v>277</v>
      </c>
      <c r="BM202" s="201" t="s">
        <v>294</v>
      </c>
    </row>
    <row r="203" spans="1:65" s="2" customFormat="1" ht="11.25">
      <c r="A203" s="33"/>
      <c r="B203" s="34"/>
      <c r="C203" s="35"/>
      <c r="D203" s="203" t="s">
        <v>149</v>
      </c>
      <c r="E203" s="35"/>
      <c r="F203" s="204" t="s">
        <v>293</v>
      </c>
      <c r="G203" s="35"/>
      <c r="H203" s="35"/>
      <c r="I203" s="205"/>
      <c r="J203" s="35"/>
      <c r="K203" s="35"/>
      <c r="L203" s="38"/>
      <c r="M203" s="206"/>
      <c r="N203" s="207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149</v>
      </c>
      <c r="AU203" s="16" t="s">
        <v>85</v>
      </c>
    </row>
    <row r="204" spans="1:65" s="13" customFormat="1" ht="11.25">
      <c r="B204" s="208"/>
      <c r="C204" s="209"/>
      <c r="D204" s="203" t="s">
        <v>151</v>
      </c>
      <c r="E204" s="210" t="s">
        <v>1</v>
      </c>
      <c r="F204" s="211" t="s">
        <v>284</v>
      </c>
      <c r="G204" s="209"/>
      <c r="H204" s="212">
        <v>2.2999999999999998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151</v>
      </c>
      <c r="AU204" s="218" t="s">
        <v>85</v>
      </c>
      <c r="AV204" s="13" t="s">
        <v>85</v>
      </c>
      <c r="AW204" s="13" t="s">
        <v>33</v>
      </c>
      <c r="AX204" s="13" t="s">
        <v>83</v>
      </c>
      <c r="AY204" s="218" t="s">
        <v>139</v>
      </c>
    </row>
    <row r="205" spans="1:65" s="2" customFormat="1" ht="24.2" customHeight="1">
      <c r="A205" s="33"/>
      <c r="B205" s="34"/>
      <c r="C205" s="220" t="s">
        <v>295</v>
      </c>
      <c r="D205" s="220" t="s">
        <v>273</v>
      </c>
      <c r="E205" s="221" t="s">
        <v>296</v>
      </c>
      <c r="F205" s="222" t="s">
        <v>297</v>
      </c>
      <c r="G205" s="223" t="s">
        <v>298</v>
      </c>
      <c r="H205" s="224">
        <v>5</v>
      </c>
      <c r="I205" s="225"/>
      <c r="J205" s="226">
        <f>ROUND(I205*H205,2)</f>
        <v>0</v>
      </c>
      <c r="K205" s="222" t="s">
        <v>146</v>
      </c>
      <c r="L205" s="227"/>
      <c r="M205" s="228" t="s">
        <v>1</v>
      </c>
      <c r="N205" s="229" t="s">
        <v>41</v>
      </c>
      <c r="O205" s="70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277</v>
      </c>
      <c r="AT205" s="201" t="s">
        <v>273</v>
      </c>
      <c r="AU205" s="201" t="s">
        <v>85</v>
      </c>
      <c r="AY205" s="16" t="s">
        <v>139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83</v>
      </c>
      <c r="BK205" s="202">
        <f>ROUND(I205*H205,2)</f>
        <v>0</v>
      </c>
      <c r="BL205" s="16" t="s">
        <v>277</v>
      </c>
      <c r="BM205" s="201" t="s">
        <v>299</v>
      </c>
    </row>
    <row r="206" spans="1:65" s="2" customFormat="1" ht="11.25">
      <c r="A206" s="33"/>
      <c r="B206" s="34"/>
      <c r="C206" s="35"/>
      <c r="D206" s="203" t="s">
        <v>149</v>
      </c>
      <c r="E206" s="35"/>
      <c r="F206" s="204" t="s">
        <v>297</v>
      </c>
      <c r="G206" s="35"/>
      <c r="H206" s="35"/>
      <c r="I206" s="205"/>
      <c r="J206" s="35"/>
      <c r="K206" s="35"/>
      <c r="L206" s="38"/>
      <c r="M206" s="206"/>
      <c r="N206" s="207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149</v>
      </c>
      <c r="AU206" s="16" t="s">
        <v>85</v>
      </c>
    </row>
    <row r="207" spans="1:65" s="13" customFormat="1" ht="11.25">
      <c r="B207" s="208"/>
      <c r="C207" s="209"/>
      <c r="D207" s="203" t="s">
        <v>151</v>
      </c>
      <c r="E207" s="210" t="s">
        <v>1</v>
      </c>
      <c r="F207" s="211" t="s">
        <v>300</v>
      </c>
      <c r="G207" s="209"/>
      <c r="H207" s="212">
        <v>5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151</v>
      </c>
      <c r="AU207" s="218" t="s">
        <v>85</v>
      </c>
      <c r="AV207" s="13" t="s">
        <v>85</v>
      </c>
      <c r="AW207" s="13" t="s">
        <v>33</v>
      </c>
      <c r="AX207" s="13" t="s">
        <v>83</v>
      </c>
      <c r="AY207" s="218" t="s">
        <v>139</v>
      </c>
    </row>
    <row r="208" spans="1:65" s="2" customFormat="1" ht="24.2" customHeight="1">
      <c r="A208" s="33"/>
      <c r="B208" s="34"/>
      <c r="C208" s="220" t="s">
        <v>301</v>
      </c>
      <c r="D208" s="220" t="s">
        <v>273</v>
      </c>
      <c r="E208" s="221" t="s">
        <v>302</v>
      </c>
      <c r="F208" s="222" t="s">
        <v>303</v>
      </c>
      <c r="G208" s="223" t="s">
        <v>166</v>
      </c>
      <c r="H208" s="224">
        <v>12</v>
      </c>
      <c r="I208" s="225"/>
      <c r="J208" s="226">
        <f>ROUND(I208*H208,2)</f>
        <v>0</v>
      </c>
      <c r="K208" s="222" t="s">
        <v>146</v>
      </c>
      <c r="L208" s="227"/>
      <c r="M208" s="228" t="s">
        <v>1</v>
      </c>
      <c r="N208" s="229" t="s">
        <v>41</v>
      </c>
      <c r="O208" s="70"/>
      <c r="P208" s="199">
        <f>O208*H208</f>
        <v>0</v>
      </c>
      <c r="Q208" s="199">
        <v>0.39700000000000002</v>
      </c>
      <c r="R208" s="199">
        <f>Q208*H208</f>
        <v>4.7640000000000002</v>
      </c>
      <c r="S208" s="199">
        <v>0</v>
      </c>
      <c r="T208" s="200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277</v>
      </c>
      <c r="AT208" s="201" t="s">
        <v>273</v>
      </c>
      <c r="AU208" s="201" t="s">
        <v>85</v>
      </c>
      <c r="AY208" s="16" t="s">
        <v>139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83</v>
      </c>
      <c r="BK208" s="202">
        <f>ROUND(I208*H208,2)</f>
        <v>0</v>
      </c>
      <c r="BL208" s="16" t="s">
        <v>277</v>
      </c>
      <c r="BM208" s="201" t="s">
        <v>304</v>
      </c>
    </row>
    <row r="209" spans="1:65" s="2" customFormat="1" ht="11.25">
      <c r="A209" s="33"/>
      <c r="B209" s="34"/>
      <c r="C209" s="35"/>
      <c r="D209" s="203" t="s">
        <v>149</v>
      </c>
      <c r="E209" s="35"/>
      <c r="F209" s="204" t="s">
        <v>303</v>
      </c>
      <c r="G209" s="35"/>
      <c r="H209" s="35"/>
      <c r="I209" s="205"/>
      <c r="J209" s="35"/>
      <c r="K209" s="35"/>
      <c r="L209" s="38"/>
      <c r="M209" s="206"/>
      <c r="N209" s="207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149</v>
      </c>
      <c r="AU209" s="16" t="s">
        <v>85</v>
      </c>
    </row>
    <row r="210" spans="1:65" s="13" customFormat="1" ht="11.25">
      <c r="B210" s="208"/>
      <c r="C210" s="209"/>
      <c r="D210" s="203" t="s">
        <v>151</v>
      </c>
      <c r="E210" s="210" t="s">
        <v>1</v>
      </c>
      <c r="F210" s="211" t="s">
        <v>242</v>
      </c>
      <c r="G210" s="209"/>
      <c r="H210" s="212">
        <v>12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151</v>
      </c>
      <c r="AU210" s="218" t="s">
        <v>85</v>
      </c>
      <c r="AV210" s="13" t="s">
        <v>85</v>
      </c>
      <c r="AW210" s="13" t="s">
        <v>33</v>
      </c>
      <c r="AX210" s="13" t="s">
        <v>83</v>
      </c>
      <c r="AY210" s="218" t="s">
        <v>139</v>
      </c>
    </row>
    <row r="211" spans="1:65" s="2" customFormat="1" ht="24.2" customHeight="1">
      <c r="A211" s="33"/>
      <c r="B211" s="34"/>
      <c r="C211" s="220" t="s">
        <v>305</v>
      </c>
      <c r="D211" s="220" t="s">
        <v>273</v>
      </c>
      <c r="E211" s="221" t="s">
        <v>306</v>
      </c>
      <c r="F211" s="222" t="s">
        <v>307</v>
      </c>
      <c r="G211" s="223" t="s">
        <v>166</v>
      </c>
      <c r="H211" s="224">
        <v>12</v>
      </c>
      <c r="I211" s="225"/>
      <c r="J211" s="226">
        <f>ROUND(I211*H211,2)</f>
        <v>0</v>
      </c>
      <c r="K211" s="222" t="s">
        <v>146</v>
      </c>
      <c r="L211" s="227"/>
      <c r="M211" s="228" t="s">
        <v>1</v>
      </c>
      <c r="N211" s="229" t="s">
        <v>41</v>
      </c>
      <c r="O211" s="70"/>
      <c r="P211" s="199">
        <f>O211*H211</f>
        <v>0</v>
      </c>
      <c r="Q211" s="199">
        <v>0</v>
      </c>
      <c r="R211" s="199">
        <f>Q211*H211</f>
        <v>0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277</v>
      </c>
      <c r="AT211" s="201" t="s">
        <v>273</v>
      </c>
      <c r="AU211" s="201" t="s">
        <v>85</v>
      </c>
      <c r="AY211" s="16" t="s">
        <v>139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83</v>
      </c>
      <c r="BK211" s="202">
        <f>ROUND(I211*H211,2)</f>
        <v>0</v>
      </c>
      <c r="BL211" s="16" t="s">
        <v>277</v>
      </c>
      <c r="BM211" s="201" t="s">
        <v>308</v>
      </c>
    </row>
    <row r="212" spans="1:65" s="2" customFormat="1" ht="11.25">
      <c r="A212" s="33"/>
      <c r="B212" s="34"/>
      <c r="C212" s="35"/>
      <c r="D212" s="203" t="s">
        <v>149</v>
      </c>
      <c r="E212" s="35"/>
      <c r="F212" s="204" t="s">
        <v>307</v>
      </c>
      <c r="G212" s="35"/>
      <c r="H212" s="35"/>
      <c r="I212" s="205"/>
      <c r="J212" s="35"/>
      <c r="K212" s="35"/>
      <c r="L212" s="38"/>
      <c r="M212" s="206"/>
      <c r="N212" s="207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149</v>
      </c>
      <c r="AU212" s="16" t="s">
        <v>85</v>
      </c>
    </row>
    <row r="213" spans="1:65" s="13" customFormat="1" ht="11.25">
      <c r="B213" s="208"/>
      <c r="C213" s="209"/>
      <c r="D213" s="203" t="s">
        <v>151</v>
      </c>
      <c r="E213" s="210" t="s">
        <v>1</v>
      </c>
      <c r="F213" s="211" t="s">
        <v>242</v>
      </c>
      <c r="G213" s="209"/>
      <c r="H213" s="212">
        <v>12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151</v>
      </c>
      <c r="AU213" s="218" t="s">
        <v>85</v>
      </c>
      <c r="AV213" s="13" t="s">
        <v>85</v>
      </c>
      <c r="AW213" s="13" t="s">
        <v>33</v>
      </c>
      <c r="AX213" s="13" t="s">
        <v>83</v>
      </c>
      <c r="AY213" s="218" t="s">
        <v>139</v>
      </c>
    </row>
    <row r="214" spans="1:65" s="12" customFormat="1" ht="25.9" customHeight="1">
      <c r="B214" s="174"/>
      <c r="C214" s="175"/>
      <c r="D214" s="176" t="s">
        <v>75</v>
      </c>
      <c r="E214" s="177" t="s">
        <v>309</v>
      </c>
      <c r="F214" s="177" t="s">
        <v>310</v>
      </c>
      <c r="G214" s="175"/>
      <c r="H214" s="175"/>
      <c r="I214" s="178"/>
      <c r="J214" s="179">
        <f>BK214</f>
        <v>0</v>
      </c>
      <c r="K214" s="175"/>
      <c r="L214" s="180"/>
      <c r="M214" s="181"/>
      <c r="N214" s="182"/>
      <c r="O214" s="182"/>
      <c r="P214" s="183">
        <f>SUM(P215:P272)</f>
        <v>0</v>
      </c>
      <c r="Q214" s="182"/>
      <c r="R214" s="183">
        <f>SUM(R215:R272)</f>
        <v>0</v>
      </c>
      <c r="S214" s="182"/>
      <c r="T214" s="184">
        <f>SUM(T215:T272)</f>
        <v>0</v>
      </c>
      <c r="AR214" s="185" t="s">
        <v>147</v>
      </c>
      <c r="AT214" s="186" t="s">
        <v>75</v>
      </c>
      <c r="AU214" s="186" t="s">
        <v>76</v>
      </c>
      <c r="AY214" s="185" t="s">
        <v>139</v>
      </c>
      <c r="BK214" s="187">
        <f>SUM(BK215:BK272)</f>
        <v>0</v>
      </c>
    </row>
    <row r="215" spans="1:65" s="2" customFormat="1" ht="24.2" customHeight="1">
      <c r="A215" s="33"/>
      <c r="B215" s="34"/>
      <c r="C215" s="190" t="s">
        <v>311</v>
      </c>
      <c r="D215" s="190" t="s">
        <v>142</v>
      </c>
      <c r="E215" s="191" t="s">
        <v>312</v>
      </c>
      <c r="F215" s="192" t="s">
        <v>313</v>
      </c>
      <c r="G215" s="193" t="s">
        <v>166</v>
      </c>
      <c r="H215" s="194">
        <v>14</v>
      </c>
      <c r="I215" s="195"/>
      <c r="J215" s="196">
        <f>ROUND(I215*H215,2)</f>
        <v>0</v>
      </c>
      <c r="K215" s="192" t="s">
        <v>146</v>
      </c>
      <c r="L215" s="38"/>
      <c r="M215" s="197" t="s">
        <v>1</v>
      </c>
      <c r="N215" s="198" t="s">
        <v>41</v>
      </c>
      <c r="O215" s="70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314</v>
      </c>
      <c r="AT215" s="201" t="s">
        <v>142</v>
      </c>
      <c r="AU215" s="201" t="s">
        <v>83</v>
      </c>
      <c r="AY215" s="16" t="s">
        <v>139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83</v>
      </c>
      <c r="BK215" s="202">
        <f>ROUND(I215*H215,2)</f>
        <v>0</v>
      </c>
      <c r="BL215" s="16" t="s">
        <v>314</v>
      </c>
      <c r="BM215" s="201" t="s">
        <v>315</v>
      </c>
    </row>
    <row r="216" spans="1:65" s="2" customFormat="1" ht="11.25">
      <c r="A216" s="33"/>
      <c r="B216" s="34"/>
      <c r="C216" s="35"/>
      <c r="D216" s="203" t="s">
        <v>149</v>
      </c>
      <c r="E216" s="35"/>
      <c r="F216" s="204" t="s">
        <v>313</v>
      </c>
      <c r="G216" s="35"/>
      <c r="H216" s="35"/>
      <c r="I216" s="205"/>
      <c r="J216" s="35"/>
      <c r="K216" s="35"/>
      <c r="L216" s="38"/>
      <c r="M216" s="206"/>
      <c r="N216" s="207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149</v>
      </c>
      <c r="AU216" s="16" t="s">
        <v>83</v>
      </c>
    </row>
    <row r="217" spans="1:65" s="13" customFormat="1" ht="11.25">
      <c r="B217" s="208"/>
      <c r="C217" s="209"/>
      <c r="D217" s="203" t="s">
        <v>151</v>
      </c>
      <c r="E217" s="210" t="s">
        <v>1</v>
      </c>
      <c r="F217" s="211" t="s">
        <v>316</v>
      </c>
      <c r="G217" s="209"/>
      <c r="H217" s="212">
        <v>14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151</v>
      </c>
      <c r="AU217" s="218" t="s">
        <v>83</v>
      </c>
      <c r="AV217" s="13" t="s">
        <v>85</v>
      </c>
      <c r="AW217" s="13" t="s">
        <v>33</v>
      </c>
      <c r="AX217" s="13" t="s">
        <v>83</v>
      </c>
      <c r="AY217" s="218" t="s">
        <v>139</v>
      </c>
    </row>
    <row r="218" spans="1:65" s="2" customFormat="1" ht="37.9" customHeight="1">
      <c r="A218" s="33"/>
      <c r="B218" s="34"/>
      <c r="C218" s="190" t="s">
        <v>317</v>
      </c>
      <c r="D218" s="190" t="s">
        <v>142</v>
      </c>
      <c r="E218" s="191" t="s">
        <v>318</v>
      </c>
      <c r="F218" s="192" t="s">
        <v>319</v>
      </c>
      <c r="G218" s="193" t="s">
        <v>166</v>
      </c>
      <c r="H218" s="194">
        <v>14</v>
      </c>
      <c r="I218" s="195"/>
      <c r="J218" s="196">
        <f>ROUND(I218*H218,2)</f>
        <v>0</v>
      </c>
      <c r="K218" s="192" t="s">
        <v>146</v>
      </c>
      <c r="L218" s="38"/>
      <c r="M218" s="197" t="s">
        <v>1</v>
      </c>
      <c r="N218" s="198" t="s">
        <v>41</v>
      </c>
      <c r="O218" s="70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314</v>
      </c>
      <c r="AT218" s="201" t="s">
        <v>142</v>
      </c>
      <c r="AU218" s="201" t="s">
        <v>83</v>
      </c>
      <c r="AY218" s="16" t="s">
        <v>139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83</v>
      </c>
      <c r="BK218" s="202">
        <f>ROUND(I218*H218,2)</f>
        <v>0</v>
      </c>
      <c r="BL218" s="16" t="s">
        <v>314</v>
      </c>
      <c r="BM218" s="201" t="s">
        <v>320</v>
      </c>
    </row>
    <row r="219" spans="1:65" s="2" customFormat="1" ht="39">
      <c r="A219" s="33"/>
      <c r="B219" s="34"/>
      <c r="C219" s="35"/>
      <c r="D219" s="203" t="s">
        <v>149</v>
      </c>
      <c r="E219" s="35"/>
      <c r="F219" s="204" t="s">
        <v>321</v>
      </c>
      <c r="G219" s="35"/>
      <c r="H219" s="35"/>
      <c r="I219" s="205"/>
      <c r="J219" s="35"/>
      <c r="K219" s="35"/>
      <c r="L219" s="38"/>
      <c r="M219" s="206"/>
      <c r="N219" s="207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149</v>
      </c>
      <c r="AU219" s="16" t="s">
        <v>83</v>
      </c>
    </row>
    <row r="220" spans="1:65" s="13" customFormat="1" ht="11.25">
      <c r="B220" s="208"/>
      <c r="C220" s="209"/>
      <c r="D220" s="203" t="s">
        <v>151</v>
      </c>
      <c r="E220" s="210" t="s">
        <v>1</v>
      </c>
      <c r="F220" s="211" t="s">
        <v>316</v>
      </c>
      <c r="G220" s="209"/>
      <c r="H220" s="212">
        <v>14</v>
      </c>
      <c r="I220" s="213"/>
      <c r="J220" s="209"/>
      <c r="K220" s="209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151</v>
      </c>
      <c r="AU220" s="218" t="s">
        <v>83</v>
      </c>
      <c r="AV220" s="13" t="s">
        <v>85</v>
      </c>
      <c r="AW220" s="13" t="s">
        <v>33</v>
      </c>
      <c r="AX220" s="13" t="s">
        <v>83</v>
      </c>
      <c r="AY220" s="218" t="s">
        <v>139</v>
      </c>
    </row>
    <row r="221" spans="1:65" s="2" customFormat="1" ht="49.15" customHeight="1">
      <c r="A221" s="33"/>
      <c r="B221" s="34"/>
      <c r="C221" s="190" t="s">
        <v>322</v>
      </c>
      <c r="D221" s="190" t="s">
        <v>142</v>
      </c>
      <c r="E221" s="191" t="s">
        <v>323</v>
      </c>
      <c r="F221" s="192" t="s">
        <v>324</v>
      </c>
      <c r="G221" s="193" t="s">
        <v>276</v>
      </c>
      <c r="H221" s="194">
        <v>633.6</v>
      </c>
      <c r="I221" s="195"/>
      <c r="J221" s="196">
        <f>ROUND(I221*H221,2)</f>
        <v>0</v>
      </c>
      <c r="K221" s="192" t="s">
        <v>146</v>
      </c>
      <c r="L221" s="38"/>
      <c r="M221" s="197" t="s">
        <v>1</v>
      </c>
      <c r="N221" s="198" t="s">
        <v>41</v>
      </c>
      <c r="O221" s="70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1" t="s">
        <v>314</v>
      </c>
      <c r="AT221" s="201" t="s">
        <v>142</v>
      </c>
      <c r="AU221" s="201" t="s">
        <v>83</v>
      </c>
      <c r="AY221" s="16" t="s">
        <v>139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6" t="s">
        <v>83</v>
      </c>
      <c r="BK221" s="202">
        <f>ROUND(I221*H221,2)</f>
        <v>0</v>
      </c>
      <c r="BL221" s="16" t="s">
        <v>314</v>
      </c>
      <c r="BM221" s="201" t="s">
        <v>325</v>
      </c>
    </row>
    <row r="222" spans="1:65" s="2" customFormat="1" ht="136.5">
      <c r="A222" s="33"/>
      <c r="B222" s="34"/>
      <c r="C222" s="35"/>
      <c r="D222" s="203" t="s">
        <v>149</v>
      </c>
      <c r="E222" s="35"/>
      <c r="F222" s="204" t="s">
        <v>326</v>
      </c>
      <c r="G222" s="35"/>
      <c r="H222" s="35"/>
      <c r="I222" s="205"/>
      <c r="J222" s="35"/>
      <c r="K222" s="35"/>
      <c r="L222" s="38"/>
      <c r="M222" s="206"/>
      <c r="N222" s="207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149</v>
      </c>
      <c r="AU222" s="16" t="s">
        <v>83</v>
      </c>
    </row>
    <row r="223" spans="1:65" s="2" customFormat="1" ht="19.5">
      <c r="A223" s="33"/>
      <c r="B223" s="34"/>
      <c r="C223" s="35"/>
      <c r="D223" s="203" t="s">
        <v>174</v>
      </c>
      <c r="E223" s="35"/>
      <c r="F223" s="219" t="s">
        <v>327</v>
      </c>
      <c r="G223" s="35"/>
      <c r="H223" s="35"/>
      <c r="I223" s="205"/>
      <c r="J223" s="35"/>
      <c r="K223" s="35"/>
      <c r="L223" s="38"/>
      <c r="M223" s="206"/>
      <c r="N223" s="207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174</v>
      </c>
      <c r="AU223" s="16" t="s">
        <v>83</v>
      </c>
    </row>
    <row r="224" spans="1:65" s="13" customFormat="1" ht="11.25">
      <c r="B224" s="208"/>
      <c r="C224" s="209"/>
      <c r="D224" s="203" t="s">
        <v>151</v>
      </c>
      <c r="E224" s="210" t="s">
        <v>1</v>
      </c>
      <c r="F224" s="211" t="s">
        <v>279</v>
      </c>
      <c r="G224" s="209"/>
      <c r="H224" s="212">
        <v>633.6</v>
      </c>
      <c r="I224" s="213"/>
      <c r="J224" s="209"/>
      <c r="K224" s="209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151</v>
      </c>
      <c r="AU224" s="218" t="s">
        <v>83</v>
      </c>
      <c r="AV224" s="13" t="s">
        <v>85</v>
      </c>
      <c r="AW224" s="13" t="s">
        <v>33</v>
      </c>
      <c r="AX224" s="13" t="s">
        <v>83</v>
      </c>
      <c r="AY224" s="218" t="s">
        <v>139</v>
      </c>
    </row>
    <row r="225" spans="1:65" s="2" customFormat="1" ht="49.15" customHeight="1">
      <c r="A225" s="33"/>
      <c r="B225" s="34"/>
      <c r="C225" s="190" t="s">
        <v>328</v>
      </c>
      <c r="D225" s="190" t="s">
        <v>142</v>
      </c>
      <c r="E225" s="191" t="s">
        <v>323</v>
      </c>
      <c r="F225" s="192" t="s">
        <v>324</v>
      </c>
      <c r="G225" s="193" t="s">
        <v>276</v>
      </c>
      <c r="H225" s="194">
        <v>4.5999999999999996</v>
      </c>
      <c r="I225" s="195"/>
      <c r="J225" s="196">
        <f>ROUND(I225*H225,2)</f>
        <v>0</v>
      </c>
      <c r="K225" s="192" t="s">
        <v>146</v>
      </c>
      <c r="L225" s="38"/>
      <c r="M225" s="197" t="s">
        <v>1</v>
      </c>
      <c r="N225" s="198" t="s">
        <v>41</v>
      </c>
      <c r="O225" s="70"/>
      <c r="P225" s="199">
        <f>O225*H225</f>
        <v>0</v>
      </c>
      <c r="Q225" s="199">
        <v>0</v>
      </c>
      <c r="R225" s="199">
        <f>Q225*H225</f>
        <v>0</v>
      </c>
      <c r="S225" s="199">
        <v>0</v>
      </c>
      <c r="T225" s="200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1" t="s">
        <v>314</v>
      </c>
      <c r="AT225" s="201" t="s">
        <v>142</v>
      </c>
      <c r="AU225" s="201" t="s">
        <v>83</v>
      </c>
      <c r="AY225" s="16" t="s">
        <v>139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6" t="s">
        <v>83</v>
      </c>
      <c r="BK225" s="202">
        <f>ROUND(I225*H225,2)</f>
        <v>0</v>
      </c>
      <c r="BL225" s="16" t="s">
        <v>314</v>
      </c>
      <c r="BM225" s="201" t="s">
        <v>329</v>
      </c>
    </row>
    <row r="226" spans="1:65" s="2" customFormat="1" ht="136.5">
      <c r="A226" s="33"/>
      <c r="B226" s="34"/>
      <c r="C226" s="35"/>
      <c r="D226" s="203" t="s">
        <v>149</v>
      </c>
      <c r="E226" s="35"/>
      <c r="F226" s="204" t="s">
        <v>326</v>
      </c>
      <c r="G226" s="35"/>
      <c r="H226" s="35"/>
      <c r="I226" s="205"/>
      <c r="J226" s="35"/>
      <c r="K226" s="35"/>
      <c r="L226" s="38"/>
      <c r="M226" s="206"/>
      <c r="N226" s="207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149</v>
      </c>
      <c r="AU226" s="16" t="s">
        <v>83</v>
      </c>
    </row>
    <row r="227" spans="1:65" s="2" customFormat="1" ht="19.5">
      <c r="A227" s="33"/>
      <c r="B227" s="34"/>
      <c r="C227" s="35"/>
      <c r="D227" s="203" t="s">
        <v>174</v>
      </c>
      <c r="E227" s="35"/>
      <c r="F227" s="219" t="s">
        <v>330</v>
      </c>
      <c r="G227" s="35"/>
      <c r="H227" s="35"/>
      <c r="I227" s="205"/>
      <c r="J227" s="35"/>
      <c r="K227" s="35"/>
      <c r="L227" s="38"/>
      <c r="M227" s="206"/>
      <c r="N227" s="207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174</v>
      </c>
      <c r="AU227" s="16" t="s">
        <v>83</v>
      </c>
    </row>
    <row r="228" spans="1:65" s="13" customFormat="1" ht="11.25">
      <c r="B228" s="208"/>
      <c r="C228" s="209"/>
      <c r="D228" s="203" t="s">
        <v>151</v>
      </c>
      <c r="E228" s="210" t="s">
        <v>1</v>
      </c>
      <c r="F228" s="211" t="s">
        <v>331</v>
      </c>
      <c r="G228" s="209"/>
      <c r="H228" s="212">
        <v>4.5999999999999996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151</v>
      </c>
      <c r="AU228" s="218" t="s">
        <v>83</v>
      </c>
      <c r="AV228" s="13" t="s">
        <v>85</v>
      </c>
      <c r="AW228" s="13" t="s">
        <v>33</v>
      </c>
      <c r="AX228" s="13" t="s">
        <v>83</v>
      </c>
      <c r="AY228" s="218" t="s">
        <v>139</v>
      </c>
    </row>
    <row r="229" spans="1:65" s="2" customFormat="1" ht="49.15" customHeight="1">
      <c r="A229" s="33"/>
      <c r="B229" s="34"/>
      <c r="C229" s="190" t="s">
        <v>332</v>
      </c>
      <c r="D229" s="190" t="s">
        <v>142</v>
      </c>
      <c r="E229" s="191" t="s">
        <v>333</v>
      </c>
      <c r="F229" s="192" t="s">
        <v>334</v>
      </c>
      <c r="G229" s="193" t="s">
        <v>276</v>
      </c>
      <c r="H229" s="194">
        <v>4.5999999999999996</v>
      </c>
      <c r="I229" s="195"/>
      <c r="J229" s="196">
        <f>ROUND(I229*H229,2)</f>
        <v>0</v>
      </c>
      <c r="K229" s="192" t="s">
        <v>146</v>
      </c>
      <c r="L229" s="38"/>
      <c r="M229" s="197" t="s">
        <v>1</v>
      </c>
      <c r="N229" s="198" t="s">
        <v>41</v>
      </c>
      <c r="O229" s="70"/>
      <c r="P229" s="199">
        <f>O229*H229</f>
        <v>0</v>
      </c>
      <c r="Q229" s="199">
        <v>0</v>
      </c>
      <c r="R229" s="199">
        <f>Q229*H229</f>
        <v>0</v>
      </c>
      <c r="S229" s="199">
        <v>0</v>
      </c>
      <c r="T229" s="200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1" t="s">
        <v>314</v>
      </c>
      <c r="AT229" s="201" t="s">
        <v>142</v>
      </c>
      <c r="AU229" s="201" t="s">
        <v>83</v>
      </c>
      <c r="AY229" s="16" t="s">
        <v>139</v>
      </c>
      <c r="BE229" s="202">
        <f>IF(N229="základní",J229,0)</f>
        <v>0</v>
      </c>
      <c r="BF229" s="202">
        <f>IF(N229="snížená",J229,0)</f>
        <v>0</v>
      </c>
      <c r="BG229" s="202">
        <f>IF(N229="zákl. přenesená",J229,0)</f>
        <v>0</v>
      </c>
      <c r="BH229" s="202">
        <f>IF(N229="sníž. přenesená",J229,0)</f>
        <v>0</v>
      </c>
      <c r="BI229" s="202">
        <f>IF(N229="nulová",J229,0)</f>
        <v>0</v>
      </c>
      <c r="BJ229" s="16" t="s">
        <v>83</v>
      </c>
      <c r="BK229" s="202">
        <f>ROUND(I229*H229,2)</f>
        <v>0</v>
      </c>
      <c r="BL229" s="16" t="s">
        <v>314</v>
      </c>
      <c r="BM229" s="201" t="s">
        <v>335</v>
      </c>
    </row>
    <row r="230" spans="1:65" s="2" customFormat="1" ht="136.5">
      <c r="A230" s="33"/>
      <c r="B230" s="34"/>
      <c r="C230" s="35"/>
      <c r="D230" s="203" t="s">
        <v>149</v>
      </c>
      <c r="E230" s="35"/>
      <c r="F230" s="204" t="s">
        <v>336</v>
      </c>
      <c r="G230" s="35"/>
      <c r="H230" s="35"/>
      <c r="I230" s="205"/>
      <c r="J230" s="35"/>
      <c r="K230" s="35"/>
      <c r="L230" s="38"/>
      <c r="M230" s="206"/>
      <c r="N230" s="207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149</v>
      </c>
      <c r="AU230" s="16" t="s">
        <v>83</v>
      </c>
    </row>
    <row r="231" spans="1:65" s="2" customFormat="1" ht="19.5">
      <c r="A231" s="33"/>
      <c r="B231" s="34"/>
      <c r="C231" s="35"/>
      <c r="D231" s="203" t="s">
        <v>174</v>
      </c>
      <c r="E231" s="35"/>
      <c r="F231" s="219" t="s">
        <v>337</v>
      </c>
      <c r="G231" s="35"/>
      <c r="H231" s="35"/>
      <c r="I231" s="205"/>
      <c r="J231" s="35"/>
      <c r="K231" s="35"/>
      <c r="L231" s="38"/>
      <c r="M231" s="206"/>
      <c r="N231" s="207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174</v>
      </c>
      <c r="AU231" s="16" t="s">
        <v>83</v>
      </c>
    </row>
    <row r="232" spans="1:65" s="13" customFormat="1" ht="11.25">
      <c r="B232" s="208"/>
      <c r="C232" s="209"/>
      <c r="D232" s="203" t="s">
        <v>151</v>
      </c>
      <c r="E232" s="210" t="s">
        <v>1</v>
      </c>
      <c r="F232" s="211" t="s">
        <v>331</v>
      </c>
      <c r="G232" s="209"/>
      <c r="H232" s="212">
        <v>4.5999999999999996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151</v>
      </c>
      <c r="AU232" s="218" t="s">
        <v>83</v>
      </c>
      <c r="AV232" s="13" t="s">
        <v>85</v>
      </c>
      <c r="AW232" s="13" t="s">
        <v>33</v>
      </c>
      <c r="AX232" s="13" t="s">
        <v>83</v>
      </c>
      <c r="AY232" s="218" t="s">
        <v>139</v>
      </c>
    </row>
    <row r="233" spans="1:65" s="2" customFormat="1" ht="49.15" customHeight="1">
      <c r="A233" s="33"/>
      <c r="B233" s="34"/>
      <c r="C233" s="190" t="s">
        <v>338</v>
      </c>
      <c r="D233" s="190" t="s">
        <v>142</v>
      </c>
      <c r="E233" s="191" t="s">
        <v>333</v>
      </c>
      <c r="F233" s="192" t="s">
        <v>334</v>
      </c>
      <c r="G233" s="193" t="s">
        <v>276</v>
      </c>
      <c r="H233" s="194">
        <v>813.84</v>
      </c>
      <c r="I233" s="195"/>
      <c r="J233" s="196">
        <f>ROUND(I233*H233,2)</f>
        <v>0</v>
      </c>
      <c r="K233" s="192" t="s">
        <v>146</v>
      </c>
      <c r="L233" s="38"/>
      <c r="M233" s="197" t="s">
        <v>1</v>
      </c>
      <c r="N233" s="198" t="s">
        <v>41</v>
      </c>
      <c r="O233" s="7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314</v>
      </c>
      <c r="AT233" s="201" t="s">
        <v>142</v>
      </c>
      <c r="AU233" s="201" t="s">
        <v>83</v>
      </c>
      <c r="AY233" s="16" t="s">
        <v>139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83</v>
      </c>
      <c r="BK233" s="202">
        <f>ROUND(I233*H233,2)</f>
        <v>0</v>
      </c>
      <c r="BL233" s="16" t="s">
        <v>314</v>
      </c>
      <c r="BM233" s="201" t="s">
        <v>339</v>
      </c>
    </row>
    <row r="234" spans="1:65" s="2" customFormat="1" ht="136.5">
      <c r="A234" s="33"/>
      <c r="B234" s="34"/>
      <c r="C234" s="35"/>
      <c r="D234" s="203" t="s">
        <v>149</v>
      </c>
      <c r="E234" s="35"/>
      <c r="F234" s="204" t="s">
        <v>336</v>
      </c>
      <c r="G234" s="35"/>
      <c r="H234" s="35"/>
      <c r="I234" s="205"/>
      <c r="J234" s="35"/>
      <c r="K234" s="35"/>
      <c r="L234" s="38"/>
      <c r="M234" s="206"/>
      <c r="N234" s="207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149</v>
      </c>
      <c r="AU234" s="16" t="s">
        <v>83</v>
      </c>
    </row>
    <row r="235" spans="1:65" s="2" customFormat="1" ht="29.25">
      <c r="A235" s="33"/>
      <c r="B235" s="34"/>
      <c r="C235" s="35"/>
      <c r="D235" s="203" t="s">
        <v>174</v>
      </c>
      <c r="E235" s="35"/>
      <c r="F235" s="219" t="s">
        <v>340</v>
      </c>
      <c r="G235" s="35"/>
      <c r="H235" s="35"/>
      <c r="I235" s="205"/>
      <c r="J235" s="35"/>
      <c r="K235" s="35"/>
      <c r="L235" s="38"/>
      <c r="M235" s="206"/>
      <c r="N235" s="207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174</v>
      </c>
      <c r="AU235" s="16" t="s">
        <v>83</v>
      </c>
    </row>
    <row r="236" spans="1:65" s="13" customFormat="1" ht="11.25">
      <c r="B236" s="208"/>
      <c r="C236" s="209"/>
      <c r="D236" s="203" t="s">
        <v>151</v>
      </c>
      <c r="E236" s="210" t="s">
        <v>1</v>
      </c>
      <c r="F236" s="211" t="s">
        <v>341</v>
      </c>
      <c r="G236" s="209"/>
      <c r="H236" s="212">
        <v>813.84</v>
      </c>
      <c r="I236" s="213"/>
      <c r="J236" s="209"/>
      <c r="K236" s="209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151</v>
      </c>
      <c r="AU236" s="218" t="s">
        <v>83</v>
      </c>
      <c r="AV236" s="13" t="s">
        <v>85</v>
      </c>
      <c r="AW236" s="13" t="s">
        <v>33</v>
      </c>
      <c r="AX236" s="13" t="s">
        <v>83</v>
      </c>
      <c r="AY236" s="218" t="s">
        <v>139</v>
      </c>
    </row>
    <row r="237" spans="1:65" s="2" customFormat="1" ht="62.65" customHeight="1">
      <c r="A237" s="33"/>
      <c r="B237" s="34"/>
      <c r="C237" s="190" t="s">
        <v>342</v>
      </c>
      <c r="D237" s="190" t="s">
        <v>142</v>
      </c>
      <c r="E237" s="191" t="s">
        <v>343</v>
      </c>
      <c r="F237" s="192" t="s">
        <v>344</v>
      </c>
      <c r="G237" s="193" t="s">
        <v>276</v>
      </c>
      <c r="H237" s="194">
        <v>50.314</v>
      </c>
      <c r="I237" s="195"/>
      <c r="J237" s="196">
        <f>ROUND(I237*H237,2)</f>
        <v>0</v>
      </c>
      <c r="K237" s="192" t="s">
        <v>146</v>
      </c>
      <c r="L237" s="38"/>
      <c r="M237" s="197" t="s">
        <v>1</v>
      </c>
      <c r="N237" s="198" t="s">
        <v>41</v>
      </c>
      <c r="O237" s="70"/>
      <c r="P237" s="199">
        <f>O237*H237</f>
        <v>0</v>
      </c>
      <c r="Q237" s="199">
        <v>0</v>
      </c>
      <c r="R237" s="199">
        <f>Q237*H237</f>
        <v>0</v>
      </c>
      <c r="S237" s="199">
        <v>0</v>
      </c>
      <c r="T237" s="200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1" t="s">
        <v>314</v>
      </c>
      <c r="AT237" s="201" t="s">
        <v>142</v>
      </c>
      <c r="AU237" s="201" t="s">
        <v>83</v>
      </c>
      <c r="AY237" s="16" t="s">
        <v>139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6" t="s">
        <v>83</v>
      </c>
      <c r="BK237" s="202">
        <f>ROUND(I237*H237,2)</f>
        <v>0</v>
      </c>
      <c r="BL237" s="16" t="s">
        <v>314</v>
      </c>
      <c r="BM237" s="201" t="s">
        <v>345</v>
      </c>
    </row>
    <row r="238" spans="1:65" s="2" customFormat="1" ht="136.5">
      <c r="A238" s="33"/>
      <c r="B238" s="34"/>
      <c r="C238" s="35"/>
      <c r="D238" s="203" t="s">
        <v>149</v>
      </c>
      <c r="E238" s="35"/>
      <c r="F238" s="204" t="s">
        <v>346</v>
      </c>
      <c r="G238" s="35"/>
      <c r="H238" s="35"/>
      <c r="I238" s="205"/>
      <c r="J238" s="35"/>
      <c r="K238" s="35"/>
      <c r="L238" s="38"/>
      <c r="M238" s="206"/>
      <c r="N238" s="207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149</v>
      </c>
      <c r="AU238" s="16" t="s">
        <v>83</v>
      </c>
    </row>
    <row r="239" spans="1:65" s="2" customFormat="1" ht="29.25">
      <c r="A239" s="33"/>
      <c r="B239" s="34"/>
      <c r="C239" s="35"/>
      <c r="D239" s="203" t="s">
        <v>174</v>
      </c>
      <c r="E239" s="35"/>
      <c r="F239" s="219" t="s">
        <v>347</v>
      </c>
      <c r="G239" s="35"/>
      <c r="H239" s="35"/>
      <c r="I239" s="205"/>
      <c r="J239" s="35"/>
      <c r="K239" s="35"/>
      <c r="L239" s="38"/>
      <c r="M239" s="206"/>
      <c r="N239" s="207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174</v>
      </c>
      <c r="AU239" s="16" t="s">
        <v>83</v>
      </c>
    </row>
    <row r="240" spans="1:65" s="13" customFormat="1" ht="11.25">
      <c r="B240" s="208"/>
      <c r="C240" s="209"/>
      <c r="D240" s="203" t="s">
        <v>151</v>
      </c>
      <c r="E240" s="210" t="s">
        <v>1</v>
      </c>
      <c r="F240" s="211" t="s">
        <v>348</v>
      </c>
      <c r="G240" s="209"/>
      <c r="H240" s="212">
        <v>50.314</v>
      </c>
      <c r="I240" s="213"/>
      <c r="J240" s="209"/>
      <c r="K240" s="209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151</v>
      </c>
      <c r="AU240" s="218" t="s">
        <v>83</v>
      </c>
      <c r="AV240" s="13" t="s">
        <v>85</v>
      </c>
      <c r="AW240" s="13" t="s">
        <v>33</v>
      </c>
      <c r="AX240" s="13" t="s">
        <v>83</v>
      </c>
      <c r="AY240" s="218" t="s">
        <v>139</v>
      </c>
    </row>
    <row r="241" spans="1:65" s="2" customFormat="1" ht="62.65" customHeight="1">
      <c r="A241" s="33"/>
      <c r="B241" s="34"/>
      <c r="C241" s="190" t="s">
        <v>349</v>
      </c>
      <c r="D241" s="190" t="s">
        <v>142</v>
      </c>
      <c r="E241" s="191" t="s">
        <v>350</v>
      </c>
      <c r="F241" s="192" t="s">
        <v>351</v>
      </c>
      <c r="G241" s="193" t="s">
        <v>276</v>
      </c>
      <c r="H241" s="194">
        <v>300.35199999999998</v>
      </c>
      <c r="I241" s="195"/>
      <c r="J241" s="196">
        <f>ROUND(I241*H241,2)</f>
        <v>0</v>
      </c>
      <c r="K241" s="192" t="s">
        <v>146</v>
      </c>
      <c r="L241" s="38"/>
      <c r="M241" s="197" t="s">
        <v>1</v>
      </c>
      <c r="N241" s="198" t="s">
        <v>41</v>
      </c>
      <c r="O241" s="70"/>
      <c r="P241" s="199">
        <f>O241*H241</f>
        <v>0</v>
      </c>
      <c r="Q241" s="199">
        <v>0</v>
      </c>
      <c r="R241" s="199">
        <f>Q241*H241</f>
        <v>0</v>
      </c>
      <c r="S241" s="199">
        <v>0</v>
      </c>
      <c r="T241" s="200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1" t="s">
        <v>314</v>
      </c>
      <c r="AT241" s="201" t="s">
        <v>142</v>
      </c>
      <c r="AU241" s="201" t="s">
        <v>83</v>
      </c>
      <c r="AY241" s="16" t="s">
        <v>139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6" t="s">
        <v>83</v>
      </c>
      <c r="BK241" s="202">
        <f>ROUND(I241*H241,2)</f>
        <v>0</v>
      </c>
      <c r="BL241" s="16" t="s">
        <v>314</v>
      </c>
      <c r="BM241" s="201" t="s">
        <v>352</v>
      </c>
    </row>
    <row r="242" spans="1:65" s="2" customFormat="1" ht="136.5">
      <c r="A242" s="33"/>
      <c r="B242" s="34"/>
      <c r="C242" s="35"/>
      <c r="D242" s="203" t="s">
        <v>149</v>
      </c>
      <c r="E242" s="35"/>
      <c r="F242" s="204" t="s">
        <v>353</v>
      </c>
      <c r="G242" s="35"/>
      <c r="H242" s="35"/>
      <c r="I242" s="205"/>
      <c r="J242" s="35"/>
      <c r="K242" s="35"/>
      <c r="L242" s="38"/>
      <c r="M242" s="206"/>
      <c r="N242" s="207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149</v>
      </c>
      <c r="AU242" s="16" t="s">
        <v>83</v>
      </c>
    </row>
    <row r="243" spans="1:65" s="13" customFormat="1" ht="11.25">
      <c r="B243" s="208"/>
      <c r="C243" s="209"/>
      <c r="D243" s="203" t="s">
        <v>151</v>
      </c>
      <c r="E243" s="210" t="s">
        <v>1</v>
      </c>
      <c r="F243" s="211" t="s">
        <v>354</v>
      </c>
      <c r="G243" s="209"/>
      <c r="H243" s="212">
        <v>300.35199999999998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151</v>
      </c>
      <c r="AU243" s="218" t="s">
        <v>83</v>
      </c>
      <c r="AV243" s="13" t="s">
        <v>85</v>
      </c>
      <c r="AW243" s="13" t="s">
        <v>33</v>
      </c>
      <c r="AX243" s="13" t="s">
        <v>83</v>
      </c>
      <c r="AY243" s="218" t="s">
        <v>139</v>
      </c>
    </row>
    <row r="244" spans="1:65" s="2" customFormat="1" ht="62.65" customHeight="1">
      <c r="A244" s="33"/>
      <c r="B244" s="34"/>
      <c r="C244" s="190" t="s">
        <v>355</v>
      </c>
      <c r="D244" s="190" t="s">
        <v>142</v>
      </c>
      <c r="E244" s="191" t="s">
        <v>356</v>
      </c>
      <c r="F244" s="192" t="s">
        <v>357</v>
      </c>
      <c r="G244" s="193" t="s">
        <v>276</v>
      </c>
      <c r="H244" s="194">
        <v>25</v>
      </c>
      <c r="I244" s="195"/>
      <c r="J244" s="196">
        <f>ROUND(I244*H244,2)</f>
        <v>0</v>
      </c>
      <c r="K244" s="192" t="s">
        <v>146</v>
      </c>
      <c r="L244" s="38"/>
      <c r="M244" s="197" t="s">
        <v>1</v>
      </c>
      <c r="N244" s="198" t="s">
        <v>41</v>
      </c>
      <c r="O244" s="70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1" t="s">
        <v>314</v>
      </c>
      <c r="AT244" s="201" t="s">
        <v>142</v>
      </c>
      <c r="AU244" s="201" t="s">
        <v>83</v>
      </c>
      <c r="AY244" s="16" t="s">
        <v>139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6" t="s">
        <v>83</v>
      </c>
      <c r="BK244" s="202">
        <f>ROUND(I244*H244,2)</f>
        <v>0</v>
      </c>
      <c r="BL244" s="16" t="s">
        <v>314</v>
      </c>
      <c r="BM244" s="201" t="s">
        <v>358</v>
      </c>
    </row>
    <row r="245" spans="1:65" s="2" customFormat="1" ht="136.5">
      <c r="A245" s="33"/>
      <c r="B245" s="34"/>
      <c r="C245" s="35"/>
      <c r="D245" s="203" t="s">
        <v>149</v>
      </c>
      <c r="E245" s="35"/>
      <c r="F245" s="204" t="s">
        <v>359</v>
      </c>
      <c r="G245" s="35"/>
      <c r="H245" s="35"/>
      <c r="I245" s="205"/>
      <c r="J245" s="35"/>
      <c r="K245" s="35"/>
      <c r="L245" s="38"/>
      <c r="M245" s="206"/>
      <c r="N245" s="207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149</v>
      </c>
      <c r="AU245" s="16" t="s">
        <v>83</v>
      </c>
    </row>
    <row r="246" spans="1:65" s="2" customFormat="1" ht="29.25">
      <c r="A246" s="33"/>
      <c r="B246" s="34"/>
      <c r="C246" s="35"/>
      <c r="D246" s="203" t="s">
        <v>174</v>
      </c>
      <c r="E246" s="35"/>
      <c r="F246" s="219" t="s">
        <v>360</v>
      </c>
      <c r="G246" s="35"/>
      <c r="H246" s="35"/>
      <c r="I246" s="205"/>
      <c r="J246" s="35"/>
      <c r="K246" s="35"/>
      <c r="L246" s="38"/>
      <c r="M246" s="206"/>
      <c r="N246" s="207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174</v>
      </c>
      <c r="AU246" s="16" t="s">
        <v>83</v>
      </c>
    </row>
    <row r="247" spans="1:65" s="13" customFormat="1" ht="11.25">
      <c r="B247" s="208"/>
      <c r="C247" s="209"/>
      <c r="D247" s="203" t="s">
        <v>151</v>
      </c>
      <c r="E247" s="210" t="s">
        <v>1</v>
      </c>
      <c r="F247" s="211" t="s">
        <v>361</v>
      </c>
      <c r="G247" s="209"/>
      <c r="H247" s="212">
        <v>25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151</v>
      </c>
      <c r="AU247" s="218" t="s">
        <v>83</v>
      </c>
      <c r="AV247" s="13" t="s">
        <v>85</v>
      </c>
      <c r="AW247" s="13" t="s">
        <v>33</v>
      </c>
      <c r="AX247" s="13" t="s">
        <v>83</v>
      </c>
      <c r="AY247" s="218" t="s">
        <v>139</v>
      </c>
    </row>
    <row r="248" spans="1:65" s="2" customFormat="1" ht="62.65" customHeight="1">
      <c r="A248" s="33"/>
      <c r="B248" s="34"/>
      <c r="C248" s="190" t="s">
        <v>362</v>
      </c>
      <c r="D248" s="190" t="s">
        <v>142</v>
      </c>
      <c r="E248" s="191" t="s">
        <v>363</v>
      </c>
      <c r="F248" s="192" t="s">
        <v>364</v>
      </c>
      <c r="G248" s="193" t="s">
        <v>276</v>
      </c>
      <c r="H248" s="194">
        <v>51.87</v>
      </c>
      <c r="I248" s="195"/>
      <c r="J248" s="196">
        <f>ROUND(I248*H248,2)</f>
        <v>0</v>
      </c>
      <c r="K248" s="192" t="s">
        <v>146</v>
      </c>
      <c r="L248" s="38"/>
      <c r="M248" s="197" t="s">
        <v>1</v>
      </c>
      <c r="N248" s="198" t="s">
        <v>41</v>
      </c>
      <c r="O248" s="70"/>
      <c r="P248" s="199">
        <f>O248*H248</f>
        <v>0</v>
      </c>
      <c r="Q248" s="199">
        <v>0</v>
      </c>
      <c r="R248" s="199">
        <f>Q248*H248</f>
        <v>0</v>
      </c>
      <c r="S248" s="199">
        <v>0</v>
      </c>
      <c r="T248" s="200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1" t="s">
        <v>314</v>
      </c>
      <c r="AT248" s="201" t="s">
        <v>142</v>
      </c>
      <c r="AU248" s="201" t="s">
        <v>83</v>
      </c>
      <c r="AY248" s="16" t="s">
        <v>139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6" t="s">
        <v>83</v>
      </c>
      <c r="BK248" s="202">
        <f>ROUND(I248*H248,2)</f>
        <v>0</v>
      </c>
      <c r="BL248" s="16" t="s">
        <v>314</v>
      </c>
      <c r="BM248" s="201" t="s">
        <v>365</v>
      </c>
    </row>
    <row r="249" spans="1:65" s="2" customFormat="1" ht="136.5">
      <c r="A249" s="33"/>
      <c r="B249" s="34"/>
      <c r="C249" s="35"/>
      <c r="D249" s="203" t="s">
        <v>149</v>
      </c>
      <c r="E249" s="35"/>
      <c r="F249" s="204" t="s">
        <v>366</v>
      </c>
      <c r="G249" s="35"/>
      <c r="H249" s="35"/>
      <c r="I249" s="205"/>
      <c r="J249" s="35"/>
      <c r="K249" s="35"/>
      <c r="L249" s="38"/>
      <c r="M249" s="206"/>
      <c r="N249" s="207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149</v>
      </c>
      <c r="AU249" s="16" t="s">
        <v>83</v>
      </c>
    </row>
    <row r="250" spans="1:65" s="2" customFormat="1" ht="29.25">
      <c r="A250" s="33"/>
      <c r="B250" s="34"/>
      <c r="C250" s="35"/>
      <c r="D250" s="203" t="s">
        <v>174</v>
      </c>
      <c r="E250" s="35"/>
      <c r="F250" s="219" t="s">
        <v>367</v>
      </c>
      <c r="G250" s="35"/>
      <c r="H250" s="35"/>
      <c r="I250" s="205"/>
      <c r="J250" s="35"/>
      <c r="K250" s="35"/>
      <c r="L250" s="38"/>
      <c r="M250" s="206"/>
      <c r="N250" s="207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174</v>
      </c>
      <c r="AU250" s="16" t="s">
        <v>83</v>
      </c>
    </row>
    <row r="251" spans="1:65" s="13" customFormat="1" ht="11.25">
      <c r="B251" s="208"/>
      <c r="C251" s="209"/>
      <c r="D251" s="203" t="s">
        <v>151</v>
      </c>
      <c r="E251" s="210" t="s">
        <v>1</v>
      </c>
      <c r="F251" s="211" t="s">
        <v>368</v>
      </c>
      <c r="G251" s="209"/>
      <c r="H251" s="212">
        <v>51.87</v>
      </c>
      <c r="I251" s="213"/>
      <c r="J251" s="209"/>
      <c r="K251" s="209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151</v>
      </c>
      <c r="AU251" s="218" t="s">
        <v>83</v>
      </c>
      <c r="AV251" s="13" t="s">
        <v>85</v>
      </c>
      <c r="AW251" s="13" t="s">
        <v>33</v>
      </c>
      <c r="AX251" s="13" t="s">
        <v>83</v>
      </c>
      <c r="AY251" s="218" t="s">
        <v>139</v>
      </c>
    </row>
    <row r="252" spans="1:65" s="2" customFormat="1" ht="24.2" customHeight="1">
      <c r="A252" s="33"/>
      <c r="B252" s="34"/>
      <c r="C252" s="190" t="s">
        <v>369</v>
      </c>
      <c r="D252" s="190" t="s">
        <v>142</v>
      </c>
      <c r="E252" s="191" t="s">
        <v>370</v>
      </c>
      <c r="F252" s="192" t="s">
        <v>371</v>
      </c>
      <c r="G252" s="193" t="s">
        <v>276</v>
      </c>
      <c r="H252" s="194">
        <v>463.976</v>
      </c>
      <c r="I252" s="195"/>
      <c r="J252" s="196">
        <f>ROUND(I252*H252,2)</f>
        <v>0</v>
      </c>
      <c r="K252" s="192" t="s">
        <v>146</v>
      </c>
      <c r="L252" s="38"/>
      <c r="M252" s="197" t="s">
        <v>1</v>
      </c>
      <c r="N252" s="198" t="s">
        <v>41</v>
      </c>
      <c r="O252" s="70"/>
      <c r="P252" s="199">
        <f>O252*H252</f>
        <v>0</v>
      </c>
      <c r="Q252" s="199">
        <v>0</v>
      </c>
      <c r="R252" s="199">
        <f>Q252*H252</f>
        <v>0</v>
      </c>
      <c r="S252" s="199">
        <v>0</v>
      </c>
      <c r="T252" s="200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1" t="s">
        <v>314</v>
      </c>
      <c r="AT252" s="201" t="s">
        <v>142</v>
      </c>
      <c r="AU252" s="201" t="s">
        <v>83</v>
      </c>
      <c r="AY252" s="16" t="s">
        <v>139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6" t="s">
        <v>83</v>
      </c>
      <c r="BK252" s="202">
        <f>ROUND(I252*H252,2)</f>
        <v>0</v>
      </c>
      <c r="BL252" s="16" t="s">
        <v>314</v>
      </c>
      <c r="BM252" s="201" t="s">
        <v>372</v>
      </c>
    </row>
    <row r="253" spans="1:65" s="2" customFormat="1" ht="48.75">
      <c r="A253" s="33"/>
      <c r="B253" s="34"/>
      <c r="C253" s="35"/>
      <c r="D253" s="203" t="s">
        <v>149</v>
      </c>
      <c r="E253" s="35"/>
      <c r="F253" s="204" t="s">
        <v>373</v>
      </c>
      <c r="G253" s="35"/>
      <c r="H253" s="35"/>
      <c r="I253" s="205"/>
      <c r="J253" s="35"/>
      <c r="K253" s="35"/>
      <c r="L253" s="38"/>
      <c r="M253" s="206"/>
      <c r="N253" s="207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149</v>
      </c>
      <c r="AU253" s="16" t="s">
        <v>83</v>
      </c>
    </row>
    <row r="254" spans="1:65" s="13" customFormat="1" ht="22.5">
      <c r="B254" s="208"/>
      <c r="C254" s="209"/>
      <c r="D254" s="203" t="s">
        <v>151</v>
      </c>
      <c r="E254" s="210" t="s">
        <v>1</v>
      </c>
      <c r="F254" s="211" t="s">
        <v>374</v>
      </c>
      <c r="G254" s="209"/>
      <c r="H254" s="212">
        <v>463.976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151</v>
      </c>
      <c r="AU254" s="218" t="s">
        <v>83</v>
      </c>
      <c r="AV254" s="13" t="s">
        <v>85</v>
      </c>
      <c r="AW254" s="13" t="s">
        <v>33</v>
      </c>
      <c r="AX254" s="13" t="s">
        <v>83</v>
      </c>
      <c r="AY254" s="218" t="s">
        <v>139</v>
      </c>
    </row>
    <row r="255" spans="1:65" s="2" customFormat="1" ht="24.2" customHeight="1">
      <c r="A255" s="33"/>
      <c r="B255" s="34"/>
      <c r="C255" s="190" t="s">
        <v>375</v>
      </c>
      <c r="D255" s="190" t="s">
        <v>142</v>
      </c>
      <c r="E255" s="191" t="s">
        <v>376</v>
      </c>
      <c r="F255" s="192" t="s">
        <v>377</v>
      </c>
      <c r="G255" s="193" t="s">
        <v>166</v>
      </c>
      <c r="H255" s="194">
        <v>2</v>
      </c>
      <c r="I255" s="195"/>
      <c r="J255" s="196">
        <f>ROUND(I255*H255,2)</f>
        <v>0</v>
      </c>
      <c r="K255" s="192" t="s">
        <v>146</v>
      </c>
      <c r="L255" s="38"/>
      <c r="M255" s="197" t="s">
        <v>1</v>
      </c>
      <c r="N255" s="198" t="s">
        <v>41</v>
      </c>
      <c r="O255" s="70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314</v>
      </c>
      <c r="AT255" s="201" t="s">
        <v>142</v>
      </c>
      <c r="AU255" s="201" t="s">
        <v>83</v>
      </c>
      <c r="AY255" s="16" t="s">
        <v>139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83</v>
      </c>
      <c r="BK255" s="202">
        <f>ROUND(I255*H255,2)</f>
        <v>0</v>
      </c>
      <c r="BL255" s="16" t="s">
        <v>314</v>
      </c>
      <c r="BM255" s="201" t="s">
        <v>378</v>
      </c>
    </row>
    <row r="256" spans="1:65" s="2" customFormat="1" ht="48.75">
      <c r="A256" s="33"/>
      <c r="B256" s="34"/>
      <c r="C256" s="35"/>
      <c r="D256" s="203" t="s">
        <v>149</v>
      </c>
      <c r="E256" s="35"/>
      <c r="F256" s="204" t="s">
        <v>379</v>
      </c>
      <c r="G256" s="35"/>
      <c r="H256" s="35"/>
      <c r="I256" s="205"/>
      <c r="J256" s="35"/>
      <c r="K256" s="35"/>
      <c r="L256" s="38"/>
      <c r="M256" s="206"/>
      <c r="N256" s="207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149</v>
      </c>
      <c r="AU256" s="16" t="s">
        <v>83</v>
      </c>
    </row>
    <row r="257" spans="1:65" s="13" customFormat="1" ht="11.25">
      <c r="B257" s="208"/>
      <c r="C257" s="209"/>
      <c r="D257" s="203" t="s">
        <v>151</v>
      </c>
      <c r="E257" s="210" t="s">
        <v>1</v>
      </c>
      <c r="F257" s="211" t="s">
        <v>254</v>
      </c>
      <c r="G257" s="209"/>
      <c r="H257" s="212">
        <v>2</v>
      </c>
      <c r="I257" s="213"/>
      <c r="J257" s="209"/>
      <c r="K257" s="209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151</v>
      </c>
      <c r="AU257" s="218" t="s">
        <v>83</v>
      </c>
      <c r="AV257" s="13" t="s">
        <v>85</v>
      </c>
      <c r="AW257" s="13" t="s">
        <v>33</v>
      </c>
      <c r="AX257" s="13" t="s">
        <v>83</v>
      </c>
      <c r="AY257" s="218" t="s">
        <v>139</v>
      </c>
    </row>
    <row r="258" spans="1:65" s="2" customFormat="1" ht="24.2" customHeight="1">
      <c r="A258" s="33"/>
      <c r="B258" s="34"/>
      <c r="C258" s="190" t="s">
        <v>380</v>
      </c>
      <c r="D258" s="190" t="s">
        <v>142</v>
      </c>
      <c r="E258" s="191" t="s">
        <v>381</v>
      </c>
      <c r="F258" s="192" t="s">
        <v>382</v>
      </c>
      <c r="G258" s="193" t="s">
        <v>166</v>
      </c>
      <c r="H258" s="194">
        <v>2</v>
      </c>
      <c r="I258" s="195"/>
      <c r="J258" s="196">
        <f>ROUND(I258*H258,2)</f>
        <v>0</v>
      </c>
      <c r="K258" s="192" t="s">
        <v>146</v>
      </c>
      <c r="L258" s="38"/>
      <c r="M258" s="197" t="s">
        <v>1</v>
      </c>
      <c r="N258" s="198" t="s">
        <v>41</v>
      </c>
      <c r="O258" s="70"/>
      <c r="P258" s="199">
        <f>O258*H258</f>
        <v>0</v>
      </c>
      <c r="Q258" s="199">
        <v>0</v>
      </c>
      <c r="R258" s="199">
        <f>Q258*H258</f>
        <v>0</v>
      </c>
      <c r="S258" s="199">
        <v>0</v>
      </c>
      <c r="T258" s="200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1" t="s">
        <v>314</v>
      </c>
      <c r="AT258" s="201" t="s">
        <v>142</v>
      </c>
      <c r="AU258" s="201" t="s">
        <v>83</v>
      </c>
      <c r="AY258" s="16" t="s">
        <v>139</v>
      </c>
      <c r="BE258" s="202">
        <f>IF(N258="základní",J258,0)</f>
        <v>0</v>
      </c>
      <c r="BF258" s="202">
        <f>IF(N258="snížená",J258,0)</f>
        <v>0</v>
      </c>
      <c r="BG258" s="202">
        <f>IF(N258="zákl. přenesená",J258,0)</f>
        <v>0</v>
      </c>
      <c r="BH258" s="202">
        <f>IF(N258="sníž. přenesená",J258,0)</f>
        <v>0</v>
      </c>
      <c r="BI258" s="202">
        <f>IF(N258="nulová",J258,0)</f>
        <v>0</v>
      </c>
      <c r="BJ258" s="16" t="s">
        <v>83</v>
      </c>
      <c r="BK258" s="202">
        <f>ROUND(I258*H258,2)</f>
        <v>0</v>
      </c>
      <c r="BL258" s="16" t="s">
        <v>314</v>
      </c>
      <c r="BM258" s="201" t="s">
        <v>383</v>
      </c>
    </row>
    <row r="259" spans="1:65" s="2" customFormat="1" ht="48.75">
      <c r="A259" s="33"/>
      <c r="B259" s="34"/>
      <c r="C259" s="35"/>
      <c r="D259" s="203" t="s">
        <v>149</v>
      </c>
      <c r="E259" s="35"/>
      <c r="F259" s="204" t="s">
        <v>384</v>
      </c>
      <c r="G259" s="35"/>
      <c r="H259" s="35"/>
      <c r="I259" s="205"/>
      <c r="J259" s="35"/>
      <c r="K259" s="35"/>
      <c r="L259" s="38"/>
      <c r="M259" s="206"/>
      <c r="N259" s="207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149</v>
      </c>
      <c r="AU259" s="16" t="s">
        <v>83</v>
      </c>
    </row>
    <row r="260" spans="1:65" s="13" customFormat="1" ht="11.25">
      <c r="B260" s="208"/>
      <c r="C260" s="209"/>
      <c r="D260" s="203" t="s">
        <v>151</v>
      </c>
      <c r="E260" s="210" t="s">
        <v>1</v>
      </c>
      <c r="F260" s="211" t="s">
        <v>254</v>
      </c>
      <c r="G260" s="209"/>
      <c r="H260" s="212">
        <v>2</v>
      </c>
      <c r="I260" s="213"/>
      <c r="J260" s="209"/>
      <c r="K260" s="209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151</v>
      </c>
      <c r="AU260" s="218" t="s">
        <v>83</v>
      </c>
      <c r="AV260" s="13" t="s">
        <v>85</v>
      </c>
      <c r="AW260" s="13" t="s">
        <v>33</v>
      </c>
      <c r="AX260" s="13" t="s">
        <v>83</v>
      </c>
      <c r="AY260" s="218" t="s">
        <v>139</v>
      </c>
    </row>
    <row r="261" spans="1:65" s="2" customFormat="1" ht="24.2" customHeight="1">
      <c r="A261" s="33"/>
      <c r="B261" s="34"/>
      <c r="C261" s="190" t="s">
        <v>385</v>
      </c>
      <c r="D261" s="190" t="s">
        <v>142</v>
      </c>
      <c r="E261" s="191" t="s">
        <v>386</v>
      </c>
      <c r="F261" s="192" t="s">
        <v>387</v>
      </c>
      <c r="G261" s="193" t="s">
        <v>276</v>
      </c>
      <c r="H261" s="194">
        <v>752.4</v>
      </c>
      <c r="I261" s="195"/>
      <c r="J261" s="196">
        <f>ROUND(I261*H261,2)</f>
        <v>0</v>
      </c>
      <c r="K261" s="192" t="s">
        <v>146</v>
      </c>
      <c r="L261" s="38"/>
      <c r="M261" s="197" t="s">
        <v>1</v>
      </c>
      <c r="N261" s="198" t="s">
        <v>41</v>
      </c>
      <c r="O261" s="70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1" t="s">
        <v>314</v>
      </c>
      <c r="AT261" s="201" t="s">
        <v>142</v>
      </c>
      <c r="AU261" s="201" t="s">
        <v>83</v>
      </c>
      <c r="AY261" s="16" t="s">
        <v>139</v>
      </c>
      <c r="BE261" s="202">
        <f>IF(N261="základní",J261,0)</f>
        <v>0</v>
      </c>
      <c r="BF261" s="202">
        <f>IF(N261="snížená",J261,0)</f>
        <v>0</v>
      </c>
      <c r="BG261" s="202">
        <f>IF(N261="zákl. přenesená",J261,0)</f>
        <v>0</v>
      </c>
      <c r="BH261" s="202">
        <f>IF(N261="sníž. přenesená",J261,0)</f>
        <v>0</v>
      </c>
      <c r="BI261" s="202">
        <f>IF(N261="nulová",J261,0)</f>
        <v>0</v>
      </c>
      <c r="BJ261" s="16" t="s">
        <v>83</v>
      </c>
      <c r="BK261" s="202">
        <f>ROUND(I261*H261,2)</f>
        <v>0</v>
      </c>
      <c r="BL261" s="16" t="s">
        <v>314</v>
      </c>
      <c r="BM261" s="201" t="s">
        <v>388</v>
      </c>
    </row>
    <row r="262" spans="1:65" s="2" customFormat="1" ht="58.5">
      <c r="A262" s="33"/>
      <c r="B262" s="34"/>
      <c r="C262" s="35"/>
      <c r="D262" s="203" t="s">
        <v>149</v>
      </c>
      <c r="E262" s="35"/>
      <c r="F262" s="204" t="s">
        <v>389</v>
      </c>
      <c r="G262" s="35"/>
      <c r="H262" s="35"/>
      <c r="I262" s="205"/>
      <c r="J262" s="35"/>
      <c r="K262" s="35"/>
      <c r="L262" s="38"/>
      <c r="M262" s="206"/>
      <c r="N262" s="207"/>
      <c r="O262" s="70"/>
      <c r="P262" s="70"/>
      <c r="Q262" s="70"/>
      <c r="R262" s="70"/>
      <c r="S262" s="70"/>
      <c r="T262" s="71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6" t="s">
        <v>149</v>
      </c>
      <c r="AU262" s="16" t="s">
        <v>83</v>
      </c>
    </row>
    <row r="263" spans="1:65" s="13" customFormat="1" ht="11.25">
      <c r="B263" s="208"/>
      <c r="C263" s="209"/>
      <c r="D263" s="203" t="s">
        <v>151</v>
      </c>
      <c r="E263" s="210" t="s">
        <v>1</v>
      </c>
      <c r="F263" s="211" t="s">
        <v>390</v>
      </c>
      <c r="G263" s="209"/>
      <c r="H263" s="212">
        <v>752.4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151</v>
      </c>
      <c r="AU263" s="218" t="s">
        <v>83</v>
      </c>
      <c r="AV263" s="13" t="s">
        <v>85</v>
      </c>
      <c r="AW263" s="13" t="s">
        <v>33</v>
      </c>
      <c r="AX263" s="13" t="s">
        <v>83</v>
      </c>
      <c r="AY263" s="218" t="s">
        <v>139</v>
      </c>
    </row>
    <row r="264" spans="1:65" s="2" customFormat="1" ht="24.2" customHeight="1">
      <c r="A264" s="33"/>
      <c r="B264" s="34"/>
      <c r="C264" s="190" t="s">
        <v>391</v>
      </c>
      <c r="D264" s="190" t="s">
        <v>142</v>
      </c>
      <c r="E264" s="191" t="s">
        <v>392</v>
      </c>
      <c r="F264" s="192" t="s">
        <v>393</v>
      </c>
      <c r="G264" s="193" t="s">
        <v>276</v>
      </c>
      <c r="H264" s="194">
        <v>4.5999999999999996</v>
      </c>
      <c r="I264" s="195"/>
      <c r="J264" s="196">
        <f>ROUND(I264*H264,2)</f>
        <v>0</v>
      </c>
      <c r="K264" s="192" t="s">
        <v>146</v>
      </c>
      <c r="L264" s="38"/>
      <c r="M264" s="197" t="s">
        <v>1</v>
      </c>
      <c r="N264" s="198" t="s">
        <v>41</v>
      </c>
      <c r="O264" s="70"/>
      <c r="P264" s="199">
        <f>O264*H264</f>
        <v>0</v>
      </c>
      <c r="Q264" s="199">
        <v>0</v>
      </c>
      <c r="R264" s="199">
        <f>Q264*H264</f>
        <v>0</v>
      </c>
      <c r="S264" s="199">
        <v>0</v>
      </c>
      <c r="T264" s="200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1" t="s">
        <v>314</v>
      </c>
      <c r="AT264" s="201" t="s">
        <v>142</v>
      </c>
      <c r="AU264" s="201" t="s">
        <v>83</v>
      </c>
      <c r="AY264" s="16" t="s">
        <v>139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16" t="s">
        <v>83</v>
      </c>
      <c r="BK264" s="202">
        <f>ROUND(I264*H264,2)</f>
        <v>0</v>
      </c>
      <c r="BL264" s="16" t="s">
        <v>314</v>
      </c>
      <c r="BM264" s="201" t="s">
        <v>394</v>
      </c>
    </row>
    <row r="265" spans="1:65" s="2" customFormat="1" ht="58.5">
      <c r="A265" s="33"/>
      <c r="B265" s="34"/>
      <c r="C265" s="35"/>
      <c r="D265" s="203" t="s">
        <v>149</v>
      </c>
      <c r="E265" s="35"/>
      <c r="F265" s="204" t="s">
        <v>395</v>
      </c>
      <c r="G265" s="35"/>
      <c r="H265" s="35"/>
      <c r="I265" s="205"/>
      <c r="J265" s="35"/>
      <c r="K265" s="35"/>
      <c r="L265" s="38"/>
      <c r="M265" s="206"/>
      <c r="N265" s="207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149</v>
      </c>
      <c r="AU265" s="16" t="s">
        <v>83</v>
      </c>
    </row>
    <row r="266" spans="1:65" s="13" customFormat="1" ht="11.25">
      <c r="B266" s="208"/>
      <c r="C266" s="209"/>
      <c r="D266" s="203" t="s">
        <v>151</v>
      </c>
      <c r="E266" s="210" t="s">
        <v>1</v>
      </c>
      <c r="F266" s="211" t="s">
        <v>396</v>
      </c>
      <c r="G266" s="209"/>
      <c r="H266" s="212">
        <v>4.5999999999999996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151</v>
      </c>
      <c r="AU266" s="218" t="s">
        <v>83</v>
      </c>
      <c r="AV266" s="13" t="s">
        <v>85</v>
      </c>
      <c r="AW266" s="13" t="s">
        <v>33</v>
      </c>
      <c r="AX266" s="13" t="s">
        <v>83</v>
      </c>
      <c r="AY266" s="218" t="s">
        <v>139</v>
      </c>
    </row>
    <row r="267" spans="1:65" s="2" customFormat="1" ht="24.2" customHeight="1">
      <c r="A267" s="33"/>
      <c r="B267" s="34"/>
      <c r="C267" s="190" t="s">
        <v>397</v>
      </c>
      <c r="D267" s="190" t="s">
        <v>142</v>
      </c>
      <c r="E267" s="191" t="s">
        <v>398</v>
      </c>
      <c r="F267" s="192" t="s">
        <v>399</v>
      </c>
      <c r="G267" s="193" t="s">
        <v>276</v>
      </c>
      <c r="H267" s="194">
        <v>61.44</v>
      </c>
      <c r="I267" s="195"/>
      <c r="J267" s="196">
        <f>ROUND(I267*H267,2)</f>
        <v>0</v>
      </c>
      <c r="K267" s="192" t="s">
        <v>146</v>
      </c>
      <c r="L267" s="38"/>
      <c r="M267" s="197" t="s">
        <v>1</v>
      </c>
      <c r="N267" s="198" t="s">
        <v>41</v>
      </c>
      <c r="O267" s="70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1" t="s">
        <v>314</v>
      </c>
      <c r="AT267" s="201" t="s">
        <v>142</v>
      </c>
      <c r="AU267" s="201" t="s">
        <v>83</v>
      </c>
      <c r="AY267" s="16" t="s">
        <v>139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6" t="s">
        <v>83</v>
      </c>
      <c r="BK267" s="202">
        <f>ROUND(I267*H267,2)</f>
        <v>0</v>
      </c>
      <c r="BL267" s="16" t="s">
        <v>314</v>
      </c>
      <c r="BM267" s="201" t="s">
        <v>400</v>
      </c>
    </row>
    <row r="268" spans="1:65" s="2" customFormat="1" ht="58.5">
      <c r="A268" s="33"/>
      <c r="B268" s="34"/>
      <c r="C268" s="35"/>
      <c r="D268" s="203" t="s">
        <v>149</v>
      </c>
      <c r="E268" s="35"/>
      <c r="F268" s="204" t="s">
        <v>401</v>
      </c>
      <c r="G268" s="35"/>
      <c r="H268" s="35"/>
      <c r="I268" s="205"/>
      <c r="J268" s="35"/>
      <c r="K268" s="35"/>
      <c r="L268" s="38"/>
      <c r="M268" s="206"/>
      <c r="N268" s="207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149</v>
      </c>
      <c r="AU268" s="16" t="s">
        <v>83</v>
      </c>
    </row>
    <row r="269" spans="1:65" s="13" customFormat="1" ht="11.25">
      <c r="B269" s="208"/>
      <c r="C269" s="209"/>
      <c r="D269" s="203" t="s">
        <v>151</v>
      </c>
      <c r="E269" s="210" t="s">
        <v>1</v>
      </c>
      <c r="F269" s="211" t="s">
        <v>402</v>
      </c>
      <c r="G269" s="209"/>
      <c r="H269" s="212">
        <v>61.44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151</v>
      </c>
      <c r="AU269" s="218" t="s">
        <v>83</v>
      </c>
      <c r="AV269" s="13" t="s">
        <v>85</v>
      </c>
      <c r="AW269" s="13" t="s">
        <v>33</v>
      </c>
      <c r="AX269" s="13" t="s">
        <v>83</v>
      </c>
      <c r="AY269" s="218" t="s">
        <v>139</v>
      </c>
    </row>
    <row r="270" spans="1:65" s="2" customFormat="1" ht="24.2" customHeight="1">
      <c r="A270" s="33"/>
      <c r="B270" s="34"/>
      <c r="C270" s="190" t="s">
        <v>403</v>
      </c>
      <c r="D270" s="190" t="s">
        <v>142</v>
      </c>
      <c r="E270" s="191" t="s">
        <v>404</v>
      </c>
      <c r="F270" s="192" t="s">
        <v>405</v>
      </c>
      <c r="G270" s="193" t="s">
        <v>276</v>
      </c>
      <c r="H270" s="194">
        <v>0.51800000000000002</v>
      </c>
      <c r="I270" s="195"/>
      <c r="J270" s="196">
        <f>ROUND(I270*H270,2)</f>
        <v>0</v>
      </c>
      <c r="K270" s="192" t="s">
        <v>146</v>
      </c>
      <c r="L270" s="38"/>
      <c r="M270" s="197" t="s">
        <v>1</v>
      </c>
      <c r="N270" s="198" t="s">
        <v>41</v>
      </c>
      <c r="O270" s="70"/>
      <c r="P270" s="199">
        <f>O270*H270</f>
        <v>0</v>
      </c>
      <c r="Q270" s="199">
        <v>0</v>
      </c>
      <c r="R270" s="199">
        <f>Q270*H270</f>
        <v>0</v>
      </c>
      <c r="S270" s="199">
        <v>0</v>
      </c>
      <c r="T270" s="200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1" t="s">
        <v>314</v>
      </c>
      <c r="AT270" s="201" t="s">
        <v>142</v>
      </c>
      <c r="AU270" s="201" t="s">
        <v>83</v>
      </c>
      <c r="AY270" s="16" t="s">
        <v>139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16" t="s">
        <v>83</v>
      </c>
      <c r="BK270" s="202">
        <f>ROUND(I270*H270,2)</f>
        <v>0</v>
      </c>
      <c r="BL270" s="16" t="s">
        <v>314</v>
      </c>
      <c r="BM270" s="201" t="s">
        <v>406</v>
      </c>
    </row>
    <row r="271" spans="1:65" s="2" customFormat="1" ht="48.75">
      <c r="A271" s="33"/>
      <c r="B271" s="34"/>
      <c r="C271" s="35"/>
      <c r="D271" s="203" t="s">
        <v>149</v>
      </c>
      <c r="E271" s="35"/>
      <c r="F271" s="204" t="s">
        <v>407</v>
      </c>
      <c r="G271" s="35"/>
      <c r="H271" s="35"/>
      <c r="I271" s="205"/>
      <c r="J271" s="35"/>
      <c r="K271" s="35"/>
      <c r="L271" s="38"/>
      <c r="M271" s="206"/>
      <c r="N271" s="207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149</v>
      </c>
      <c r="AU271" s="16" t="s">
        <v>83</v>
      </c>
    </row>
    <row r="272" spans="1:65" s="13" customFormat="1" ht="11.25">
      <c r="B272" s="208"/>
      <c r="C272" s="209"/>
      <c r="D272" s="203" t="s">
        <v>151</v>
      </c>
      <c r="E272" s="210" t="s">
        <v>1</v>
      </c>
      <c r="F272" s="211" t="s">
        <v>408</v>
      </c>
      <c r="G272" s="209"/>
      <c r="H272" s="212">
        <v>0.51800000000000002</v>
      </c>
      <c r="I272" s="213"/>
      <c r="J272" s="209"/>
      <c r="K272" s="209"/>
      <c r="L272" s="214"/>
      <c r="M272" s="215"/>
      <c r="N272" s="216"/>
      <c r="O272" s="216"/>
      <c r="P272" s="216"/>
      <c r="Q272" s="216"/>
      <c r="R272" s="216"/>
      <c r="S272" s="216"/>
      <c r="T272" s="217"/>
      <c r="AT272" s="218" t="s">
        <v>151</v>
      </c>
      <c r="AU272" s="218" t="s">
        <v>83</v>
      </c>
      <c r="AV272" s="13" t="s">
        <v>85</v>
      </c>
      <c r="AW272" s="13" t="s">
        <v>33</v>
      </c>
      <c r="AX272" s="13" t="s">
        <v>83</v>
      </c>
      <c r="AY272" s="218" t="s">
        <v>139</v>
      </c>
    </row>
    <row r="273" spans="1:65" s="12" customFormat="1" ht="25.9" customHeight="1">
      <c r="B273" s="174"/>
      <c r="C273" s="175"/>
      <c r="D273" s="176" t="s">
        <v>75</v>
      </c>
      <c r="E273" s="177" t="s">
        <v>409</v>
      </c>
      <c r="F273" s="177" t="s">
        <v>410</v>
      </c>
      <c r="G273" s="175"/>
      <c r="H273" s="175"/>
      <c r="I273" s="178"/>
      <c r="J273" s="179">
        <f>BK273</f>
        <v>0</v>
      </c>
      <c r="K273" s="175"/>
      <c r="L273" s="180"/>
      <c r="M273" s="181"/>
      <c r="N273" s="182"/>
      <c r="O273" s="182"/>
      <c r="P273" s="183">
        <f>SUM(P274:P275)</f>
        <v>0</v>
      </c>
      <c r="Q273" s="182"/>
      <c r="R273" s="183">
        <f>SUM(R274:R275)</f>
        <v>0</v>
      </c>
      <c r="S273" s="182"/>
      <c r="T273" s="184">
        <f>SUM(T274:T275)</f>
        <v>0</v>
      </c>
      <c r="AR273" s="185" t="s">
        <v>140</v>
      </c>
      <c r="AT273" s="186" t="s">
        <v>75</v>
      </c>
      <c r="AU273" s="186" t="s">
        <v>76</v>
      </c>
      <c r="AY273" s="185" t="s">
        <v>139</v>
      </c>
      <c r="BK273" s="187">
        <f>SUM(BK274:BK275)</f>
        <v>0</v>
      </c>
    </row>
    <row r="274" spans="1:65" s="2" customFormat="1" ht="24.2" customHeight="1">
      <c r="A274" s="33"/>
      <c r="B274" s="34"/>
      <c r="C274" s="190" t="s">
        <v>411</v>
      </c>
      <c r="D274" s="190" t="s">
        <v>142</v>
      </c>
      <c r="E274" s="191" t="s">
        <v>412</v>
      </c>
      <c r="F274" s="192" t="s">
        <v>413</v>
      </c>
      <c r="G274" s="193" t="s">
        <v>414</v>
      </c>
      <c r="H274" s="230"/>
      <c r="I274" s="195"/>
      <c r="J274" s="196">
        <f>ROUND(I274*H274,2)</f>
        <v>0</v>
      </c>
      <c r="K274" s="192" t="s">
        <v>146</v>
      </c>
      <c r="L274" s="38"/>
      <c r="M274" s="197" t="s">
        <v>1</v>
      </c>
      <c r="N274" s="198" t="s">
        <v>41</v>
      </c>
      <c r="O274" s="70"/>
      <c r="P274" s="199">
        <f>O274*H274</f>
        <v>0</v>
      </c>
      <c r="Q274" s="199">
        <v>0</v>
      </c>
      <c r="R274" s="199">
        <f>Q274*H274</f>
        <v>0</v>
      </c>
      <c r="S274" s="199">
        <v>0</v>
      </c>
      <c r="T274" s="200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1" t="s">
        <v>147</v>
      </c>
      <c r="AT274" s="201" t="s">
        <v>142</v>
      </c>
      <c r="AU274" s="201" t="s">
        <v>83</v>
      </c>
      <c r="AY274" s="16" t="s">
        <v>139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6" t="s">
        <v>83</v>
      </c>
      <c r="BK274" s="202">
        <f>ROUND(I274*H274,2)</f>
        <v>0</v>
      </c>
      <c r="BL274" s="16" t="s">
        <v>147</v>
      </c>
      <c r="BM274" s="201" t="s">
        <v>415</v>
      </c>
    </row>
    <row r="275" spans="1:65" s="2" customFormat="1" ht="11.25">
      <c r="A275" s="33"/>
      <c r="B275" s="34"/>
      <c r="C275" s="35"/>
      <c r="D275" s="203" t="s">
        <v>149</v>
      </c>
      <c r="E275" s="35"/>
      <c r="F275" s="204" t="s">
        <v>413</v>
      </c>
      <c r="G275" s="35"/>
      <c r="H275" s="35"/>
      <c r="I275" s="205"/>
      <c r="J275" s="35"/>
      <c r="K275" s="35"/>
      <c r="L275" s="38"/>
      <c r="M275" s="231"/>
      <c r="N275" s="232"/>
      <c r="O275" s="233"/>
      <c r="P275" s="233"/>
      <c r="Q275" s="233"/>
      <c r="R275" s="233"/>
      <c r="S275" s="233"/>
      <c r="T275" s="23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149</v>
      </c>
      <c r="AU275" s="16" t="s">
        <v>83</v>
      </c>
    </row>
    <row r="276" spans="1:65" s="2" customFormat="1" ht="6.95" customHeight="1">
      <c r="A276" s="33"/>
      <c r="B276" s="53"/>
      <c r="C276" s="54"/>
      <c r="D276" s="54"/>
      <c r="E276" s="54"/>
      <c r="F276" s="54"/>
      <c r="G276" s="54"/>
      <c r="H276" s="54"/>
      <c r="I276" s="54"/>
      <c r="J276" s="54"/>
      <c r="K276" s="54"/>
      <c r="L276" s="38"/>
      <c r="M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</row>
  </sheetData>
  <sheetProtection algorithmName="SHA-512" hashValue="Rw9N48WRe3UBOiyx2c+qGWhaXFA5Sp9kAw8qjLTI1Q2ybOoLJKBGHU0EBoqgSKqKjmCP9pM6Q7DK2CihjUytqw==" saltValue="ZHiBH5Tp33EUNuN0qmFOD08PxJOStTuytlHCs4WblZBjGJMT7N1Hre2v9LXO5ZUqxnuxS1YNjvFGa1mV4SQl4w==" spinCount="100000" sheet="1" objects="1" scenarios="1" formatColumns="0" formatRows="0" autoFilter="0"/>
  <autoFilter ref="C123:K275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1" customFormat="1" ht="12" customHeight="1">
      <c r="B8" s="19"/>
      <c r="D8" s="118" t="s">
        <v>111</v>
      </c>
      <c r="L8" s="19"/>
    </row>
    <row r="9" spans="1:46" s="2" customFormat="1" ht="16.5" customHeight="1">
      <c r="A9" s="33"/>
      <c r="B9" s="38"/>
      <c r="C9" s="33"/>
      <c r="D9" s="33"/>
      <c r="E9" s="294" t="s">
        <v>112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113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416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 t="str">
        <f>'Rekapitulace stavby'!AN8</f>
        <v>Vyplň údaj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25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26</v>
      </c>
      <c r="F17" s="33"/>
      <c r="G17" s="33"/>
      <c r="H17" s="33"/>
      <c r="I17" s="118" t="s">
        <v>27</v>
      </c>
      <c r="J17" s="109" t="s">
        <v>28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stavby'!E14</f>
        <v>Vyplň údaj</v>
      </c>
      <c r="F20" s="299"/>
      <c r="G20" s="299"/>
      <c r="H20" s="299"/>
      <c r="I20" s="118" t="s">
        <v>27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27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27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35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36</v>
      </c>
      <c r="E32" s="33"/>
      <c r="F32" s="33"/>
      <c r="G32" s="33"/>
      <c r="H32" s="33"/>
      <c r="I32" s="33"/>
      <c r="J32" s="125">
        <f>ROUND(J122,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38</v>
      </c>
      <c r="G34" s="33"/>
      <c r="H34" s="33"/>
      <c r="I34" s="126" t="s">
        <v>37</v>
      </c>
      <c r="J34" s="126" t="s">
        <v>39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40</v>
      </c>
      <c r="E35" s="118" t="s">
        <v>41</v>
      </c>
      <c r="F35" s="128">
        <f>ROUND((SUM(BE122:BE130)),  2)</f>
        <v>0</v>
      </c>
      <c r="G35" s="33"/>
      <c r="H35" s="33"/>
      <c r="I35" s="129">
        <v>0.21</v>
      </c>
      <c r="J35" s="128">
        <f>ROUND(((SUM(BE122:BE130))*I35),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42</v>
      </c>
      <c r="F36" s="128">
        <f>ROUND((SUM(BF122:BF130)),  2)</f>
        <v>0</v>
      </c>
      <c r="G36" s="33"/>
      <c r="H36" s="33"/>
      <c r="I36" s="129">
        <v>0.15</v>
      </c>
      <c r="J36" s="128">
        <f>ROUND(((SUM(BF122:BF130))*I36),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ROUND((SUM(BG122:BG130)),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44</v>
      </c>
      <c r="F38" s="128">
        <f>ROUND((SUM(BH122:BH130)),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45</v>
      </c>
      <c r="F39" s="128">
        <f>ROUND((SUM(BI122:BI130)),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46</v>
      </c>
      <c r="E41" s="132"/>
      <c r="F41" s="132"/>
      <c r="G41" s="133" t="s">
        <v>47</v>
      </c>
      <c r="H41" s="134" t="s">
        <v>48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112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113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9" t="str">
        <f>E11</f>
        <v>SO 1.2 - materiál zadavatele - NEOCEŇOVAT!!!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trať dle JŘ č.195,v úseku V.Brod - Loučovice</v>
      </c>
      <c r="G91" s="35"/>
      <c r="H91" s="35"/>
      <c r="I91" s="28" t="s">
        <v>22</v>
      </c>
      <c r="J91" s="65" t="str">
        <f>IF(J14="","",J14)</f>
        <v>Vyplň údaj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>SŽ,státní organizace,OŘ Plzeň,ST České Budějovice</v>
      </c>
      <c r="G93" s="35"/>
      <c r="H93" s="35"/>
      <c r="I93" s="28" t="s">
        <v>31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116</v>
      </c>
      <c r="D96" s="149"/>
      <c r="E96" s="149"/>
      <c r="F96" s="149"/>
      <c r="G96" s="149"/>
      <c r="H96" s="149"/>
      <c r="I96" s="149"/>
      <c r="J96" s="150" t="s">
        <v>117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118</v>
      </c>
      <c r="D98" s="35"/>
      <c r="E98" s="35"/>
      <c r="F98" s="35"/>
      <c r="G98" s="35"/>
      <c r="H98" s="35"/>
      <c r="I98" s="35"/>
      <c r="J98" s="83">
        <f>J122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119</v>
      </c>
    </row>
    <row r="99" spans="1:47" s="9" customFormat="1" ht="24.95" customHeight="1">
      <c r="B99" s="152"/>
      <c r="C99" s="153"/>
      <c r="D99" s="154" t="s">
        <v>120</v>
      </c>
      <c r="E99" s="155"/>
      <c r="F99" s="155"/>
      <c r="G99" s="155"/>
      <c r="H99" s="155"/>
      <c r="I99" s="155"/>
      <c r="J99" s="156">
        <f>J123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121</v>
      </c>
      <c r="E100" s="160"/>
      <c r="F100" s="160"/>
      <c r="G100" s="160"/>
      <c r="H100" s="160"/>
      <c r="I100" s="160"/>
      <c r="J100" s="161">
        <f>J124</f>
        <v>0</v>
      </c>
      <c r="K100" s="103"/>
      <c r="L100" s="162"/>
    </row>
    <row r="101" spans="1:47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5"/>
      <c r="D110" s="35"/>
      <c r="E110" s="301" t="str">
        <f>E7</f>
        <v>Výměna kolejnic a pražců v úseku Vyšší Brod - Lipno nad Vltavou</v>
      </c>
      <c r="F110" s="302"/>
      <c r="G110" s="302"/>
      <c r="H110" s="302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0"/>
      <c r="C111" s="28" t="s">
        <v>111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>
      <c r="A112" s="33"/>
      <c r="B112" s="34"/>
      <c r="C112" s="35"/>
      <c r="D112" s="35"/>
      <c r="E112" s="301" t="s">
        <v>112</v>
      </c>
      <c r="F112" s="303"/>
      <c r="G112" s="303"/>
      <c r="H112" s="30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9" t="str">
        <f>E11</f>
        <v>SO 1.2 - materiál zadavatele - NEOCEŇOVAT!!!</v>
      </c>
      <c r="F114" s="303"/>
      <c r="G114" s="303"/>
      <c r="H114" s="30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F14</f>
        <v>trať dle JŘ č.195,v úseku V.Brod - Loučovice</v>
      </c>
      <c r="G116" s="35"/>
      <c r="H116" s="35"/>
      <c r="I116" s="28" t="s">
        <v>22</v>
      </c>
      <c r="J116" s="65" t="str">
        <f>IF(J14="","",J14)</f>
        <v>Vyplň údaj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E17</f>
        <v>SŽ,státní organizace,OŘ Plzeň,ST České Budějovice</v>
      </c>
      <c r="G118" s="35"/>
      <c r="H118" s="35"/>
      <c r="I118" s="28" t="s">
        <v>31</v>
      </c>
      <c r="J118" s="31" t="str">
        <f>E23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IF(E20="","",E20)</f>
        <v>Vyplň údaj</v>
      </c>
      <c r="G119" s="35"/>
      <c r="H119" s="35"/>
      <c r="I119" s="28" t="s">
        <v>34</v>
      </c>
      <c r="J119" s="31" t="str">
        <f>E26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125</v>
      </c>
      <c r="D121" s="166" t="s">
        <v>61</v>
      </c>
      <c r="E121" s="166" t="s">
        <v>57</v>
      </c>
      <c r="F121" s="166" t="s">
        <v>58</v>
      </c>
      <c r="G121" s="166" t="s">
        <v>126</v>
      </c>
      <c r="H121" s="166" t="s">
        <v>127</v>
      </c>
      <c r="I121" s="166" t="s">
        <v>128</v>
      </c>
      <c r="J121" s="166" t="s">
        <v>117</v>
      </c>
      <c r="K121" s="167" t="s">
        <v>129</v>
      </c>
      <c r="L121" s="168"/>
      <c r="M121" s="74" t="s">
        <v>1</v>
      </c>
      <c r="N121" s="75" t="s">
        <v>40</v>
      </c>
      <c r="O121" s="75" t="s">
        <v>130</v>
      </c>
      <c r="P121" s="75" t="s">
        <v>131</v>
      </c>
      <c r="Q121" s="75" t="s">
        <v>132</v>
      </c>
      <c r="R121" s="75" t="s">
        <v>133</v>
      </c>
      <c r="S121" s="75" t="s">
        <v>134</v>
      </c>
      <c r="T121" s="76" t="s">
        <v>135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136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</f>
        <v>0</v>
      </c>
      <c r="Q122" s="78"/>
      <c r="R122" s="171">
        <f>R123</f>
        <v>374.93550000000005</v>
      </c>
      <c r="S122" s="78"/>
      <c r="T122" s="172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119</v>
      </c>
      <c r="BK122" s="173">
        <f>BK123</f>
        <v>0</v>
      </c>
    </row>
    <row r="123" spans="1:65" s="12" customFormat="1" ht="25.9" customHeight="1">
      <c r="B123" s="174"/>
      <c r="C123" s="175"/>
      <c r="D123" s="176" t="s">
        <v>75</v>
      </c>
      <c r="E123" s="177" t="s">
        <v>137</v>
      </c>
      <c r="F123" s="177" t="s">
        <v>138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P124</f>
        <v>0</v>
      </c>
      <c r="Q123" s="182"/>
      <c r="R123" s="183">
        <f>R124</f>
        <v>374.93550000000005</v>
      </c>
      <c r="S123" s="182"/>
      <c r="T123" s="184">
        <f>T124</f>
        <v>0</v>
      </c>
      <c r="AR123" s="185" t="s">
        <v>83</v>
      </c>
      <c r="AT123" s="186" t="s">
        <v>75</v>
      </c>
      <c r="AU123" s="186" t="s">
        <v>76</v>
      </c>
      <c r="AY123" s="185" t="s">
        <v>139</v>
      </c>
      <c r="BK123" s="187">
        <f>BK124</f>
        <v>0</v>
      </c>
    </row>
    <row r="124" spans="1:65" s="12" customFormat="1" ht="22.9" customHeight="1">
      <c r="B124" s="174"/>
      <c r="C124" s="175"/>
      <c r="D124" s="176" t="s">
        <v>75</v>
      </c>
      <c r="E124" s="188" t="s">
        <v>140</v>
      </c>
      <c r="F124" s="188" t="s">
        <v>141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SUM(P125:P130)</f>
        <v>0</v>
      </c>
      <c r="Q124" s="182"/>
      <c r="R124" s="183">
        <f>SUM(R125:R130)</f>
        <v>374.93550000000005</v>
      </c>
      <c r="S124" s="182"/>
      <c r="T124" s="184">
        <f>SUM(T125:T130)</f>
        <v>0</v>
      </c>
      <c r="AR124" s="185" t="s">
        <v>83</v>
      </c>
      <c r="AT124" s="186" t="s">
        <v>75</v>
      </c>
      <c r="AU124" s="186" t="s">
        <v>83</v>
      </c>
      <c r="AY124" s="185" t="s">
        <v>139</v>
      </c>
      <c r="BK124" s="187">
        <f>SUM(BK125:BK130)</f>
        <v>0</v>
      </c>
    </row>
    <row r="125" spans="1:65" s="2" customFormat="1" ht="24.2" customHeight="1">
      <c r="A125" s="33"/>
      <c r="B125" s="34"/>
      <c r="C125" s="220" t="s">
        <v>157</v>
      </c>
      <c r="D125" s="220" t="s">
        <v>273</v>
      </c>
      <c r="E125" s="221" t="s">
        <v>417</v>
      </c>
      <c r="F125" s="222" t="s">
        <v>418</v>
      </c>
      <c r="G125" s="223" t="s">
        <v>166</v>
      </c>
      <c r="H125" s="224">
        <v>988</v>
      </c>
      <c r="I125" s="225"/>
      <c r="J125" s="226">
        <f>ROUND(I125*H125,2)</f>
        <v>0</v>
      </c>
      <c r="K125" s="222" t="s">
        <v>146</v>
      </c>
      <c r="L125" s="227"/>
      <c r="M125" s="228" t="s">
        <v>1</v>
      </c>
      <c r="N125" s="229" t="s">
        <v>41</v>
      </c>
      <c r="O125" s="70"/>
      <c r="P125" s="199">
        <f>O125*H125</f>
        <v>0</v>
      </c>
      <c r="Q125" s="199">
        <v>0.32700000000000001</v>
      </c>
      <c r="R125" s="199">
        <f>Q125*H125</f>
        <v>323.07600000000002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277</v>
      </c>
      <c r="AT125" s="201" t="s">
        <v>273</v>
      </c>
      <c r="AU125" s="201" t="s">
        <v>85</v>
      </c>
      <c r="AY125" s="16" t="s">
        <v>139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83</v>
      </c>
      <c r="BK125" s="202">
        <f>ROUND(I125*H125,2)</f>
        <v>0</v>
      </c>
      <c r="BL125" s="16" t="s">
        <v>277</v>
      </c>
      <c r="BM125" s="201" t="s">
        <v>419</v>
      </c>
    </row>
    <row r="126" spans="1:65" s="2" customFormat="1" ht="11.25">
      <c r="A126" s="33"/>
      <c r="B126" s="34"/>
      <c r="C126" s="35"/>
      <c r="D126" s="203" t="s">
        <v>149</v>
      </c>
      <c r="E126" s="35"/>
      <c r="F126" s="204" t="s">
        <v>418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149</v>
      </c>
      <c r="AU126" s="16" t="s">
        <v>85</v>
      </c>
    </row>
    <row r="127" spans="1:65" s="13" customFormat="1" ht="11.25">
      <c r="B127" s="208"/>
      <c r="C127" s="209"/>
      <c r="D127" s="203" t="s">
        <v>151</v>
      </c>
      <c r="E127" s="210" t="s">
        <v>1</v>
      </c>
      <c r="F127" s="211" t="s">
        <v>169</v>
      </c>
      <c r="G127" s="209"/>
      <c r="H127" s="212">
        <v>988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151</v>
      </c>
      <c r="AU127" s="218" t="s">
        <v>85</v>
      </c>
      <c r="AV127" s="13" t="s">
        <v>85</v>
      </c>
      <c r="AW127" s="13" t="s">
        <v>33</v>
      </c>
      <c r="AX127" s="13" t="s">
        <v>83</v>
      </c>
      <c r="AY127" s="218" t="s">
        <v>139</v>
      </c>
    </row>
    <row r="128" spans="1:65" s="2" customFormat="1" ht="24.2" customHeight="1">
      <c r="A128" s="33"/>
      <c r="B128" s="34"/>
      <c r="C128" s="220" t="s">
        <v>83</v>
      </c>
      <c r="D128" s="220" t="s">
        <v>273</v>
      </c>
      <c r="E128" s="221" t="s">
        <v>420</v>
      </c>
      <c r="F128" s="222" t="s">
        <v>421</v>
      </c>
      <c r="G128" s="223" t="s">
        <v>166</v>
      </c>
      <c r="H128" s="224">
        <v>42</v>
      </c>
      <c r="I128" s="225"/>
      <c r="J128" s="226">
        <f>ROUND(I128*H128,2)</f>
        <v>0</v>
      </c>
      <c r="K128" s="222" t="s">
        <v>146</v>
      </c>
      <c r="L128" s="227"/>
      <c r="M128" s="228" t="s">
        <v>1</v>
      </c>
      <c r="N128" s="229" t="s">
        <v>41</v>
      </c>
      <c r="O128" s="70"/>
      <c r="P128" s="199">
        <f>O128*H128</f>
        <v>0</v>
      </c>
      <c r="Q128" s="199">
        <v>1.23475</v>
      </c>
      <c r="R128" s="199">
        <f>Q128*H128</f>
        <v>51.859499999999997</v>
      </c>
      <c r="S128" s="199">
        <v>0</v>
      </c>
      <c r="T128" s="200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1" t="s">
        <v>422</v>
      </c>
      <c r="AT128" s="201" t="s">
        <v>273</v>
      </c>
      <c r="AU128" s="201" t="s">
        <v>85</v>
      </c>
      <c r="AY128" s="16" t="s">
        <v>139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6" t="s">
        <v>83</v>
      </c>
      <c r="BK128" s="202">
        <f>ROUND(I128*H128,2)</f>
        <v>0</v>
      </c>
      <c r="BL128" s="16" t="s">
        <v>147</v>
      </c>
      <c r="BM128" s="201" t="s">
        <v>423</v>
      </c>
    </row>
    <row r="129" spans="1:51" s="2" customFormat="1" ht="11.25">
      <c r="A129" s="33"/>
      <c r="B129" s="34"/>
      <c r="C129" s="35"/>
      <c r="D129" s="203" t="s">
        <v>149</v>
      </c>
      <c r="E129" s="35"/>
      <c r="F129" s="204" t="s">
        <v>421</v>
      </c>
      <c r="G129" s="35"/>
      <c r="H129" s="35"/>
      <c r="I129" s="205"/>
      <c r="J129" s="35"/>
      <c r="K129" s="35"/>
      <c r="L129" s="38"/>
      <c r="M129" s="206"/>
      <c r="N129" s="207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149</v>
      </c>
      <c r="AU129" s="16" t="s">
        <v>85</v>
      </c>
    </row>
    <row r="130" spans="1:51" s="13" customFormat="1" ht="11.25">
      <c r="B130" s="208"/>
      <c r="C130" s="209"/>
      <c r="D130" s="203" t="s">
        <v>151</v>
      </c>
      <c r="E130" s="210" t="s">
        <v>1</v>
      </c>
      <c r="F130" s="211" t="s">
        <v>403</v>
      </c>
      <c r="G130" s="209"/>
      <c r="H130" s="212">
        <v>42</v>
      </c>
      <c r="I130" s="213"/>
      <c r="J130" s="209"/>
      <c r="K130" s="209"/>
      <c r="L130" s="214"/>
      <c r="M130" s="235"/>
      <c r="N130" s="236"/>
      <c r="O130" s="236"/>
      <c r="P130" s="236"/>
      <c r="Q130" s="236"/>
      <c r="R130" s="236"/>
      <c r="S130" s="236"/>
      <c r="T130" s="237"/>
      <c r="AT130" s="218" t="s">
        <v>151</v>
      </c>
      <c r="AU130" s="218" t="s">
        <v>85</v>
      </c>
      <c r="AV130" s="13" t="s">
        <v>85</v>
      </c>
      <c r="AW130" s="13" t="s">
        <v>33</v>
      </c>
      <c r="AX130" s="13" t="s">
        <v>83</v>
      </c>
      <c r="AY130" s="218" t="s">
        <v>139</v>
      </c>
    </row>
    <row r="131" spans="1:51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zXAW6JRI/kF0MG47Jl4mmxfI4fQIERMM+b5vHlxrIHqKXcmymfXUKMMerHjijW8CeHWnIeFhU19YMLTVYSa9Vw==" saltValue="XwQEhC4BENOs/ebGUzYsW2kDx6IXfd45vacdiWvJKcZ+qQpKl7h0+0be2XXeC3GRSeWnxNglvfvfOkspTsMl6A==" spinCount="100000" sheet="1" objects="1" scenarios="1" formatColumns="0" formatRows="0" autoFilter="0"/>
  <autoFilter ref="C121:K130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98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1" customFormat="1" ht="12" customHeight="1">
      <c r="B8" s="19"/>
      <c r="D8" s="118" t="s">
        <v>111</v>
      </c>
      <c r="L8" s="19"/>
    </row>
    <row r="9" spans="1:46" s="2" customFormat="1" ht="16.5" customHeight="1">
      <c r="A9" s="33"/>
      <c r="B9" s="38"/>
      <c r="C9" s="33"/>
      <c r="D9" s="33"/>
      <c r="E9" s="294" t="s">
        <v>424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113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425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426</v>
      </c>
      <c r="G14" s="33"/>
      <c r="H14" s="33"/>
      <c r="I14" s="118" t="s">
        <v>22</v>
      </c>
      <c r="J14" s="119" t="str">
        <f>'Rekapitulace stavby'!AN8</f>
        <v>Vyplň údaj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25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26</v>
      </c>
      <c r="F17" s="33"/>
      <c r="G17" s="33"/>
      <c r="H17" s="33"/>
      <c r="I17" s="118" t="s">
        <v>27</v>
      </c>
      <c r="J17" s="109" t="s">
        <v>28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stavby'!E14</f>
        <v>Vyplň údaj</v>
      </c>
      <c r="F20" s="299"/>
      <c r="G20" s="299"/>
      <c r="H20" s="299"/>
      <c r="I20" s="118" t="s">
        <v>27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27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27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35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36</v>
      </c>
      <c r="E32" s="33"/>
      <c r="F32" s="33"/>
      <c r="G32" s="33"/>
      <c r="H32" s="33"/>
      <c r="I32" s="33"/>
      <c r="J32" s="125">
        <f>ROUND(J123,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38</v>
      </c>
      <c r="G34" s="33"/>
      <c r="H34" s="33"/>
      <c r="I34" s="126" t="s">
        <v>37</v>
      </c>
      <c r="J34" s="126" t="s">
        <v>39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40</v>
      </c>
      <c r="E35" s="118" t="s">
        <v>41</v>
      </c>
      <c r="F35" s="128">
        <f>ROUND((SUM(BE123:BE294)),  2)</f>
        <v>0</v>
      </c>
      <c r="G35" s="33"/>
      <c r="H35" s="33"/>
      <c r="I35" s="129">
        <v>0.21</v>
      </c>
      <c r="J35" s="128">
        <f>ROUND(((SUM(BE123:BE294))*I35),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42</v>
      </c>
      <c r="F36" s="128">
        <f>ROUND((SUM(BF123:BF294)),  2)</f>
        <v>0</v>
      </c>
      <c r="G36" s="33"/>
      <c r="H36" s="33"/>
      <c r="I36" s="129">
        <v>0.15</v>
      </c>
      <c r="J36" s="128">
        <f>ROUND(((SUM(BF123:BF294))*I36),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ROUND((SUM(BG123:BG294)),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44</v>
      </c>
      <c r="F38" s="128">
        <f>ROUND((SUM(BH123:BH294)),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45</v>
      </c>
      <c r="F39" s="128">
        <f>ROUND((SUM(BI123:BI294)),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46</v>
      </c>
      <c r="E41" s="132"/>
      <c r="F41" s="132"/>
      <c r="G41" s="133" t="s">
        <v>47</v>
      </c>
      <c r="H41" s="134" t="s">
        <v>48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424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113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9" t="str">
        <f>E11</f>
        <v>SO 2.1 - železniční svršek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trať dle JŘ č.195,žst. Loučovice</v>
      </c>
      <c r="G91" s="35"/>
      <c r="H91" s="35"/>
      <c r="I91" s="28" t="s">
        <v>22</v>
      </c>
      <c r="J91" s="65" t="str">
        <f>IF(J14="","",J14)</f>
        <v>Vyplň údaj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>SŽ,státní organizace,OŘ Plzeň,ST České Budějovice</v>
      </c>
      <c r="G93" s="35"/>
      <c r="H93" s="35"/>
      <c r="I93" s="28" t="s">
        <v>31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116</v>
      </c>
      <c r="D96" s="149"/>
      <c r="E96" s="149"/>
      <c r="F96" s="149"/>
      <c r="G96" s="149"/>
      <c r="H96" s="149"/>
      <c r="I96" s="149"/>
      <c r="J96" s="150" t="s">
        <v>117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118</v>
      </c>
      <c r="D98" s="35"/>
      <c r="E98" s="35"/>
      <c r="F98" s="35"/>
      <c r="G98" s="35"/>
      <c r="H98" s="35"/>
      <c r="I98" s="35"/>
      <c r="J98" s="83">
        <f>J123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119</v>
      </c>
    </row>
    <row r="99" spans="1:47" s="9" customFormat="1" ht="24.95" customHeight="1">
      <c r="B99" s="152"/>
      <c r="C99" s="153"/>
      <c r="D99" s="154" t="s">
        <v>120</v>
      </c>
      <c r="E99" s="155"/>
      <c r="F99" s="155"/>
      <c r="G99" s="155"/>
      <c r="H99" s="155"/>
      <c r="I99" s="155"/>
      <c r="J99" s="156">
        <f>J124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121</v>
      </c>
      <c r="E100" s="160"/>
      <c r="F100" s="160"/>
      <c r="G100" s="160"/>
      <c r="H100" s="160"/>
      <c r="I100" s="160"/>
      <c r="J100" s="161">
        <f>J125</f>
        <v>0</v>
      </c>
      <c r="K100" s="103"/>
      <c r="L100" s="162"/>
    </row>
    <row r="101" spans="1:47" s="9" customFormat="1" ht="24.95" customHeight="1">
      <c r="B101" s="152"/>
      <c r="C101" s="153"/>
      <c r="D101" s="154" t="s">
        <v>122</v>
      </c>
      <c r="E101" s="155"/>
      <c r="F101" s="155"/>
      <c r="G101" s="155"/>
      <c r="H101" s="155"/>
      <c r="I101" s="155"/>
      <c r="J101" s="156">
        <f>J226</f>
        <v>0</v>
      </c>
      <c r="K101" s="153"/>
      <c r="L101" s="157"/>
    </row>
    <row r="102" spans="1:47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124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5"/>
      <c r="D111" s="35"/>
      <c r="E111" s="301" t="str">
        <f>E7</f>
        <v>Výměna kolejnic a pražců v úseku Vyšší Brod - Lipno nad Vltavou</v>
      </c>
      <c r="F111" s="302"/>
      <c r="G111" s="302"/>
      <c r="H111" s="302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0"/>
      <c r="C112" s="28" t="s">
        <v>111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pans="1:65" s="2" customFormat="1" ht="16.5" customHeight="1">
      <c r="A113" s="33"/>
      <c r="B113" s="34"/>
      <c r="C113" s="35"/>
      <c r="D113" s="35"/>
      <c r="E113" s="301" t="s">
        <v>424</v>
      </c>
      <c r="F113" s="303"/>
      <c r="G113" s="303"/>
      <c r="H113" s="303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113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9" t="str">
        <f>E11</f>
        <v>SO 2.1 - železniční svršek</v>
      </c>
      <c r="F115" s="303"/>
      <c r="G115" s="303"/>
      <c r="H115" s="30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F14</f>
        <v>trať dle JŘ č.195,žst. Loučovice</v>
      </c>
      <c r="G117" s="35"/>
      <c r="H117" s="35"/>
      <c r="I117" s="28" t="s">
        <v>22</v>
      </c>
      <c r="J117" s="65" t="str">
        <f>IF(J14="","",J14)</f>
        <v>Vyplň údaj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E17</f>
        <v>SŽ,státní organizace,OŘ Plzeň,ST České Budějovice</v>
      </c>
      <c r="G119" s="35"/>
      <c r="H119" s="35"/>
      <c r="I119" s="28" t="s">
        <v>31</v>
      </c>
      <c r="J119" s="31" t="str">
        <f>E23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5"/>
      <c r="E120" s="35"/>
      <c r="F120" s="26" t="str">
        <f>IF(E20="","",E20)</f>
        <v>Vyplň údaj</v>
      </c>
      <c r="G120" s="35"/>
      <c r="H120" s="35"/>
      <c r="I120" s="28" t="s">
        <v>34</v>
      </c>
      <c r="J120" s="31" t="str">
        <f>E26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125</v>
      </c>
      <c r="D122" s="166" t="s">
        <v>61</v>
      </c>
      <c r="E122" s="166" t="s">
        <v>57</v>
      </c>
      <c r="F122" s="166" t="s">
        <v>58</v>
      </c>
      <c r="G122" s="166" t="s">
        <v>126</v>
      </c>
      <c r="H122" s="166" t="s">
        <v>127</v>
      </c>
      <c r="I122" s="166" t="s">
        <v>128</v>
      </c>
      <c r="J122" s="166" t="s">
        <v>117</v>
      </c>
      <c r="K122" s="167" t="s">
        <v>129</v>
      </c>
      <c r="L122" s="168"/>
      <c r="M122" s="74" t="s">
        <v>1</v>
      </c>
      <c r="N122" s="75" t="s">
        <v>40</v>
      </c>
      <c r="O122" s="75" t="s">
        <v>130</v>
      </c>
      <c r="P122" s="75" t="s">
        <v>131</v>
      </c>
      <c r="Q122" s="75" t="s">
        <v>132</v>
      </c>
      <c r="R122" s="75" t="s">
        <v>133</v>
      </c>
      <c r="S122" s="75" t="s">
        <v>134</v>
      </c>
      <c r="T122" s="76" t="s">
        <v>135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136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P124+P226</f>
        <v>0</v>
      </c>
      <c r="Q123" s="78"/>
      <c r="R123" s="171">
        <f>R124+R226</f>
        <v>644.8542799999999</v>
      </c>
      <c r="S123" s="78"/>
      <c r="T123" s="172">
        <f>T124+T226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75</v>
      </c>
      <c r="AU123" s="16" t="s">
        <v>119</v>
      </c>
      <c r="BK123" s="173">
        <f>BK124+BK226</f>
        <v>0</v>
      </c>
    </row>
    <row r="124" spans="1:65" s="12" customFormat="1" ht="25.9" customHeight="1">
      <c r="B124" s="174"/>
      <c r="C124" s="175"/>
      <c r="D124" s="176" t="s">
        <v>75</v>
      </c>
      <c r="E124" s="177" t="s">
        <v>137</v>
      </c>
      <c r="F124" s="177" t="s">
        <v>138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</f>
        <v>0</v>
      </c>
      <c r="Q124" s="182"/>
      <c r="R124" s="183">
        <f>R125</f>
        <v>644.8542799999999</v>
      </c>
      <c r="S124" s="182"/>
      <c r="T124" s="184">
        <f>T125</f>
        <v>0</v>
      </c>
      <c r="AR124" s="185" t="s">
        <v>83</v>
      </c>
      <c r="AT124" s="186" t="s">
        <v>75</v>
      </c>
      <c r="AU124" s="186" t="s">
        <v>76</v>
      </c>
      <c r="AY124" s="185" t="s">
        <v>139</v>
      </c>
      <c r="BK124" s="187">
        <f>BK125</f>
        <v>0</v>
      </c>
    </row>
    <row r="125" spans="1:65" s="12" customFormat="1" ht="22.9" customHeight="1">
      <c r="B125" s="174"/>
      <c r="C125" s="175"/>
      <c r="D125" s="176" t="s">
        <v>75</v>
      </c>
      <c r="E125" s="188" t="s">
        <v>140</v>
      </c>
      <c r="F125" s="188" t="s">
        <v>141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SUM(P126:P225)</f>
        <v>0</v>
      </c>
      <c r="Q125" s="182"/>
      <c r="R125" s="183">
        <f>SUM(R126:R225)</f>
        <v>644.8542799999999</v>
      </c>
      <c r="S125" s="182"/>
      <c r="T125" s="184">
        <f>SUM(T126:T225)</f>
        <v>0</v>
      </c>
      <c r="AR125" s="185" t="s">
        <v>83</v>
      </c>
      <c r="AT125" s="186" t="s">
        <v>75</v>
      </c>
      <c r="AU125" s="186" t="s">
        <v>83</v>
      </c>
      <c r="AY125" s="185" t="s">
        <v>139</v>
      </c>
      <c r="BK125" s="187">
        <f>SUM(BK126:BK225)</f>
        <v>0</v>
      </c>
    </row>
    <row r="126" spans="1:65" s="2" customFormat="1" ht="24.2" customHeight="1">
      <c r="A126" s="33"/>
      <c r="B126" s="34"/>
      <c r="C126" s="190" t="s">
        <v>249</v>
      </c>
      <c r="D126" s="190" t="s">
        <v>142</v>
      </c>
      <c r="E126" s="191" t="s">
        <v>427</v>
      </c>
      <c r="F126" s="192" t="s">
        <v>428</v>
      </c>
      <c r="G126" s="193" t="s">
        <v>264</v>
      </c>
      <c r="H126" s="194">
        <v>1360</v>
      </c>
      <c r="I126" s="195"/>
      <c r="J126" s="196">
        <f>ROUND(I126*H126,2)</f>
        <v>0</v>
      </c>
      <c r="K126" s="192" t="s">
        <v>146</v>
      </c>
      <c r="L126" s="38"/>
      <c r="M126" s="197" t="s">
        <v>1</v>
      </c>
      <c r="N126" s="198" t="s">
        <v>41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147</v>
      </c>
      <c r="AT126" s="201" t="s">
        <v>142</v>
      </c>
      <c r="AU126" s="201" t="s">
        <v>85</v>
      </c>
      <c r="AY126" s="16" t="s">
        <v>139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83</v>
      </c>
      <c r="BK126" s="202">
        <f>ROUND(I126*H126,2)</f>
        <v>0</v>
      </c>
      <c r="BL126" s="16" t="s">
        <v>147</v>
      </c>
      <c r="BM126" s="201" t="s">
        <v>429</v>
      </c>
    </row>
    <row r="127" spans="1:65" s="2" customFormat="1" ht="48.75">
      <c r="A127" s="33"/>
      <c r="B127" s="34"/>
      <c r="C127" s="35"/>
      <c r="D127" s="203" t="s">
        <v>149</v>
      </c>
      <c r="E127" s="35"/>
      <c r="F127" s="204" t="s">
        <v>430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149</v>
      </c>
      <c r="AU127" s="16" t="s">
        <v>85</v>
      </c>
    </row>
    <row r="128" spans="1:65" s="13" customFormat="1" ht="11.25">
      <c r="B128" s="208"/>
      <c r="C128" s="209"/>
      <c r="D128" s="203" t="s">
        <v>151</v>
      </c>
      <c r="E128" s="210" t="s">
        <v>1</v>
      </c>
      <c r="F128" s="211" t="s">
        <v>431</v>
      </c>
      <c r="G128" s="209"/>
      <c r="H128" s="212">
        <v>1360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151</v>
      </c>
      <c r="AU128" s="218" t="s">
        <v>85</v>
      </c>
      <c r="AV128" s="13" t="s">
        <v>85</v>
      </c>
      <c r="AW128" s="13" t="s">
        <v>33</v>
      </c>
      <c r="AX128" s="13" t="s">
        <v>83</v>
      </c>
      <c r="AY128" s="218" t="s">
        <v>139</v>
      </c>
    </row>
    <row r="129" spans="1:65" s="2" customFormat="1" ht="24.2" customHeight="1">
      <c r="A129" s="33"/>
      <c r="B129" s="34"/>
      <c r="C129" s="190" t="s">
        <v>255</v>
      </c>
      <c r="D129" s="190" t="s">
        <v>142</v>
      </c>
      <c r="E129" s="191" t="s">
        <v>432</v>
      </c>
      <c r="F129" s="192" t="s">
        <v>433</v>
      </c>
      <c r="G129" s="193" t="s">
        <v>145</v>
      </c>
      <c r="H129" s="194">
        <v>108</v>
      </c>
      <c r="I129" s="195"/>
      <c r="J129" s="196">
        <f>ROUND(I129*H129,2)</f>
        <v>0</v>
      </c>
      <c r="K129" s="192" t="s">
        <v>146</v>
      </c>
      <c r="L129" s="38"/>
      <c r="M129" s="197" t="s">
        <v>1</v>
      </c>
      <c r="N129" s="198" t="s">
        <v>41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147</v>
      </c>
      <c r="AT129" s="201" t="s">
        <v>142</v>
      </c>
      <c r="AU129" s="201" t="s">
        <v>85</v>
      </c>
      <c r="AY129" s="16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83</v>
      </c>
      <c r="BK129" s="202">
        <f>ROUND(I129*H129,2)</f>
        <v>0</v>
      </c>
      <c r="BL129" s="16" t="s">
        <v>147</v>
      </c>
      <c r="BM129" s="201" t="s">
        <v>434</v>
      </c>
    </row>
    <row r="130" spans="1:65" s="2" customFormat="1" ht="48.75">
      <c r="A130" s="33"/>
      <c r="B130" s="34"/>
      <c r="C130" s="35"/>
      <c r="D130" s="203" t="s">
        <v>149</v>
      </c>
      <c r="E130" s="35"/>
      <c r="F130" s="204" t="s">
        <v>435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85</v>
      </c>
    </row>
    <row r="131" spans="1:65" s="13" customFormat="1" ht="11.25">
      <c r="B131" s="208"/>
      <c r="C131" s="209"/>
      <c r="D131" s="203" t="s">
        <v>151</v>
      </c>
      <c r="E131" s="210" t="s">
        <v>1</v>
      </c>
      <c r="F131" s="211" t="s">
        <v>436</v>
      </c>
      <c r="G131" s="209"/>
      <c r="H131" s="212">
        <v>108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151</v>
      </c>
      <c r="AU131" s="218" t="s">
        <v>85</v>
      </c>
      <c r="AV131" s="13" t="s">
        <v>85</v>
      </c>
      <c r="AW131" s="13" t="s">
        <v>33</v>
      </c>
      <c r="AX131" s="13" t="s">
        <v>83</v>
      </c>
      <c r="AY131" s="218" t="s">
        <v>139</v>
      </c>
    </row>
    <row r="132" spans="1:65" s="2" customFormat="1" ht="24.2" customHeight="1">
      <c r="A132" s="33"/>
      <c r="B132" s="34"/>
      <c r="C132" s="190" t="s">
        <v>157</v>
      </c>
      <c r="D132" s="190" t="s">
        <v>142</v>
      </c>
      <c r="E132" s="191" t="s">
        <v>143</v>
      </c>
      <c r="F132" s="192" t="s">
        <v>144</v>
      </c>
      <c r="G132" s="193" t="s">
        <v>145</v>
      </c>
      <c r="H132" s="194">
        <v>288</v>
      </c>
      <c r="I132" s="195"/>
      <c r="J132" s="196">
        <f>ROUND(I132*H132,2)</f>
        <v>0</v>
      </c>
      <c r="K132" s="192" t="s">
        <v>146</v>
      </c>
      <c r="L132" s="38"/>
      <c r="M132" s="197" t="s">
        <v>1</v>
      </c>
      <c r="N132" s="198" t="s">
        <v>41</v>
      </c>
      <c r="O132" s="70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1" t="s">
        <v>147</v>
      </c>
      <c r="AT132" s="201" t="s">
        <v>142</v>
      </c>
      <c r="AU132" s="201" t="s">
        <v>85</v>
      </c>
      <c r="AY132" s="16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6" t="s">
        <v>83</v>
      </c>
      <c r="BK132" s="202">
        <f>ROUND(I132*H132,2)</f>
        <v>0</v>
      </c>
      <c r="BL132" s="16" t="s">
        <v>147</v>
      </c>
      <c r="BM132" s="201" t="s">
        <v>437</v>
      </c>
    </row>
    <row r="133" spans="1:65" s="2" customFormat="1" ht="87.75">
      <c r="A133" s="33"/>
      <c r="B133" s="34"/>
      <c r="C133" s="35"/>
      <c r="D133" s="203" t="s">
        <v>149</v>
      </c>
      <c r="E133" s="35"/>
      <c r="F133" s="204" t="s">
        <v>150</v>
      </c>
      <c r="G133" s="35"/>
      <c r="H133" s="35"/>
      <c r="I133" s="205"/>
      <c r="J133" s="35"/>
      <c r="K133" s="35"/>
      <c r="L133" s="38"/>
      <c r="M133" s="206"/>
      <c r="N133" s="207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149</v>
      </c>
      <c r="AU133" s="16" t="s">
        <v>85</v>
      </c>
    </row>
    <row r="134" spans="1:65" s="13" customFormat="1" ht="11.25">
      <c r="B134" s="208"/>
      <c r="C134" s="209"/>
      <c r="D134" s="203" t="s">
        <v>151</v>
      </c>
      <c r="E134" s="210" t="s">
        <v>1</v>
      </c>
      <c r="F134" s="211" t="s">
        <v>438</v>
      </c>
      <c r="G134" s="209"/>
      <c r="H134" s="212">
        <v>288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151</v>
      </c>
      <c r="AU134" s="218" t="s">
        <v>85</v>
      </c>
      <c r="AV134" s="13" t="s">
        <v>85</v>
      </c>
      <c r="AW134" s="13" t="s">
        <v>33</v>
      </c>
      <c r="AX134" s="13" t="s">
        <v>83</v>
      </c>
      <c r="AY134" s="218" t="s">
        <v>139</v>
      </c>
    </row>
    <row r="135" spans="1:65" s="2" customFormat="1" ht="24.2" customHeight="1">
      <c r="A135" s="33"/>
      <c r="B135" s="34"/>
      <c r="C135" s="190" t="s">
        <v>147</v>
      </c>
      <c r="D135" s="190" t="s">
        <v>142</v>
      </c>
      <c r="E135" s="191" t="s">
        <v>153</v>
      </c>
      <c r="F135" s="192" t="s">
        <v>154</v>
      </c>
      <c r="G135" s="193" t="s">
        <v>145</v>
      </c>
      <c r="H135" s="194">
        <v>288</v>
      </c>
      <c r="I135" s="195"/>
      <c r="J135" s="196">
        <f>ROUND(I135*H135,2)</f>
        <v>0</v>
      </c>
      <c r="K135" s="192" t="s">
        <v>146</v>
      </c>
      <c r="L135" s="38"/>
      <c r="M135" s="197" t="s">
        <v>1</v>
      </c>
      <c r="N135" s="198" t="s">
        <v>41</v>
      </c>
      <c r="O135" s="70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1" t="s">
        <v>147</v>
      </c>
      <c r="AT135" s="201" t="s">
        <v>142</v>
      </c>
      <c r="AU135" s="201" t="s">
        <v>85</v>
      </c>
      <c r="AY135" s="16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6" t="s">
        <v>83</v>
      </c>
      <c r="BK135" s="202">
        <f>ROUND(I135*H135,2)</f>
        <v>0</v>
      </c>
      <c r="BL135" s="16" t="s">
        <v>147</v>
      </c>
      <c r="BM135" s="201" t="s">
        <v>439</v>
      </c>
    </row>
    <row r="136" spans="1:65" s="2" customFormat="1" ht="48.75">
      <c r="A136" s="33"/>
      <c r="B136" s="34"/>
      <c r="C136" s="35"/>
      <c r="D136" s="203" t="s">
        <v>149</v>
      </c>
      <c r="E136" s="35"/>
      <c r="F136" s="204" t="s">
        <v>156</v>
      </c>
      <c r="G136" s="35"/>
      <c r="H136" s="35"/>
      <c r="I136" s="205"/>
      <c r="J136" s="35"/>
      <c r="K136" s="35"/>
      <c r="L136" s="38"/>
      <c r="M136" s="206"/>
      <c r="N136" s="207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149</v>
      </c>
      <c r="AU136" s="16" t="s">
        <v>85</v>
      </c>
    </row>
    <row r="137" spans="1:65" s="13" customFormat="1" ht="11.25">
      <c r="B137" s="208"/>
      <c r="C137" s="209"/>
      <c r="D137" s="203" t="s">
        <v>151</v>
      </c>
      <c r="E137" s="210" t="s">
        <v>1</v>
      </c>
      <c r="F137" s="211" t="s">
        <v>438</v>
      </c>
      <c r="G137" s="209"/>
      <c r="H137" s="212">
        <v>288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151</v>
      </c>
      <c r="AU137" s="218" t="s">
        <v>85</v>
      </c>
      <c r="AV137" s="13" t="s">
        <v>85</v>
      </c>
      <c r="AW137" s="13" t="s">
        <v>33</v>
      </c>
      <c r="AX137" s="13" t="s">
        <v>83</v>
      </c>
      <c r="AY137" s="218" t="s">
        <v>139</v>
      </c>
    </row>
    <row r="138" spans="1:65" s="2" customFormat="1" ht="24.2" customHeight="1">
      <c r="A138" s="33"/>
      <c r="B138" s="34"/>
      <c r="C138" s="190" t="s">
        <v>140</v>
      </c>
      <c r="D138" s="190" t="s">
        <v>142</v>
      </c>
      <c r="E138" s="191" t="s">
        <v>158</v>
      </c>
      <c r="F138" s="192" t="s">
        <v>159</v>
      </c>
      <c r="G138" s="193" t="s">
        <v>160</v>
      </c>
      <c r="H138" s="194">
        <v>0.6</v>
      </c>
      <c r="I138" s="195"/>
      <c r="J138" s="196">
        <f>ROUND(I138*H138,2)</f>
        <v>0</v>
      </c>
      <c r="K138" s="192" t="s">
        <v>146</v>
      </c>
      <c r="L138" s="38"/>
      <c r="M138" s="197" t="s">
        <v>1</v>
      </c>
      <c r="N138" s="198" t="s">
        <v>41</v>
      </c>
      <c r="O138" s="70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1" t="s">
        <v>147</v>
      </c>
      <c r="AT138" s="201" t="s">
        <v>142</v>
      </c>
      <c r="AU138" s="201" t="s">
        <v>85</v>
      </c>
      <c r="AY138" s="16" t="s">
        <v>139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6" t="s">
        <v>83</v>
      </c>
      <c r="BK138" s="202">
        <f>ROUND(I138*H138,2)</f>
        <v>0</v>
      </c>
      <c r="BL138" s="16" t="s">
        <v>147</v>
      </c>
      <c r="BM138" s="201" t="s">
        <v>440</v>
      </c>
    </row>
    <row r="139" spans="1:65" s="2" customFormat="1" ht="39">
      <c r="A139" s="33"/>
      <c r="B139" s="34"/>
      <c r="C139" s="35"/>
      <c r="D139" s="203" t="s">
        <v>149</v>
      </c>
      <c r="E139" s="35"/>
      <c r="F139" s="204" t="s">
        <v>162</v>
      </c>
      <c r="G139" s="35"/>
      <c r="H139" s="35"/>
      <c r="I139" s="205"/>
      <c r="J139" s="35"/>
      <c r="K139" s="35"/>
      <c r="L139" s="38"/>
      <c r="M139" s="206"/>
      <c r="N139" s="207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149</v>
      </c>
      <c r="AU139" s="16" t="s">
        <v>85</v>
      </c>
    </row>
    <row r="140" spans="1:65" s="13" customFormat="1" ht="11.25">
      <c r="B140" s="208"/>
      <c r="C140" s="209"/>
      <c r="D140" s="203" t="s">
        <v>151</v>
      </c>
      <c r="E140" s="210" t="s">
        <v>1</v>
      </c>
      <c r="F140" s="211" t="s">
        <v>441</v>
      </c>
      <c r="G140" s="209"/>
      <c r="H140" s="212">
        <v>0.6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151</v>
      </c>
      <c r="AU140" s="218" t="s">
        <v>85</v>
      </c>
      <c r="AV140" s="13" t="s">
        <v>85</v>
      </c>
      <c r="AW140" s="13" t="s">
        <v>33</v>
      </c>
      <c r="AX140" s="13" t="s">
        <v>83</v>
      </c>
      <c r="AY140" s="218" t="s">
        <v>139</v>
      </c>
    </row>
    <row r="141" spans="1:65" s="2" customFormat="1" ht="24.2" customHeight="1">
      <c r="A141" s="33"/>
      <c r="B141" s="34"/>
      <c r="C141" s="190" t="s">
        <v>85</v>
      </c>
      <c r="D141" s="190" t="s">
        <v>142</v>
      </c>
      <c r="E141" s="191" t="s">
        <v>442</v>
      </c>
      <c r="F141" s="192" t="s">
        <v>443</v>
      </c>
      <c r="G141" s="193" t="s">
        <v>166</v>
      </c>
      <c r="H141" s="194">
        <v>14</v>
      </c>
      <c r="I141" s="195"/>
      <c r="J141" s="196">
        <f>ROUND(I141*H141,2)</f>
        <v>0</v>
      </c>
      <c r="K141" s="192" t="s">
        <v>146</v>
      </c>
      <c r="L141" s="38"/>
      <c r="M141" s="197" t="s">
        <v>1</v>
      </c>
      <c r="N141" s="198" t="s">
        <v>41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147</v>
      </c>
      <c r="AT141" s="201" t="s">
        <v>142</v>
      </c>
      <c r="AU141" s="201" t="s">
        <v>85</v>
      </c>
      <c r="AY141" s="16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83</v>
      </c>
      <c r="BK141" s="202">
        <f>ROUND(I141*H141,2)</f>
        <v>0</v>
      </c>
      <c r="BL141" s="16" t="s">
        <v>147</v>
      </c>
      <c r="BM141" s="201" t="s">
        <v>444</v>
      </c>
    </row>
    <row r="142" spans="1:65" s="2" customFormat="1" ht="87.75">
      <c r="A142" s="33"/>
      <c r="B142" s="34"/>
      <c r="C142" s="35"/>
      <c r="D142" s="203" t="s">
        <v>149</v>
      </c>
      <c r="E142" s="35"/>
      <c r="F142" s="204" t="s">
        <v>445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149</v>
      </c>
      <c r="AU142" s="16" t="s">
        <v>85</v>
      </c>
    </row>
    <row r="143" spans="1:65" s="2" customFormat="1" ht="19.5">
      <c r="A143" s="33"/>
      <c r="B143" s="34"/>
      <c r="C143" s="35"/>
      <c r="D143" s="203" t="s">
        <v>174</v>
      </c>
      <c r="E143" s="35"/>
      <c r="F143" s="219" t="s">
        <v>446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174</v>
      </c>
      <c r="AU143" s="16" t="s">
        <v>85</v>
      </c>
    </row>
    <row r="144" spans="1:65" s="13" customFormat="1" ht="11.25">
      <c r="B144" s="208"/>
      <c r="C144" s="209"/>
      <c r="D144" s="203" t="s">
        <v>151</v>
      </c>
      <c r="E144" s="210" t="s">
        <v>1</v>
      </c>
      <c r="F144" s="211" t="s">
        <v>447</v>
      </c>
      <c r="G144" s="209"/>
      <c r="H144" s="212">
        <v>14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151</v>
      </c>
      <c r="AU144" s="218" t="s">
        <v>85</v>
      </c>
      <c r="AV144" s="13" t="s">
        <v>85</v>
      </c>
      <c r="AW144" s="13" t="s">
        <v>33</v>
      </c>
      <c r="AX144" s="13" t="s">
        <v>83</v>
      </c>
      <c r="AY144" s="218" t="s">
        <v>139</v>
      </c>
    </row>
    <row r="145" spans="1:65" s="2" customFormat="1" ht="24.2" customHeight="1">
      <c r="A145" s="33"/>
      <c r="B145" s="34"/>
      <c r="C145" s="190" t="s">
        <v>83</v>
      </c>
      <c r="D145" s="190" t="s">
        <v>142</v>
      </c>
      <c r="E145" s="191" t="s">
        <v>164</v>
      </c>
      <c r="F145" s="192" t="s">
        <v>165</v>
      </c>
      <c r="G145" s="193" t="s">
        <v>166</v>
      </c>
      <c r="H145" s="194">
        <v>732</v>
      </c>
      <c r="I145" s="195"/>
      <c r="J145" s="196">
        <f>ROUND(I145*H145,2)</f>
        <v>0</v>
      </c>
      <c r="K145" s="192" t="s">
        <v>146</v>
      </c>
      <c r="L145" s="38"/>
      <c r="M145" s="197" t="s">
        <v>1</v>
      </c>
      <c r="N145" s="198" t="s">
        <v>41</v>
      </c>
      <c r="O145" s="70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147</v>
      </c>
      <c r="AT145" s="201" t="s">
        <v>142</v>
      </c>
      <c r="AU145" s="201" t="s">
        <v>85</v>
      </c>
      <c r="AY145" s="16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83</v>
      </c>
      <c r="BK145" s="202">
        <f>ROUND(I145*H145,2)</f>
        <v>0</v>
      </c>
      <c r="BL145" s="16" t="s">
        <v>147</v>
      </c>
      <c r="BM145" s="201" t="s">
        <v>448</v>
      </c>
    </row>
    <row r="146" spans="1:65" s="2" customFormat="1" ht="78">
      <c r="A146" s="33"/>
      <c r="B146" s="34"/>
      <c r="C146" s="35"/>
      <c r="D146" s="203" t="s">
        <v>149</v>
      </c>
      <c r="E146" s="35"/>
      <c r="F146" s="204" t="s">
        <v>168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149</v>
      </c>
      <c r="AU146" s="16" t="s">
        <v>85</v>
      </c>
    </row>
    <row r="147" spans="1:65" s="13" customFormat="1" ht="11.25">
      <c r="B147" s="208"/>
      <c r="C147" s="209"/>
      <c r="D147" s="203" t="s">
        <v>151</v>
      </c>
      <c r="E147" s="210" t="s">
        <v>1</v>
      </c>
      <c r="F147" s="211" t="s">
        <v>449</v>
      </c>
      <c r="G147" s="209"/>
      <c r="H147" s="212">
        <v>732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151</v>
      </c>
      <c r="AU147" s="218" t="s">
        <v>85</v>
      </c>
      <c r="AV147" s="13" t="s">
        <v>85</v>
      </c>
      <c r="AW147" s="13" t="s">
        <v>33</v>
      </c>
      <c r="AX147" s="13" t="s">
        <v>83</v>
      </c>
      <c r="AY147" s="218" t="s">
        <v>139</v>
      </c>
    </row>
    <row r="148" spans="1:65" s="2" customFormat="1" ht="24.2" customHeight="1">
      <c r="A148" s="33"/>
      <c r="B148" s="34"/>
      <c r="C148" s="190" t="s">
        <v>422</v>
      </c>
      <c r="D148" s="190" t="s">
        <v>142</v>
      </c>
      <c r="E148" s="191" t="s">
        <v>170</v>
      </c>
      <c r="F148" s="192" t="s">
        <v>171</v>
      </c>
      <c r="G148" s="193" t="s">
        <v>166</v>
      </c>
      <c r="H148" s="194">
        <v>746</v>
      </c>
      <c r="I148" s="195"/>
      <c r="J148" s="196">
        <f>ROUND(I148*H148,2)</f>
        <v>0</v>
      </c>
      <c r="K148" s="192" t="s">
        <v>146</v>
      </c>
      <c r="L148" s="38"/>
      <c r="M148" s="197" t="s">
        <v>1</v>
      </c>
      <c r="N148" s="198" t="s">
        <v>41</v>
      </c>
      <c r="O148" s="70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147</v>
      </c>
      <c r="AT148" s="201" t="s">
        <v>142</v>
      </c>
      <c r="AU148" s="201" t="s">
        <v>85</v>
      </c>
      <c r="AY148" s="16" t="s">
        <v>139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83</v>
      </c>
      <c r="BK148" s="202">
        <f>ROUND(I148*H148,2)</f>
        <v>0</v>
      </c>
      <c r="BL148" s="16" t="s">
        <v>147</v>
      </c>
      <c r="BM148" s="201" t="s">
        <v>450</v>
      </c>
    </row>
    <row r="149" spans="1:65" s="2" customFormat="1" ht="29.25">
      <c r="A149" s="33"/>
      <c r="B149" s="34"/>
      <c r="C149" s="35"/>
      <c r="D149" s="203" t="s">
        <v>149</v>
      </c>
      <c r="E149" s="35"/>
      <c r="F149" s="204" t="s">
        <v>173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149</v>
      </c>
      <c r="AU149" s="16" t="s">
        <v>85</v>
      </c>
    </row>
    <row r="150" spans="1:65" s="13" customFormat="1" ht="11.25">
      <c r="B150" s="208"/>
      <c r="C150" s="209"/>
      <c r="D150" s="203" t="s">
        <v>151</v>
      </c>
      <c r="E150" s="210" t="s">
        <v>1</v>
      </c>
      <c r="F150" s="211" t="s">
        <v>451</v>
      </c>
      <c r="G150" s="209"/>
      <c r="H150" s="212">
        <v>746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151</v>
      </c>
      <c r="AU150" s="218" t="s">
        <v>85</v>
      </c>
      <c r="AV150" s="13" t="s">
        <v>85</v>
      </c>
      <c r="AW150" s="13" t="s">
        <v>33</v>
      </c>
      <c r="AX150" s="13" t="s">
        <v>83</v>
      </c>
      <c r="AY150" s="218" t="s">
        <v>139</v>
      </c>
    </row>
    <row r="151" spans="1:65" s="2" customFormat="1" ht="24.2" customHeight="1">
      <c r="A151" s="33"/>
      <c r="B151" s="34"/>
      <c r="C151" s="190" t="s">
        <v>209</v>
      </c>
      <c r="D151" s="190" t="s">
        <v>142</v>
      </c>
      <c r="E151" s="191" t="s">
        <v>452</v>
      </c>
      <c r="F151" s="192" t="s">
        <v>453</v>
      </c>
      <c r="G151" s="193" t="s">
        <v>180</v>
      </c>
      <c r="H151" s="194">
        <v>980</v>
      </c>
      <c r="I151" s="195"/>
      <c r="J151" s="196">
        <f>ROUND(I151*H151,2)</f>
        <v>0</v>
      </c>
      <c r="K151" s="192" t="s">
        <v>146</v>
      </c>
      <c r="L151" s="38"/>
      <c r="M151" s="197" t="s">
        <v>1</v>
      </c>
      <c r="N151" s="198" t="s">
        <v>41</v>
      </c>
      <c r="O151" s="70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147</v>
      </c>
      <c r="AT151" s="201" t="s">
        <v>142</v>
      </c>
      <c r="AU151" s="201" t="s">
        <v>85</v>
      </c>
      <c r="AY151" s="16" t="s">
        <v>139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83</v>
      </c>
      <c r="BK151" s="202">
        <f>ROUND(I151*H151,2)</f>
        <v>0</v>
      </c>
      <c r="BL151" s="16" t="s">
        <v>147</v>
      </c>
      <c r="BM151" s="201" t="s">
        <v>454</v>
      </c>
    </row>
    <row r="152" spans="1:65" s="2" customFormat="1" ht="68.25">
      <c r="A152" s="33"/>
      <c r="B152" s="34"/>
      <c r="C152" s="35"/>
      <c r="D152" s="203" t="s">
        <v>149</v>
      </c>
      <c r="E152" s="35"/>
      <c r="F152" s="204" t="s">
        <v>455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149</v>
      </c>
      <c r="AU152" s="16" t="s">
        <v>85</v>
      </c>
    </row>
    <row r="153" spans="1:65" s="13" customFormat="1" ht="11.25">
      <c r="B153" s="208"/>
      <c r="C153" s="209"/>
      <c r="D153" s="203" t="s">
        <v>151</v>
      </c>
      <c r="E153" s="210" t="s">
        <v>1</v>
      </c>
      <c r="F153" s="211" t="s">
        <v>456</v>
      </c>
      <c r="G153" s="209"/>
      <c r="H153" s="212">
        <v>980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151</v>
      </c>
      <c r="AU153" s="218" t="s">
        <v>85</v>
      </c>
      <c r="AV153" s="13" t="s">
        <v>85</v>
      </c>
      <c r="AW153" s="13" t="s">
        <v>33</v>
      </c>
      <c r="AX153" s="13" t="s">
        <v>83</v>
      </c>
      <c r="AY153" s="218" t="s">
        <v>139</v>
      </c>
    </row>
    <row r="154" spans="1:65" s="2" customFormat="1" ht="24.2" customHeight="1">
      <c r="A154" s="33"/>
      <c r="B154" s="34"/>
      <c r="C154" s="190" t="s">
        <v>203</v>
      </c>
      <c r="D154" s="190" t="s">
        <v>142</v>
      </c>
      <c r="E154" s="191" t="s">
        <v>457</v>
      </c>
      <c r="F154" s="192" t="s">
        <v>458</v>
      </c>
      <c r="G154" s="193" t="s">
        <v>166</v>
      </c>
      <c r="H154" s="194">
        <v>4</v>
      </c>
      <c r="I154" s="195"/>
      <c r="J154" s="196">
        <f>ROUND(I154*H154,2)</f>
        <v>0</v>
      </c>
      <c r="K154" s="192" t="s">
        <v>146</v>
      </c>
      <c r="L154" s="38"/>
      <c r="M154" s="197" t="s">
        <v>1</v>
      </c>
      <c r="N154" s="198" t="s">
        <v>41</v>
      </c>
      <c r="O154" s="70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147</v>
      </c>
      <c r="AT154" s="201" t="s">
        <v>142</v>
      </c>
      <c r="AU154" s="201" t="s">
        <v>85</v>
      </c>
      <c r="AY154" s="16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83</v>
      </c>
      <c r="BK154" s="202">
        <f>ROUND(I154*H154,2)</f>
        <v>0</v>
      </c>
      <c r="BL154" s="16" t="s">
        <v>147</v>
      </c>
      <c r="BM154" s="201" t="s">
        <v>459</v>
      </c>
    </row>
    <row r="155" spans="1:65" s="2" customFormat="1" ht="29.25">
      <c r="A155" s="33"/>
      <c r="B155" s="34"/>
      <c r="C155" s="35"/>
      <c r="D155" s="203" t="s">
        <v>149</v>
      </c>
      <c r="E155" s="35"/>
      <c r="F155" s="204" t="s">
        <v>460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149</v>
      </c>
      <c r="AU155" s="16" t="s">
        <v>85</v>
      </c>
    </row>
    <row r="156" spans="1:65" s="2" customFormat="1" ht="19.5">
      <c r="A156" s="33"/>
      <c r="B156" s="34"/>
      <c r="C156" s="35"/>
      <c r="D156" s="203" t="s">
        <v>174</v>
      </c>
      <c r="E156" s="35"/>
      <c r="F156" s="219" t="s">
        <v>461</v>
      </c>
      <c r="G156" s="35"/>
      <c r="H156" s="35"/>
      <c r="I156" s="205"/>
      <c r="J156" s="35"/>
      <c r="K156" s="35"/>
      <c r="L156" s="38"/>
      <c r="M156" s="206"/>
      <c r="N156" s="207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174</v>
      </c>
      <c r="AU156" s="16" t="s">
        <v>85</v>
      </c>
    </row>
    <row r="157" spans="1:65" s="13" customFormat="1" ht="11.25">
      <c r="B157" s="208"/>
      <c r="C157" s="209"/>
      <c r="D157" s="203" t="s">
        <v>151</v>
      </c>
      <c r="E157" s="210" t="s">
        <v>1</v>
      </c>
      <c r="F157" s="211" t="s">
        <v>190</v>
      </c>
      <c r="G157" s="209"/>
      <c r="H157" s="212">
        <v>4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151</v>
      </c>
      <c r="AU157" s="218" t="s">
        <v>85</v>
      </c>
      <c r="AV157" s="13" t="s">
        <v>85</v>
      </c>
      <c r="AW157" s="13" t="s">
        <v>33</v>
      </c>
      <c r="AX157" s="13" t="s">
        <v>83</v>
      </c>
      <c r="AY157" s="218" t="s">
        <v>139</v>
      </c>
    </row>
    <row r="158" spans="1:65" s="2" customFormat="1" ht="24.2" customHeight="1">
      <c r="A158" s="33"/>
      <c r="B158" s="34"/>
      <c r="C158" s="190" t="s">
        <v>198</v>
      </c>
      <c r="D158" s="190" t="s">
        <v>142</v>
      </c>
      <c r="E158" s="191" t="s">
        <v>192</v>
      </c>
      <c r="F158" s="192" t="s">
        <v>193</v>
      </c>
      <c r="G158" s="193" t="s">
        <v>194</v>
      </c>
      <c r="H158" s="194">
        <v>44</v>
      </c>
      <c r="I158" s="195"/>
      <c r="J158" s="196">
        <f>ROUND(I158*H158,2)</f>
        <v>0</v>
      </c>
      <c r="K158" s="192" t="s">
        <v>146</v>
      </c>
      <c r="L158" s="38"/>
      <c r="M158" s="197" t="s">
        <v>1</v>
      </c>
      <c r="N158" s="198" t="s">
        <v>41</v>
      </c>
      <c r="O158" s="70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147</v>
      </c>
      <c r="AT158" s="201" t="s">
        <v>142</v>
      </c>
      <c r="AU158" s="201" t="s">
        <v>85</v>
      </c>
      <c r="AY158" s="16" t="s">
        <v>139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83</v>
      </c>
      <c r="BK158" s="202">
        <f>ROUND(I158*H158,2)</f>
        <v>0</v>
      </c>
      <c r="BL158" s="16" t="s">
        <v>147</v>
      </c>
      <c r="BM158" s="201" t="s">
        <v>462</v>
      </c>
    </row>
    <row r="159" spans="1:65" s="2" customFormat="1" ht="58.5">
      <c r="A159" s="33"/>
      <c r="B159" s="34"/>
      <c r="C159" s="35"/>
      <c r="D159" s="203" t="s">
        <v>149</v>
      </c>
      <c r="E159" s="35"/>
      <c r="F159" s="204" t="s">
        <v>196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149</v>
      </c>
      <c r="AU159" s="16" t="s">
        <v>85</v>
      </c>
    </row>
    <row r="160" spans="1:65" s="13" customFormat="1" ht="11.25">
      <c r="B160" s="208"/>
      <c r="C160" s="209"/>
      <c r="D160" s="203" t="s">
        <v>151</v>
      </c>
      <c r="E160" s="210" t="s">
        <v>1</v>
      </c>
      <c r="F160" s="211" t="s">
        <v>463</v>
      </c>
      <c r="G160" s="209"/>
      <c r="H160" s="212">
        <v>44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151</v>
      </c>
      <c r="AU160" s="218" t="s">
        <v>85</v>
      </c>
      <c r="AV160" s="13" t="s">
        <v>85</v>
      </c>
      <c r="AW160" s="13" t="s">
        <v>33</v>
      </c>
      <c r="AX160" s="13" t="s">
        <v>83</v>
      </c>
      <c r="AY160" s="218" t="s">
        <v>139</v>
      </c>
    </row>
    <row r="161" spans="1:65" s="2" customFormat="1" ht="24.2" customHeight="1">
      <c r="A161" s="33"/>
      <c r="B161" s="34"/>
      <c r="C161" s="190" t="s">
        <v>185</v>
      </c>
      <c r="D161" s="190" t="s">
        <v>142</v>
      </c>
      <c r="E161" s="191" t="s">
        <v>199</v>
      </c>
      <c r="F161" s="192" t="s">
        <v>200</v>
      </c>
      <c r="G161" s="193" t="s">
        <v>160</v>
      </c>
      <c r="H161" s="194">
        <v>0.6</v>
      </c>
      <c r="I161" s="195"/>
      <c r="J161" s="196">
        <f>ROUND(I161*H161,2)</f>
        <v>0</v>
      </c>
      <c r="K161" s="192" t="s">
        <v>146</v>
      </c>
      <c r="L161" s="38"/>
      <c r="M161" s="197" t="s">
        <v>1</v>
      </c>
      <c r="N161" s="198" t="s">
        <v>41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147</v>
      </c>
      <c r="AT161" s="201" t="s">
        <v>142</v>
      </c>
      <c r="AU161" s="201" t="s">
        <v>85</v>
      </c>
      <c r="AY161" s="16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83</v>
      </c>
      <c r="BK161" s="202">
        <f>ROUND(I161*H161,2)</f>
        <v>0</v>
      </c>
      <c r="BL161" s="16" t="s">
        <v>147</v>
      </c>
      <c r="BM161" s="201" t="s">
        <v>464</v>
      </c>
    </row>
    <row r="162" spans="1:65" s="2" customFormat="1" ht="78">
      <c r="A162" s="33"/>
      <c r="B162" s="34"/>
      <c r="C162" s="35"/>
      <c r="D162" s="203" t="s">
        <v>149</v>
      </c>
      <c r="E162" s="35"/>
      <c r="F162" s="204" t="s">
        <v>202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149</v>
      </c>
      <c r="AU162" s="16" t="s">
        <v>85</v>
      </c>
    </row>
    <row r="163" spans="1:65" s="13" customFormat="1" ht="11.25">
      <c r="B163" s="208"/>
      <c r="C163" s="209"/>
      <c r="D163" s="203" t="s">
        <v>151</v>
      </c>
      <c r="E163" s="210" t="s">
        <v>1</v>
      </c>
      <c r="F163" s="211" t="s">
        <v>441</v>
      </c>
      <c r="G163" s="209"/>
      <c r="H163" s="212">
        <v>0.6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151</v>
      </c>
      <c r="AU163" s="218" t="s">
        <v>85</v>
      </c>
      <c r="AV163" s="13" t="s">
        <v>85</v>
      </c>
      <c r="AW163" s="13" t="s">
        <v>33</v>
      </c>
      <c r="AX163" s="13" t="s">
        <v>83</v>
      </c>
      <c r="AY163" s="218" t="s">
        <v>139</v>
      </c>
    </row>
    <row r="164" spans="1:65" s="2" customFormat="1" ht="24.2" customHeight="1">
      <c r="A164" s="33"/>
      <c r="B164" s="34"/>
      <c r="C164" s="190" t="s">
        <v>177</v>
      </c>
      <c r="D164" s="190" t="s">
        <v>142</v>
      </c>
      <c r="E164" s="191" t="s">
        <v>204</v>
      </c>
      <c r="F164" s="192" t="s">
        <v>205</v>
      </c>
      <c r="G164" s="193" t="s">
        <v>160</v>
      </c>
      <c r="H164" s="194">
        <v>0.6</v>
      </c>
      <c r="I164" s="195"/>
      <c r="J164" s="196">
        <f>ROUND(I164*H164,2)</f>
        <v>0</v>
      </c>
      <c r="K164" s="192" t="s">
        <v>146</v>
      </c>
      <c r="L164" s="38"/>
      <c r="M164" s="197" t="s">
        <v>1</v>
      </c>
      <c r="N164" s="198" t="s">
        <v>41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147</v>
      </c>
      <c r="AT164" s="201" t="s">
        <v>142</v>
      </c>
      <c r="AU164" s="201" t="s">
        <v>85</v>
      </c>
      <c r="AY164" s="16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83</v>
      </c>
      <c r="BK164" s="202">
        <f>ROUND(I164*H164,2)</f>
        <v>0</v>
      </c>
      <c r="BL164" s="16" t="s">
        <v>147</v>
      </c>
      <c r="BM164" s="201" t="s">
        <v>465</v>
      </c>
    </row>
    <row r="165" spans="1:65" s="2" customFormat="1" ht="78">
      <c r="A165" s="33"/>
      <c r="B165" s="34"/>
      <c r="C165" s="35"/>
      <c r="D165" s="203" t="s">
        <v>149</v>
      </c>
      <c r="E165" s="35"/>
      <c r="F165" s="204" t="s">
        <v>207</v>
      </c>
      <c r="G165" s="35"/>
      <c r="H165" s="35"/>
      <c r="I165" s="205"/>
      <c r="J165" s="35"/>
      <c r="K165" s="35"/>
      <c r="L165" s="38"/>
      <c r="M165" s="206"/>
      <c r="N165" s="207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149</v>
      </c>
      <c r="AU165" s="16" t="s">
        <v>85</v>
      </c>
    </row>
    <row r="166" spans="1:65" s="13" customFormat="1" ht="11.25">
      <c r="B166" s="208"/>
      <c r="C166" s="209"/>
      <c r="D166" s="203" t="s">
        <v>151</v>
      </c>
      <c r="E166" s="210" t="s">
        <v>1</v>
      </c>
      <c r="F166" s="211" t="s">
        <v>441</v>
      </c>
      <c r="G166" s="209"/>
      <c r="H166" s="212">
        <v>0.6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151</v>
      </c>
      <c r="AU166" s="218" t="s">
        <v>85</v>
      </c>
      <c r="AV166" s="13" t="s">
        <v>85</v>
      </c>
      <c r="AW166" s="13" t="s">
        <v>33</v>
      </c>
      <c r="AX166" s="13" t="s">
        <v>83</v>
      </c>
      <c r="AY166" s="218" t="s">
        <v>139</v>
      </c>
    </row>
    <row r="167" spans="1:65" s="2" customFormat="1" ht="24.2" customHeight="1">
      <c r="A167" s="33"/>
      <c r="B167" s="34"/>
      <c r="C167" s="190" t="s">
        <v>216</v>
      </c>
      <c r="D167" s="190" t="s">
        <v>142</v>
      </c>
      <c r="E167" s="191" t="s">
        <v>210</v>
      </c>
      <c r="F167" s="192" t="s">
        <v>211</v>
      </c>
      <c r="G167" s="193" t="s">
        <v>212</v>
      </c>
      <c r="H167" s="194">
        <v>40</v>
      </c>
      <c r="I167" s="195"/>
      <c r="J167" s="196">
        <f>ROUND(I167*H167,2)</f>
        <v>0</v>
      </c>
      <c r="K167" s="192" t="s">
        <v>146</v>
      </c>
      <c r="L167" s="38"/>
      <c r="M167" s="197" t="s">
        <v>1</v>
      </c>
      <c r="N167" s="198" t="s">
        <v>41</v>
      </c>
      <c r="O167" s="70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147</v>
      </c>
      <c r="AT167" s="201" t="s">
        <v>142</v>
      </c>
      <c r="AU167" s="201" t="s">
        <v>85</v>
      </c>
      <c r="AY167" s="16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83</v>
      </c>
      <c r="BK167" s="202">
        <f>ROUND(I167*H167,2)</f>
        <v>0</v>
      </c>
      <c r="BL167" s="16" t="s">
        <v>147</v>
      </c>
      <c r="BM167" s="201" t="s">
        <v>466</v>
      </c>
    </row>
    <row r="168" spans="1:65" s="2" customFormat="1" ht="87.75">
      <c r="A168" s="33"/>
      <c r="B168" s="34"/>
      <c r="C168" s="35"/>
      <c r="D168" s="203" t="s">
        <v>149</v>
      </c>
      <c r="E168" s="35"/>
      <c r="F168" s="204" t="s">
        <v>214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149</v>
      </c>
      <c r="AU168" s="16" t="s">
        <v>85</v>
      </c>
    </row>
    <row r="169" spans="1:65" s="13" customFormat="1" ht="11.25">
      <c r="B169" s="208"/>
      <c r="C169" s="209"/>
      <c r="D169" s="203" t="s">
        <v>151</v>
      </c>
      <c r="E169" s="210" t="s">
        <v>1</v>
      </c>
      <c r="F169" s="211" t="s">
        <v>215</v>
      </c>
      <c r="G169" s="209"/>
      <c r="H169" s="212">
        <v>40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151</v>
      </c>
      <c r="AU169" s="218" t="s">
        <v>85</v>
      </c>
      <c r="AV169" s="13" t="s">
        <v>85</v>
      </c>
      <c r="AW169" s="13" t="s">
        <v>33</v>
      </c>
      <c r="AX169" s="13" t="s">
        <v>83</v>
      </c>
      <c r="AY169" s="218" t="s">
        <v>139</v>
      </c>
    </row>
    <row r="170" spans="1:65" s="2" customFormat="1" ht="24.2" customHeight="1">
      <c r="A170" s="33"/>
      <c r="B170" s="34"/>
      <c r="C170" s="190" t="s">
        <v>227</v>
      </c>
      <c r="D170" s="190" t="s">
        <v>142</v>
      </c>
      <c r="E170" s="191" t="s">
        <v>217</v>
      </c>
      <c r="F170" s="192" t="s">
        <v>218</v>
      </c>
      <c r="G170" s="193" t="s">
        <v>212</v>
      </c>
      <c r="H170" s="194">
        <v>6</v>
      </c>
      <c r="I170" s="195"/>
      <c r="J170" s="196">
        <f>ROUND(I170*H170,2)</f>
        <v>0</v>
      </c>
      <c r="K170" s="192" t="s">
        <v>146</v>
      </c>
      <c r="L170" s="38"/>
      <c r="M170" s="197" t="s">
        <v>1</v>
      </c>
      <c r="N170" s="198" t="s">
        <v>41</v>
      </c>
      <c r="O170" s="7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147</v>
      </c>
      <c r="AT170" s="201" t="s">
        <v>142</v>
      </c>
      <c r="AU170" s="201" t="s">
        <v>85</v>
      </c>
      <c r="AY170" s="16" t="s">
        <v>139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83</v>
      </c>
      <c r="BK170" s="202">
        <f>ROUND(I170*H170,2)</f>
        <v>0</v>
      </c>
      <c r="BL170" s="16" t="s">
        <v>147</v>
      </c>
      <c r="BM170" s="201" t="s">
        <v>467</v>
      </c>
    </row>
    <row r="171" spans="1:65" s="2" customFormat="1" ht="68.25">
      <c r="A171" s="33"/>
      <c r="B171" s="34"/>
      <c r="C171" s="35"/>
      <c r="D171" s="203" t="s">
        <v>149</v>
      </c>
      <c r="E171" s="35"/>
      <c r="F171" s="204" t="s">
        <v>220</v>
      </c>
      <c r="G171" s="35"/>
      <c r="H171" s="35"/>
      <c r="I171" s="205"/>
      <c r="J171" s="35"/>
      <c r="K171" s="35"/>
      <c r="L171" s="38"/>
      <c r="M171" s="206"/>
      <c r="N171" s="207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149</v>
      </c>
      <c r="AU171" s="16" t="s">
        <v>85</v>
      </c>
    </row>
    <row r="172" spans="1:65" s="13" customFormat="1" ht="11.25">
      <c r="B172" s="208"/>
      <c r="C172" s="209"/>
      <c r="D172" s="203" t="s">
        <v>151</v>
      </c>
      <c r="E172" s="210" t="s">
        <v>1</v>
      </c>
      <c r="F172" s="211" t="s">
        <v>221</v>
      </c>
      <c r="G172" s="209"/>
      <c r="H172" s="212">
        <v>6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151</v>
      </c>
      <c r="AU172" s="218" t="s">
        <v>85</v>
      </c>
      <c r="AV172" s="13" t="s">
        <v>85</v>
      </c>
      <c r="AW172" s="13" t="s">
        <v>33</v>
      </c>
      <c r="AX172" s="13" t="s">
        <v>83</v>
      </c>
      <c r="AY172" s="218" t="s">
        <v>139</v>
      </c>
    </row>
    <row r="173" spans="1:65" s="2" customFormat="1" ht="24.2" customHeight="1">
      <c r="A173" s="33"/>
      <c r="B173" s="34"/>
      <c r="C173" s="190" t="s">
        <v>233</v>
      </c>
      <c r="D173" s="190" t="s">
        <v>142</v>
      </c>
      <c r="E173" s="191" t="s">
        <v>223</v>
      </c>
      <c r="F173" s="192" t="s">
        <v>224</v>
      </c>
      <c r="G173" s="193" t="s">
        <v>212</v>
      </c>
      <c r="H173" s="194">
        <v>6</v>
      </c>
      <c r="I173" s="195"/>
      <c r="J173" s="196">
        <f>ROUND(I173*H173,2)</f>
        <v>0</v>
      </c>
      <c r="K173" s="192" t="s">
        <v>146</v>
      </c>
      <c r="L173" s="38"/>
      <c r="M173" s="197" t="s">
        <v>1</v>
      </c>
      <c r="N173" s="198" t="s">
        <v>41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147</v>
      </c>
      <c r="AT173" s="201" t="s">
        <v>142</v>
      </c>
      <c r="AU173" s="201" t="s">
        <v>85</v>
      </c>
      <c r="AY173" s="16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83</v>
      </c>
      <c r="BK173" s="202">
        <f>ROUND(I173*H173,2)</f>
        <v>0</v>
      </c>
      <c r="BL173" s="16" t="s">
        <v>147</v>
      </c>
      <c r="BM173" s="201" t="s">
        <v>468</v>
      </c>
    </row>
    <row r="174" spans="1:65" s="2" customFormat="1" ht="58.5">
      <c r="A174" s="33"/>
      <c r="B174" s="34"/>
      <c r="C174" s="35"/>
      <c r="D174" s="203" t="s">
        <v>149</v>
      </c>
      <c r="E174" s="35"/>
      <c r="F174" s="204" t="s">
        <v>226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149</v>
      </c>
      <c r="AU174" s="16" t="s">
        <v>85</v>
      </c>
    </row>
    <row r="175" spans="1:65" s="13" customFormat="1" ht="11.25">
      <c r="B175" s="208"/>
      <c r="C175" s="209"/>
      <c r="D175" s="203" t="s">
        <v>151</v>
      </c>
      <c r="E175" s="210" t="s">
        <v>1</v>
      </c>
      <c r="F175" s="211" t="s">
        <v>221</v>
      </c>
      <c r="G175" s="209"/>
      <c r="H175" s="212">
        <v>6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85</v>
      </c>
      <c r="AV175" s="13" t="s">
        <v>85</v>
      </c>
      <c r="AW175" s="13" t="s">
        <v>33</v>
      </c>
      <c r="AX175" s="13" t="s">
        <v>83</v>
      </c>
      <c r="AY175" s="218" t="s">
        <v>139</v>
      </c>
    </row>
    <row r="176" spans="1:65" s="2" customFormat="1" ht="37.9" customHeight="1">
      <c r="A176" s="33"/>
      <c r="B176" s="34"/>
      <c r="C176" s="190" t="s">
        <v>8</v>
      </c>
      <c r="D176" s="190" t="s">
        <v>142</v>
      </c>
      <c r="E176" s="191" t="s">
        <v>228</v>
      </c>
      <c r="F176" s="192" t="s">
        <v>229</v>
      </c>
      <c r="G176" s="193" t="s">
        <v>180</v>
      </c>
      <c r="H176" s="194">
        <v>1100</v>
      </c>
      <c r="I176" s="195"/>
      <c r="J176" s="196">
        <f>ROUND(I176*H176,2)</f>
        <v>0</v>
      </c>
      <c r="K176" s="192" t="s">
        <v>146</v>
      </c>
      <c r="L176" s="38"/>
      <c r="M176" s="197" t="s">
        <v>1</v>
      </c>
      <c r="N176" s="198" t="s">
        <v>41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147</v>
      </c>
      <c r="AT176" s="201" t="s">
        <v>142</v>
      </c>
      <c r="AU176" s="201" t="s">
        <v>85</v>
      </c>
      <c r="AY176" s="16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83</v>
      </c>
      <c r="BK176" s="202">
        <f>ROUND(I176*H176,2)</f>
        <v>0</v>
      </c>
      <c r="BL176" s="16" t="s">
        <v>147</v>
      </c>
      <c r="BM176" s="201" t="s">
        <v>469</v>
      </c>
    </row>
    <row r="177" spans="1:65" s="2" customFormat="1" ht="58.5">
      <c r="A177" s="33"/>
      <c r="B177" s="34"/>
      <c r="C177" s="35"/>
      <c r="D177" s="203" t="s">
        <v>149</v>
      </c>
      <c r="E177" s="35"/>
      <c r="F177" s="204" t="s">
        <v>231</v>
      </c>
      <c r="G177" s="35"/>
      <c r="H177" s="35"/>
      <c r="I177" s="205"/>
      <c r="J177" s="35"/>
      <c r="K177" s="35"/>
      <c r="L177" s="38"/>
      <c r="M177" s="206"/>
      <c r="N177" s="207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149</v>
      </c>
      <c r="AU177" s="16" t="s">
        <v>85</v>
      </c>
    </row>
    <row r="178" spans="1:65" s="13" customFormat="1" ht="11.25">
      <c r="B178" s="208"/>
      <c r="C178" s="209"/>
      <c r="D178" s="203" t="s">
        <v>151</v>
      </c>
      <c r="E178" s="210" t="s">
        <v>1</v>
      </c>
      <c r="F178" s="211" t="s">
        <v>470</v>
      </c>
      <c r="G178" s="209"/>
      <c r="H178" s="212">
        <v>1100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151</v>
      </c>
      <c r="AU178" s="218" t="s">
        <v>85</v>
      </c>
      <c r="AV178" s="13" t="s">
        <v>85</v>
      </c>
      <c r="AW178" s="13" t="s">
        <v>33</v>
      </c>
      <c r="AX178" s="13" t="s">
        <v>83</v>
      </c>
      <c r="AY178" s="218" t="s">
        <v>139</v>
      </c>
    </row>
    <row r="179" spans="1:65" s="2" customFormat="1" ht="37.9" customHeight="1">
      <c r="A179" s="33"/>
      <c r="B179" s="34"/>
      <c r="C179" s="190" t="s">
        <v>243</v>
      </c>
      <c r="D179" s="190" t="s">
        <v>142</v>
      </c>
      <c r="E179" s="191" t="s">
        <v>234</v>
      </c>
      <c r="F179" s="192" t="s">
        <v>235</v>
      </c>
      <c r="G179" s="193" t="s">
        <v>180</v>
      </c>
      <c r="H179" s="194">
        <v>1100</v>
      </c>
      <c r="I179" s="195"/>
      <c r="J179" s="196">
        <f>ROUND(I179*H179,2)</f>
        <v>0</v>
      </c>
      <c r="K179" s="192" t="s">
        <v>146</v>
      </c>
      <c r="L179" s="38"/>
      <c r="M179" s="197" t="s">
        <v>1</v>
      </c>
      <c r="N179" s="198" t="s">
        <v>41</v>
      </c>
      <c r="O179" s="70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147</v>
      </c>
      <c r="AT179" s="201" t="s">
        <v>142</v>
      </c>
      <c r="AU179" s="201" t="s">
        <v>85</v>
      </c>
      <c r="AY179" s="16" t="s">
        <v>139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83</v>
      </c>
      <c r="BK179" s="202">
        <f>ROUND(I179*H179,2)</f>
        <v>0</v>
      </c>
      <c r="BL179" s="16" t="s">
        <v>147</v>
      </c>
      <c r="BM179" s="201" t="s">
        <v>471</v>
      </c>
    </row>
    <row r="180" spans="1:65" s="2" customFormat="1" ht="58.5">
      <c r="A180" s="33"/>
      <c r="B180" s="34"/>
      <c r="C180" s="35"/>
      <c r="D180" s="203" t="s">
        <v>149</v>
      </c>
      <c r="E180" s="35"/>
      <c r="F180" s="204" t="s">
        <v>237</v>
      </c>
      <c r="G180" s="35"/>
      <c r="H180" s="35"/>
      <c r="I180" s="205"/>
      <c r="J180" s="35"/>
      <c r="K180" s="35"/>
      <c r="L180" s="38"/>
      <c r="M180" s="206"/>
      <c r="N180" s="207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149</v>
      </c>
      <c r="AU180" s="16" t="s">
        <v>85</v>
      </c>
    </row>
    <row r="181" spans="1:65" s="13" customFormat="1" ht="11.25">
      <c r="B181" s="208"/>
      <c r="C181" s="209"/>
      <c r="D181" s="203" t="s">
        <v>151</v>
      </c>
      <c r="E181" s="210" t="s">
        <v>1</v>
      </c>
      <c r="F181" s="211" t="s">
        <v>470</v>
      </c>
      <c r="G181" s="209"/>
      <c r="H181" s="212">
        <v>1100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151</v>
      </c>
      <c r="AU181" s="218" t="s">
        <v>85</v>
      </c>
      <c r="AV181" s="13" t="s">
        <v>85</v>
      </c>
      <c r="AW181" s="13" t="s">
        <v>33</v>
      </c>
      <c r="AX181" s="13" t="s">
        <v>83</v>
      </c>
      <c r="AY181" s="218" t="s">
        <v>139</v>
      </c>
    </row>
    <row r="182" spans="1:65" s="2" customFormat="1" ht="24.2" customHeight="1">
      <c r="A182" s="33"/>
      <c r="B182" s="34"/>
      <c r="C182" s="190" t="s">
        <v>261</v>
      </c>
      <c r="D182" s="190" t="s">
        <v>142</v>
      </c>
      <c r="E182" s="191" t="s">
        <v>472</v>
      </c>
      <c r="F182" s="192" t="s">
        <v>473</v>
      </c>
      <c r="G182" s="193" t="s">
        <v>166</v>
      </c>
      <c r="H182" s="194">
        <v>1</v>
      </c>
      <c r="I182" s="195"/>
      <c r="J182" s="196">
        <f>ROUND(I182*H182,2)</f>
        <v>0</v>
      </c>
      <c r="K182" s="192" t="s">
        <v>146</v>
      </c>
      <c r="L182" s="38"/>
      <c r="M182" s="197" t="s">
        <v>1</v>
      </c>
      <c r="N182" s="198" t="s">
        <v>41</v>
      </c>
      <c r="O182" s="70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1" t="s">
        <v>147</v>
      </c>
      <c r="AT182" s="201" t="s">
        <v>142</v>
      </c>
      <c r="AU182" s="201" t="s">
        <v>85</v>
      </c>
      <c r="AY182" s="16" t="s">
        <v>139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16" t="s">
        <v>83</v>
      </c>
      <c r="BK182" s="202">
        <f>ROUND(I182*H182,2)</f>
        <v>0</v>
      </c>
      <c r="BL182" s="16" t="s">
        <v>147</v>
      </c>
      <c r="BM182" s="201" t="s">
        <v>474</v>
      </c>
    </row>
    <row r="183" spans="1:65" s="2" customFormat="1" ht="29.25">
      <c r="A183" s="33"/>
      <c r="B183" s="34"/>
      <c r="C183" s="35"/>
      <c r="D183" s="203" t="s">
        <v>149</v>
      </c>
      <c r="E183" s="35"/>
      <c r="F183" s="204" t="s">
        <v>475</v>
      </c>
      <c r="G183" s="35"/>
      <c r="H183" s="35"/>
      <c r="I183" s="205"/>
      <c r="J183" s="35"/>
      <c r="K183" s="35"/>
      <c r="L183" s="38"/>
      <c r="M183" s="206"/>
      <c r="N183" s="207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149</v>
      </c>
      <c r="AU183" s="16" t="s">
        <v>85</v>
      </c>
    </row>
    <row r="184" spans="1:65" s="2" customFormat="1" ht="19.5">
      <c r="A184" s="33"/>
      <c r="B184" s="34"/>
      <c r="C184" s="35"/>
      <c r="D184" s="203" t="s">
        <v>174</v>
      </c>
      <c r="E184" s="35"/>
      <c r="F184" s="219" t="s">
        <v>476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174</v>
      </c>
      <c r="AU184" s="16" t="s">
        <v>85</v>
      </c>
    </row>
    <row r="185" spans="1:65" s="13" customFormat="1" ht="11.25">
      <c r="B185" s="208"/>
      <c r="C185" s="209"/>
      <c r="D185" s="203" t="s">
        <v>151</v>
      </c>
      <c r="E185" s="210" t="s">
        <v>1</v>
      </c>
      <c r="F185" s="211" t="s">
        <v>477</v>
      </c>
      <c r="G185" s="209"/>
      <c r="H185" s="212">
        <v>1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85</v>
      </c>
      <c r="AV185" s="13" t="s">
        <v>85</v>
      </c>
      <c r="AW185" s="13" t="s">
        <v>33</v>
      </c>
      <c r="AX185" s="13" t="s">
        <v>83</v>
      </c>
      <c r="AY185" s="218" t="s">
        <v>139</v>
      </c>
    </row>
    <row r="186" spans="1:65" s="2" customFormat="1" ht="24.2" customHeight="1">
      <c r="A186" s="33"/>
      <c r="B186" s="34"/>
      <c r="C186" s="190" t="s">
        <v>268</v>
      </c>
      <c r="D186" s="190" t="s">
        <v>142</v>
      </c>
      <c r="E186" s="191" t="s">
        <v>478</v>
      </c>
      <c r="F186" s="192" t="s">
        <v>479</v>
      </c>
      <c r="G186" s="193" t="s">
        <v>166</v>
      </c>
      <c r="H186" s="194">
        <v>1</v>
      </c>
      <c r="I186" s="195"/>
      <c r="J186" s="196">
        <f>ROUND(I186*H186,2)</f>
        <v>0</v>
      </c>
      <c r="K186" s="192" t="s">
        <v>146</v>
      </c>
      <c r="L186" s="38"/>
      <c r="M186" s="197" t="s">
        <v>1</v>
      </c>
      <c r="N186" s="198" t="s">
        <v>41</v>
      </c>
      <c r="O186" s="70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1" t="s">
        <v>147</v>
      </c>
      <c r="AT186" s="201" t="s">
        <v>142</v>
      </c>
      <c r="AU186" s="201" t="s">
        <v>85</v>
      </c>
      <c r="AY186" s="16" t="s">
        <v>139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6" t="s">
        <v>83</v>
      </c>
      <c r="BK186" s="202">
        <f>ROUND(I186*H186,2)</f>
        <v>0</v>
      </c>
      <c r="BL186" s="16" t="s">
        <v>147</v>
      </c>
      <c r="BM186" s="201" t="s">
        <v>480</v>
      </c>
    </row>
    <row r="187" spans="1:65" s="2" customFormat="1" ht="29.25">
      <c r="A187" s="33"/>
      <c r="B187" s="34"/>
      <c r="C187" s="35"/>
      <c r="D187" s="203" t="s">
        <v>149</v>
      </c>
      <c r="E187" s="35"/>
      <c r="F187" s="204" t="s">
        <v>481</v>
      </c>
      <c r="G187" s="35"/>
      <c r="H187" s="35"/>
      <c r="I187" s="205"/>
      <c r="J187" s="35"/>
      <c r="K187" s="35"/>
      <c r="L187" s="38"/>
      <c r="M187" s="206"/>
      <c r="N187" s="207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149</v>
      </c>
      <c r="AU187" s="16" t="s">
        <v>85</v>
      </c>
    </row>
    <row r="188" spans="1:65" s="2" customFormat="1" ht="19.5">
      <c r="A188" s="33"/>
      <c r="B188" s="34"/>
      <c r="C188" s="35"/>
      <c r="D188" s="203" t="s">
        <v>174</v>
      </c>
      <c r="E188" s="35"/>
      <c r="F188" s="219" t="s">
        <v>476</v>
      </c>
      <c r="G188" s="35"/>
      <c r="H188" s="35"/>
      <c r="I188" s="205"/>
      <c r="J188" s="35"/>
      <c r="K188" s="35"/>
      <c r="L188" s="38"/>
      <c r="M188" s="206"/>
      <c r="N188" s="207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174</v>
      </c>
      <c r="AU188" s="16" t="s">
        <v>85</v>
      </c>
    </row>
    <row r="189" spans="1:65" s="13" customFormat="1" ht="11.25">
      <c r="B189" s="208"/>
      <c r="C189" s="209"/>
      <c r="D189" s="203" t="s">
        <v>151</v>
      </c>
      <c r="E189" s="210" t="s">
        <v>1</v>
      </c>
      <c r="F189" s="211" t="s">
        <v>477</v>
      </c>
      <c r="G189" s="209"/>
      <c r="H189" s="212">
        <v>1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151</v>
      </c>
      <c r="AU189" s="218" t="s">
        <v>85</v>
      </c>
      <c r="AV189" s="13" t="s">
        <v>85</v>
      </c>
      <c r="AW189" s="13" t="s">
        <v>33</v>
      </c>
      <c r="AX189" s="13" t="s">
        <v>83</v>
      </c>
      <c r="AY189" s="218" t="s">
        <v>139</v>
      </c>
    </row>
    <row r="190" spans="1:65" s="2" customFormat="1" ht="24.2" customHeight="1">
      <c r="A190" s="33"/>
      <c r="B190" s="34"/>
      <c r="C190" s="190" t="s">
        <v>7</v>
      </c>
      <c r="D190" s="190" t="s">
        <v>142</v>
      </c>
      <c r="E190" s="191" t="s">
        <v>482</v>
      </c>
      <c r="F190" s="192" t="s">
        <v>483</v>
      </c>
      <c r="G190" s="193" t="s">
        <v>264</v>
      </c>
      <c r="H190" s="194">
        <v>21.25</v>
      </c>
      <c r="I190" s="195"/>
      <c r="J190" s="196">
        <f>ROUND(I190*H190,2)</f>
        <v>0</v>
      </c>
      <c r="K190" s="192" t="s">
        <v>146</v>
      </c>
      <c r="L190" s="38"/>
      <c r="M190" s="197" t="s">
        <v>1</v>
      </c>
      <c r="N190" s="198" t="s">
        <v>41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147</v>
      </c>
      <c r="AT190" s="201" t="s">
        <v>142</v>
      </c>
      <c r="AU190" s="201" t="s">
        <v>85</v>
      </c>
      <c r="AY190" s="16" t="s">
        <v>139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83</v>
      </c>
      <c r="BK190" s="202">
        <f>ROUND(I190*H190,2)</f>
        <v>0</v>
      </c>
      <c r="BL190" s="16" t="s">
        <v>147</v>
      </c>
      <c r="BM190" s="201" t="s">
        <v>484</v>
      </c>
    </row>
    <row r="191" spans="1:65" s="2" customFormat="1" ht="29.25">
      <c r="A191" s="33"/>
      <c r="B191" s="34"/>
      <c r="C191" s="35"/>
      <c r="D191" s="203" t="s">
        <v>149</v>
      </c>
      <c r="E191" s="35"/>
      <c r="F191" s="204" t="s">
        <v>485</v>
      </c>
      <c r="G191" s="35"/>
      <c r="H191" s="35"/>
      <c r="I191" s="205"/>
      <c r="J191" s="35"/>
      <c r="K191" s="35"/>
      <c r="L191" s="38"/>
      <c r="M191" s="206"/>
      <c r="N191" s="207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149</v>
      </c>
      <c r="AU191" s="16" t="s">
        <v>85</v>
      </c>
    </row>
    <row r="192" spans="1:65" s="13" customFormat="1" ht="11.25">
      <c r="B192" s="208"/>
      <c r="C192" s="209"/>
      <c r="D192" s="203" t="s">
        <v>151</v>
      </c>
      <c r="E192" s="210" t="s">
        <v>1</v>
      </c>
      <c r="F192" s="211" t="s">
        <v>486</v>
      </c>
      <c r="G192" s="209"/>
      <c r="H192" s="212">
        <v>21.25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151</v>
      </c>
      <c r="AU192" s="218" t="s">
        <v>85</v>
      </c>
      <c r="AV192" s="13" t="s">
        <v>85</v>
      </c>
      <c r="AW192" s="13" t="s">
        <v>33</v>
      </c>
      <c r="AX192" s="13" t="s">
        <v>83</v>
      </c>
      <c r="AY192" s="218" t="s">
        <v>139</v>
      </c>
    </row>
    <row r="193" spans="1:65" s="2" customFormat="1" ht="24.2" customHeight="1">
      <c r="A193" s="33"/>
      <c r="B193" s="34"/>
      <c r="C193" s="190" t="s">
        <v>487</v>
      </c>
      <c r="D193" s="190" t="s">
        <v>142</v>
      </c>
      <c r="E193" s="191" t="s">
        <v>488</v>
      </c>
      <c r="F193" s="192" t="s">
        <v>489</v>
      </c>
      <c r="G193" s="193" t="s">
        <v>264</v>
      </c>
      <c r="H193" s="194">
        <v>21.25</v>
      </c>
      <c r="I193" s="195"/>
      <c r="J193" s="196">
        <f>ROUND(I193*H193,2)</f>
        <v>0</v>
      </c>
      <c r="K193" s="192" t="s">
        <v>146</v>
      </c>
      <c r="L193" s="38"/>
      <c r="M193" s="197" t="s">
        <v>1</v>
      </c>
      <c r="N193" s="198" t="s">
        <v>41</v>
      </c>
      <c r="O193" s="7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147</v>
      </c>
      <c r="AT193" s="201" t="s">
        <v>142</v>
      </c>
      <c r="AU193" s="201" t="s">
        <v>85</v>
      </c>
      <c r="AY193" s="16" t="s">
        <v>139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83</v>
      </c>
      <c r="BK193" s="202">
        <f>ROUND(I193*H193,2)</f>
        <v>0</v>
      </c>
      <c r="BL193" s="16" t="s">
        <v>147</v>
      </c>
      <c r="BM193" s="201" t="s">
        <v>490</v>
      </c>
    </row>
    <row r="194" spans="1:65" s="2" customFormat="1" ht="39">
      <c r="A194" s="33"/>
      <c r="B194" s="34"/>
      <c r="C194" s="35"/>
      <c r="D194" s="203" t="s">
        <v>149</v>
      </c>
      <c r="E194" s="35"/>
      <c r="F194" s="204" t="s">
        <v>491</v>
      </c>
      <c r="G194" s="35"/>
      <c r="H194" s="35"/>
      <c r="I194" s="205"/>
      <c r="J194" s="35"/>
      <c r="K194" s="35"/>
      <c r="L194" s="38"/>
      <c r="M194" s="206"/>
      <c r="N194" s="207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149</v>
      </c>
      <c r="AU194" s="16" t="s">
        <v>85</v>
      </c>
    </row>
    <row r="195" spans="1:65" s="13" customFormat="1" ht="11.25">
      <c r="B195" s="208"/>
      <c r="C195" s="209"/>
      <c r="D195" s="203" t="s">
        <v>151</v>
      </c>
      <c r="E195" s="210" t="s">
        <v>1</v>
      </c>
      <c r="F195" s="211" t="s">
        <v>486</v>
      </c>
      <c r="G195" s="209"/>
      <c r="H195" s="212">
        <v>21.25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151</v>
      </c>
      <c r="AU195" s="218" t="s">
        <v>85</v>
      </c>
      <c r="AV195" s="13" t="s">
        <v>85</v>
      </c>
      <c r="AW195" s="13" t="s">
        <v>33</v>
      </c>
      <c r="AX195" s="13" t="s">
        <v>83</v>
      </c>
      <c r="AY195" s="218" t="s">
        <v>139</v>
      </c>
    </row>
    <row r="196" spans="1:65" s="2" customFormat="1" ht="24.2" customHeight="1">
      <c r="A196" s="33"/>
      <c r="B196" s="34"/>
      <c r="C196" s="190" t="s">
        <v>280</v>
      </c>
      <c r="D196" s="190" t="s">
        <v>142</v>
      </c>
      <c r="E196" s="191" t="s">
        <v>492</v>
      </c>
      <c r="F196" s="192" t="s">
        <v>493</v>
      </c>
      <c r="G196" s="193" t="s">
        <v>180</v>
      </c>
      <c r="H196" s="194">
        <v>32</v>
      </c>
      <c r="I196" s="195"/>
      <c r="J196" s="196">
        <f>ROUND(I196*H196,2)</f>
        <v>0</v>
      </c>
      <c r="K196" s="192" t="s">
        <v>146</v>
      </c>
      <c r="L196" s="38"/>
      <c r="M196" s="197" t="s">
        <v>1</v>
      </c>
      <c r="N196" s="198" t="s">
        <v>41</v>
      </c>
      <c r="O196" s="70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147</v>
      </c>
      <c r="AT196" s="201" t="s">
        <v>142</v>
      </c>
      <c r="AU196" s="201" t="s">
        <v>85</v>
      </c>
      <c r="AY196" s="16" t="s">
        <v>139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83</v>
      </c>
      <c r="BK196" s="202">
        <f>ROUND(I196*H196,2)</f>
        <v>0</v>
      </c>
      <c r="BL196" s="16" t="s">
        <v>147</v>
      </c>
      <c r="BM196" s="201" t="s">
        <v>494</v>
      </c>
    </row>
    <row r="197" spans="1:65" s="2" customFormat="1" ht="29.25">
      <c r="A197" s="33"/>
      <c r="B197" s="34"/>
      <c r="C197" s="35"/>
      <c r="D197" s="203" t="s">
        <v>149</v>
      </c>
      <c r="E197" s="35"/>
      <c r="F197" s="204" t="s">
        <v>495</v>
      </c>
      <c r="G197" s="35"/>
      <c r="H197" s="35"/>
      <c r="I197" s="205"/>
      <c r="J197" s="35"/>
      <c r="K197" s="35"/>
      <c r="L197" s="38"/>
      <c r="M197" s="206"/>
      <c r="N197" s="207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149</v>
      </c>
      <c r="AU197" s="16" t="s">
        <v>85</v>
      </c>
    </row>
    <row r="198" spans="1:65" s="2" customFormat="1" ht="19.5">
      <c r="A198" s="33"/>
      <c r="B198" s="34"/>
      <c r="C198" s="35"/>
      <c r="D198" s="203" t="s">
        <v>174</v>
      </c>
      <c r="E198" s="35"/>
      <c r="F198" s="219" t="s">
        <v>496</v>
      </c>
      <c r="G198" s="35"/>
      <c r="H198" s="35"/>
      <c r="I198" s="205"/>
      <c r="J198" s="35"/>
      <c r="K198" s="35"/>
      <c r="L198" s="38"/>
      <c r="M198" s="206"/>
      <c r="N198" s="207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174</v>
      </c>
      <c r="AU198" s="16" t="s">
        <v>85</v>
      </c>
    </row>
    <row r="199" spans="1:65" s="13" customFormat="1" ht="11.25">
      <c r="B199" s="208"/>
      <c r="C199" s="209"/>
      <c r="D199" s="203" t="s">
        <v>151</v>
      </c>
      <c r="E199" s="210" t="s">
        <v>1</v>
      </c>
      <c r="F199" s="211" t="s">
        <v>497</v>
      </c>
      <c r="G199" s="209"/>
      <c r="H199" s="212">
        <v>32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151</v>
      </c>
      <c r="AU199" s="218" t="s">
        <v>85</v>
      </c>
      <c r="AV199" s="13" t="s">
        <v>85</v>
      </c>
      <c r="AW199" s="13" t="s">
        <v>33</v>
      </c>
      <c r="AX199" s="13" t="s">
        <v>83</v>
      </c>
      <c r="AY199" s="218" t="s">
        <v>139</v>
      </c>
    </row>
    <row r="200" spans="1:65" s="2" customFormat="1" ht="24.2" customHeight="1">
      <c r="A200" s="33"/>
      <c r="B200" s="34"/>
      <c r="C200" s="220" t="s">
        <v>328</v>
      </c>
      <c r="D200" s="220" t="s">
        <v>273</v>
      </c>
      <c r="E200" s="221" t="s">
        <v>274</v>
      </c>
      <c r="F200" s="222" t="s">
        <v>275</v>
      </c>
      <c r="G200" s="223" t="s">
        <v>276</v>
      </c>
      <c r="H200" s="224">
        <v>460.8</v>
      </c>
      <c r="I200" s="225"/>
      <c r="J200" s="226">
        <f>ROUND(I200*H200,2)</f>
        <v>0</v>
      </c>
      <c r="K200" s="222" t="s">
        <v>146</v>
      </c>
      <c r="L200" s="227"/>
      <c r="M200" s="228" t="s">
        <v>1</v>
      </c>
      <c r="N200" s="229" t="s">
        <v>41</v>
      </c>
      <c r="O200" s="70"/>
      <c r="P200" s="199">
        <f>O200*H200</f>
        <v>0</v>
      </c>
      <c r="Q200" s="199">
        <v>1</v>
      </c>
      <c r="R200" s="199">
        <f>Q200*H200</f>
        <v>460.8</v>
      </c>
      <c r="S200" s="199">
        <v>0</v>
      </c>
      <c r="T200" s="200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1" t="s">
        <v>277</v>
      </c>
      <c r="AT200" s="201" t="s">
        <v>273</v>
      </c>
      <c r="AU200" s="201" t="s">
        <v>85</v>
      </c>
      <c r="AY200" s="16" t="s">
        <v>139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6" t="s">
        <v>83</v>
      </c>
      <c r="BK200" s="202">
        <f>ROUND(I200*H200,2)</f>
        <v>0</v>
      </c>
      <c r="BL200" s="16" t="s">
        <v>277</v>
      </c>
      <c r="BM200" s="201" t="s">
        <v>498</v>
      </c>
    </row>
    <row r="201" spans="1:65" s="2" customFormat="1" ht="11.25">
      <c r="A201" s="33"/>
      <c r="B201" s="34"/>
      <c r="C201" s="35"/>
      <c r="D201" s="203" t="s">
        <v>149</v>
      </c>
      <c r="E201" s="35"/>
      <c r="F201" s="204" t="s">
        <v>275</v>
      </c>
      <c r="G201" s="35"/>
      <c r="H201" s="35"/>
      <c r="I201" s="205"/>
      <c r="J201" s="35"/>
      <c r="K201" s="35"/>
      <c r="L201" s="38"/>
      <c r="M201" s="206"/>
      <c r="N201" s="207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149</v>
      </c>
      <c r="AU201" s="16" t="s">
        <v>85</v>
      </c>
    </row>
    <row r="202" spans="1:65" s="13" customFormat="1" ht="11.25">
      <c r="B202" s="208"/>
      <c r="C202" s="209"/>
      <c r="D202" s="203" t="s">
        <v>151</v>
      </c>
      <c r="E202" s="210" t="s">
        <v>1</v>
      </c>
      <c r="F202" s="211" t="s">
        <v>499</v>
      </c>
      <c r="G202" s="209"/>
      <c r="H202" s="212">
        <v>460.8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151</v>
      </c>
      <c r="AU202" s="218" t="s">
        <v>85</v>
      </c>
      <c r="AV202" s="13" t="s">
        <v>85</v>
      </c>
      <c r="AW202" s="13" t="s">
        <v>33</v>
      </c>
      <c r="AX202" s="13" t="s">
        <v>83</v>
      </c>
      <c r="AY202" s="218" t="s">
        <v>139</v>
      </c>
    </row>
    <row r="203" spans="1:65" s="2" customFormat="1" ht="24.2" customHeight="1">
      <c r="A203" s="33"/>
      <c r="B203" s="34"/>
      <c r="C203" s="220" t="s">
        <v>332</v>
      </c>
      <c r="D203" s="220" t="s">
        <v>273</v>
      </c>
      <c r="E203" s="221" t="s">
        <v>500</v>
      </c>
      <c r="F203" s="222" t="s">
        <v>501</v>
      </c>
      <c r="G203" s="223" t="s">
        <v>276</v>
      </c>
      <c r="H203" s="224">
        <v>172.8</v>
      </c>
      <c r="I203" s="225"/>
      <c r="J203" s="226">
        <f>ROUND(I203*H203,2)</f>
        <v>0</v>
      </c>
      <c r="K203" s="222" t="s">
        <v>146</v>
      </c>
      <c r="L203" s="227"/>
      <c r="M203" s="228" t="s">
        <v>1</v>
      </c>
      <c r="N203" s="229" t="s">
        <v>41</v>
      </c>
      <c r="O203" s="70"/>
      <c r="P203" s="199">
        <f>O203*H203</f>
        <v>0</v>
      </c>
      <c r="Q203" s="199">
        <v>1</v>
      </c>
      <c r="R203" s="199">
        <f>Q203*H203</f>
        <v>172.8</v>
      </c>
      <c r="S203" s="199">
        <v>0</v>
      </c>
      <c r="T203" s="200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1" t="s">
        <v>277</v>
      </c>
      <c r="AT203" s="201" t="s">
        <v>273</v>
      </c>
      <c r="AU203" s="201" t="s">
        <v>85</v>
      </c>
      <c r="AY203" s="16" t="s">
        <v>139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6" t="s">
        <v>83</v>
      </c>
      <c r="BK203" s="202">
        <f>ROUND(I203*H203,2)</f>
        <v>0</v>
      </c>
      <c r="BL203" s="16" t="s">
        <v>277</v>
      </c>
      <c r="BM203" s="201" t="s">
        <v>502</v>
      </c>
    </row>
    <row r="204" spans="1:65" s="2" customFormat="1" ht="11.25">
      <c r="A204" s="33"/>
      <c r="B204" s="34"/>
      <c r="C204" s="35"/>
      <c r="D204" s="203" t="s">
        <v>149</v>
      </c>
      <c r="E204" s="35"/>
      <c r="F204" s="204" t="s">
        <v>501</v>
      </c>
      <c r="G204" s="35"/>
      <c r="H204" s="35"/>
      <c r="I204" s="205"/>
      <c r="J204" s="35"/>
      <c r="K204" s="35"/>
      <c r="L204" s="38"/>
      <c r="M204" s="206"/>
      <c r="N204" s="207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149</v>
      </c>
      <c r="AU204" s="16" t="s">
        <v>85</v>
      </c>
    </row>
    <row r="205" spans="1:65" s="13" customFormat="1" ht="11.25">
      <c r="B205" s="208"/>
      <c r="C205" s="209"/>
      <c r="D205" s="203" t="s">
        <v>151</v>
      </c>
      <c r="E205" s="210" t="s">
        <v>1</v>
      </c>
      <c r="F205" s="211" t="s">
        <v>503</v>
      </c>
      <c r="G205" s="209"/>
      <c r="H205" s="212">
        <v>172.8</v>
      </c>
      <c r="I205" s="213"/>
      <c r="J205" s="209"/>
      <c r="K205" s="209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151</v>
      </c>
      <c r="AU205" s="218" t="s">
        <v>85</v>
      </c>
      <c r="AV205" s="13" t="s">
        <v>85</v>
      </c>
      <c r="AW205" s="13" t="s">
        <v>33</v>
      </c>
      <c r="AX205" s="13" t="s">
        <v>83</v>
      </c>
      <c r="AY205" s="218" t="s">
        <v>139</v>
      </c>
    </row>
    <row r="206" spans="1:65" s="2" customFormat="1" ht="24.2" customHeight="1">
      <c r="A206" s="33"/>
      <c r="B206" s="34"/>
      <c r="C206" s="220" t="s">
        <v>338</v>
      </c>
      <c r="D206" s="220" t="s">
        <v>273</v>
      </c>
      <c r="E206" s="221" t="s">
        <v>504</v>
      </c>
      <c r="F206" s="222" t="s">
        <v>505</v>
      </c>
      <c r="G206" s="223" t="s">
        <v>166</v>
      </c>
      <c r="H206" s="224">
        <v>14</v>
      </c>
      <c r="I206" s="225"/>
      <c r="J206" s="226">
        <f>ROUND(I206*H206,2)</f>
        <v>0</v>
      </c>
      <c r="K206" s="222" t="s">
        <v>146</v>
      </c>
      <c r="L206" s="227"/>
      <c r="M206" s="228" t="s">
        <v>1</v>
      </c>
      <c r="N206" s="229" t="s">
        <v>41</v>
      </c>
      <c r="O206" s="70"/>
      <c r="P206" s="199">
        <f>O206*H206</f>
        <v>0</v>
      </c>
      <c r="Q206" s="199">
        <v>9.7000000000000003E-2</v>
      </c>
      <c r="R206" s="199">
        <f>Q206*H206</f>
        <v>1.3580000000000001</v>
      </c>
      <c r="S206" s="199">
        <v>0</v>
      </c>
      <c r="T206" s="200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1" t="s">
        <v>277</v>
      </c>
      <c r="AT206" s="201" t="s">
        <v>273</v>
      </c>
      <c r="AU206" s="201" t="s">
        <v>85</v>
      </c>
      <c r="AY206" s="16" t="s">
        <v>139</v>
      </c>
      <c r="BE206" s="202">
        <f>IF(N206="základní",J206,0)</f>
        <v>0</v>
      </c>
      <c r="BF206" s="202">
        <f>IF(N206="snížená",J206,0)</f>
        <v>0</v>
      </c>
      <c r="BG206" s="202">
        <f>IF(N206="zákl. přenesená",J206,0)</f>
        <v>0</v>
      </c>
      <c r="BH206" s="202">
        <f>IF(N206="sníž. přenesená",J206,0)</f>
        <v>0</v>
      </c>
      <c r="BI206" s="202">
        <f>IF(N206="nulová",J206,0)</f>
        <v>0</v>
      </c>
      <c r="BJ206" s="16" t="s">
        <v>83</v>
      </c>
      <c r="BK206" s="202">
        <f>ROUND(I206*H206,2)</f>
        <v>0</v>
      </c>
      <c r="BL206" s="16" t="s">
        <v>277</v>
      </c>
      <c r="BM206" s="201" t="s">
        <v>506</v>
      </c>
    </row>
    <row r="207" spans="1:65" s="2" customFormat="1" ht="11.25">
      <c r="A207" s="33"/>
      <c r="B207" s="34"/>
      <c r="C207" s="35"/>
      <c r="D207" s="203" t="s">
        <v>149</v>
      </c>
      <c r="E207" s="35"/>
      <c r="F207" s="204" t="s">
        <v>505</v>
      </c>
      <c r="G207" s="35"/>
      <c r="H207" s="35"/>
      <c r="I207" s="205"/>
      <c r="J207" s="35"/>
      <c r="K207" s="35"/>
      <c r="L207" s="38"/>
      <c r="M207" s="206"/>
      <c r="N207" s="207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149</v>
      </c>
      <c r="AU207" s="16" t="s">
        <v>85</v>
      </c>
    </row>
    <row r="208" spans="1:65" s="13" customFormat="1" ht="11.25">
      <c r="B208" s="208"/>
      <c r="C208" s="209"/>
      <c r="D208" s="203" t="s">
        <v>151</v>
      </c>
      <c r="E208" s="210" t="s">
        <v>1</v>
      </c>
      <c r="F208" s="211" t="s">
        <v>316</v>
      </c>
      <c r="G208" s="209"/>
      <c r="H208" s="212">
        <v>14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151</v>
      </c>
      <c r="AU208" s="218" t="s">
        <v>85</v>
      </c>
      <c r="AV208" s="13" t="s">
        <v>85</v>
      </c>
      <c r="AW208" s="13" t="s">
        <v>33</v>
      </c>
      <c r="AX208" s="13" t="s">
        <v>83</v>
      </c>
      <c r="AY208" s="218" t="s">
        <v>139</v>
      </c>
    </row>
    <row r="209" spans="1:65" s="2" customFormat="1" ht="24.2" customHeight="1">
      <c r="A209" s="33"/>
      <c r="B209" s="34"/>
      <c r="C209" s="220" t="s">
        <v>342</v>
      </c>
      <c r="D209" s="220" t="s">
        <v>273</v>
      </c>
      <c r="E209" s="221" t="s">
        <v>507</v>
      </c>
      <c r="F209" s="222" t="s">
        <v>508</v>
      </c>
      <c r="G209" s="223" t="s">
        <v>166</v>
      </c>
      <c r="H209" s="224">
        <v>2888</v>
      </c>
      <c r="I209" s="225"/>
      <c r="J209" s="226">
        <f>ROUND(I209*H209,2)</f>
        <v>0</v>
      </c>
      <c r="K209" s="222" t="s">
        <v>146</v>
      </c>
      <c r="L209" s="227"/>
      <c r="M209" s="228" t="s">
        <v>1</v>
      </c>
      <c r="N209" s="229" t="s">
        <v>41</v>
      </c>
      <c r="O209" s="70"/>
      <c r="P209" s="199">
        <f>O209*H209</f>
        <v>0</v>
      </c>
      <c r="Q209" s="199">
        <v>1.23E-3</v>
      </c>
      <c r="R209" s="199">
        <f>Q209*H209</f>
        <v>3.5522399999999998</v>
      </c>
      <c r="S209" s="199">
        <v>0</v>
      </c>
      <c r="T209" s="200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1" t="s">
        <v>277</v>
      </c>
      <c r="AT209" s="201" t="s">
        <v>273</v>
      </c>
      <c r="AU209" s="201" t="s">
        <v>85</v>
      </c>
      <c r="AY209" s="16" t="s">
        <v>139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16" t="s">
        <v>83</v>
      </c>
      <c r="BK209" s="202">
        <f>ROUND(I209*H209,2)</f>
        <v>0</v>
      </c>
      <c r="BL209" s="16" t="s">
        <v>277</v>
      </c>
      <c r="BM209" s="201" t="s">
        <v>509</v>
      </c>
    </row>
    <row r="210" spans="1:65" s="2" customFormat="1" ht="19.5">
      <c r="A210" s="33"/>
      <c r="B210" s="34"/>
      <c r="C210" s="35"/>
      <c r="D210" s="203" t="s">
        <v>149</v>
      </c>
      <c r="E210" s="35"/>
      <c r="F210" s="204" t="s">
        <v>508</v>
      </c>
      <c r="G210" s="35"/>
      <c r="H210" s="35"/>
      <c r="I210" s="205"/>
      <c r="J210" s="35"/>
      <c r="K210" s="35"/>
      <c r="L210" s="38"/>
      <c r="M210" s="206"/>
      <c r="N210" s="207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149</v>
      </c>
      <c r="AU210" s="16" t="s">
        <v>85</v>
      </c>
    </row>
    <row r="211" spans="1:65" s="13" customFormat="1" ht="11.25">
      <c r="B211" s="208"/>
      <c r="C211" s="209"/>
      <c r="D211" s="203" t="s">
        <v>151</v>
      </c>
      <c r="E211" s="210" t="s">
        <v>1</v>
      </c>
      <c r="F211" s="211" t="s">
        <v>510</v>
      </c>
      <c r="G211" s="209"/>
      <c r="H211" s="212">
        <v>2888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151</v>
      </c>
      <c r="AU211" s="218" t="s">
        <v>85</v>
      </c>
      <c r="AV211" s="13" t="s">
        <v>85</v>
      </c>
      <c r="AW211" s="13" t="s">
        <v>33</v>
      </c>
      <c r="AX211" s="13" t="s">
        <v>83</v>
      </c>
      <c r="AY211" s="218" t="s">
        <v>139</v>
      </c>
    </row>
    <row r="212" spans="1:65" s="2" customFormat="1" ht="24.2" customHeight="1">
      <c r="A212" s="33"/>
      <c r="B212" s="34"/>
      <c r="C212" s="220" t="s">
        <v>511</v>
      </c>
      <c r="D212" s="220" t="s">
        <v>273</v>
      </c>
      <c r="E212" s="221" t="s">
        <v>512</v>
      </c>
      <c r="F212" s="222" t="s">
        <v>513</v>
      </c>
      <c r="G212" s="223" t="s">
        <v>166</v>
      </c>
      <c r="H212" s="224">
        <v>1444</v>
      </c>
      <c r="I212" s="225"/>
      <c r="J212" s="226">
        <f>ROUND(I212*H212,2)</f>
        <v>0</v>
      </c>
      <c r="K212" s="222" t="s">
        <v>146</v>
      </c>
      <c r="L212" s="227"/>
      <c r="M212" s="228" t="s">
        <v>1</v>
      </c>
      <c r="N212" s="229" t="s">
        <v>41</v>
      </c>
      <c r="O212" s="70"/>
      <c r="P212" s="199">
        <f>O212*H212</f>
        <v>0</v>
      </c>
      <c r="Q212" s="199">
        <v>1.8000000000000001E-4</v>
      </c>
      <c r="R212" s="199">
        <f>Q212*H212</f>
        <v>0.25992000000000004</v>
      </c>
      <c r="S212" s="199">
        <v>0</v>
      </c>
      <c r="T212" s="200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1" t="s">
        <v>277</v>
      </c>
      <c r="AT212" s="201" t="s">
        <v>273</v>
      </c>
      <c r="AU212" s="201" t="s">
        <v>85</v>
      </c>
      <c r="AY212" s="16" t="s">
        <v>139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6" t="s">
        <v>83</v>
      </c>
      <c r="BK212" s="202">
        <f>ROUND(I212*H212,2)</f>
        <v>0</v>
      </c>
      <c r="BL212" s="16" t="s">
        <v>277</v>
      </c>
      <c r="BM212" s="201" t="s">
        <v>514</v>
      </c>
    </row>
    <row r="213" spans="1:65" s="2" customFormat="1" ht="11.25">
      <c r="A213" s="33"/>
      <c r="B213" s="34"/>
      <c r="C213" s="35"/>
      <c r="D213" s="203" t="s">
        <v>149</v>
      </c>
      <c r="E213" s="35"/>
      <c r="F213" s="204" t="s">
        <v>513</v>
      </c>
      <c r="G213" s="35"/>
      <c r="H213" s="35"/>
      <c r="I213" s="205"/>
      <c r="J213" s="35"/>
      <c r="K213" s="35"/>
      <c r="L213" s="38"/>
      <c r="M213" s="206"/>
      <c r="N213" s="207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149</v>
      </c>
      <c r="AU213" s="16" t="s">
        <v>85</v>
      </c>
    </row>
    <row r="214" spans="1:65" s="13" customFormat="1" ht="11.25">
      <c r="B214" s="208"/>
      <c r="C214" s="209"/>
      <c r="D214" s="203" t="s">
        <v>151</v>
      </c>
      <c r="E214" s="210" t="s">
        <v>1</v>
      </c>
      <c r="F214" s="211" t="s">
        <v>515</v>
      </c>
      <c r="G214" s="209"/>
      <c r="H214" s="212">
        <v>1444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151</v>
      </c>
      <c r="AU214" s="218" t="s">
        <v>85</v>
      </c>
      <c r="AV214" s="13" t="s">
        <v>85</v>
      </c>
      <c r="AW214" s="13" t="s">
        <v>33</v>
      </c>
      <c r="AX214" s="13" t="s">
        <v>83</v>
      </c>
      <c r="AY214" s="218" t="s">
        <v>139</v>
      </c>
    </row>
    <row r="215" spans="1:65" s="2" customFormat="1" ht="24.2" customHeight="1">
      <c r="A215" s="33"/>
      <c r="B215" s="34"/>
      <c r="C215" s="220" t="s">
        <v>191</v>
      </c>
      <c r="D215" s="220" t="s">
        <v>273</v>
      </c>
      <c r="E215" s="221" t="s">
        <v>516</v>
      </c>
      <c r="F215" s="222" t="s">
        <v>517</v>
      </c>
      <c r="G215" s="223" t="s">
        <v>166</v>
      </c>
      <c r="H215" s="224">
        <v>28</v>
      </c>
      <c r="I215" s="225"/>
      <c r="J215" s="226">
        <f>ROUND(I215*H215,2)</f>
        <v>0</v>
      </c>
      <c r="K215" s="222" t="s">
        <v>146</v>
      </c>
      <c r="L215" s="227"/>
      <c r="M215" s="228" t="s">
        <v>1</v>
      </c>
      <c r="N215" s="229" t="s">
        <v>41</v>
      </c>
      <c r="O215" s="70"/>
      <c r="P215" s="199">
        <f>O215*H215</f>
        <v>0</v>
      </c>
      <c r="Q215" s="199">
        <v>9.0000000000000006E-5</v>
      </c>
      <c r="R215" s="199">
        <f>Q215*H215</f>
        <v>2.5200000000000001E-3</v>
      </c>
      <c r="S215" s="199">
        <v>0</v>
      </c>
      <c r="T215" s="200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1" t="s">
        <v>277</v>
      </c>
      <c r="AT215" s="201" t="s">
        <v>273</v>
      </c>
      <c r="AU215" s="201" t="s">
        <v>85</v>
      </c>
      <c r="AY215" s="16" t="s">
        <v>139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6" t="s">
        <v>83</v>
      </c>
      <c r="BK215" s="202">
        <f>ROUND(I215*H215,2)</f>
        <v>0</v>
      </c>
      <c r="BL215" s="16" t="s">
        <v>277</v>
      </c>
      <c r="BM215" s="201" t="s">
        <v>518</v>
      </c>
    </row>
    <row r="216" spans="1:65" s="2" customFormat="1" ht="11.25">
      <c r="A216" s="33"/>
      <c r="B216" s="34"/>
      <c r="C216" s="35"/>
      <c r="D216" s="203" t="s">
        <v>149</v>
      </c>
      <c r="E216" s="35"/>
      <c r="F216" s="204" t="s">
        <v>517</v>
      </c>
      <c r="G216" s="35"/>
      <c r="H216" s="35"/>
      <c r="I216" s="205"/>
      <c r="J216" s="35"/>
      <c r="K216" s="35"/>
      <c r="L216" s="38"/>
      <c r="M216" s="206"/>
      <c r="N216" s="207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149</v>
      </c>
      <c r="AU216" s="16" t="s">
        <v>85</v>
      </c>
    </row>
    <row r="217" spans="1:65" s="13" customFormat="1" ht="11.25">
      <c r="B217" s="208"/>
      <c r="C217" s="209"/>
      <c r="D217" s="203" t="s">
        <v>151</v>
      </c>
      <c r="E217" s="210" t="s">
        <v>1</v>
      </c>
      <c r="F217" s="211" t="s">
        <v>519</v>
      </c>
      <c r="G217" s="209"/>
      <c r="H217" s="212">
        <v>28</v>
      </c>
      <c r="I217" s="213"/>
      <c r="J217" s="209"/>
      <c r="K217" s="209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151</v>
      </c>
      <c r="AU217" s="218" t="s">
        <v>85</v>
      </c>
      <c r="AV217" s="13" t="s">
        <v>85</v>
      </c>
      <c r="AW217" s="13" t="s">
        <v>33</v>
      </c>
      <c r="AX217" s="13" t="s">
        <v>83</v>
      </c>
      <c r="AY217" s="218" t="s">
        <v>139</v>
      </c>
    </row>
    <row r="218" spans="1:65" s="2" customFormat="1" ht="24.2" customHeight="1">
      <c r="A218" s="33"/>
      <c r="B218" s="34"/>
      <c r="C218" s="220" t="s">
        <v>301</v>
      </c>
      <c r="D218" s="220" t="s">
        <v>273</v>
      </c>
      <c r="E218" s="221" t="s">
        <v>520</v>
      </c>
      <c r="F218" s="222" t="s">
        <v>521</v>
      </c>
      <c r="G218" s="223" t="s">
        <v>145</v>
      </c>
      <c r="H218" s="224">
        <v>1.6</v>
      </c>
      <c r="I218" s="225"/>
      <c r="J218" s="226">
        <f>ROUND(I218*H218,2)</f>
        <v>0</v>
      </c>
      <c r="K218" s="222" t="s">
        <v>146</v>
      </c>
      <c r="L218" s="227"/>
      <c r="M218" s="228" t="s">
        <v>1</v>
      </c>
      <c r="N218" s="229" t="s">
        <v>41</v>
      </c>
      <c r="O218" s="70"/>
      <c r="P218" s="199">
        <f>O218*H218</f>
        <v>0</v>
      </c>
      <c r="Q218" s="199">
        <v>2.4289999999999998</v>
      </c>
      <c r="R218" s="199">
        <f>Q218*H218</f>
        <v>3.8864000000000001</v>
      </c>
      <c r="S218" s="199">
        <v>0</v>
      </c>
      <c r="T218" s="200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1" t="s">
        <v>277</v>
      </c>
      <c r="AT218" s="201" t="s">
        <v>273</v>
      </c>
      <c r="AU218" s="201" t="s">
        <v>85</v>
      </c>
      <c r="AY218" s="16" t="s">
        <v>139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6" t="s">
        <v>83</v>
      </c>
      <c r="BK218" s="202">
        <f>ROUND(I218*H218,2)</f>
        <v>0</v>
      </c>
      <c r="BL218" s="16" t="s">
        <v>277</v>
      </c>
      <c r="BM218" s="201" t="s">
        <v>522</v>
      </c>
    </row>
    <row r="219" spans="1:65" s="2" customFormat="1" ht="11.25">
      <c r="A219" s="33"/>
      <c r="B219" s="34"/>
      <c r="C219" s="35"/>
      <c r="D219" s="203" t="s">
        <v>149</v>
      </c>
      <c r="E219" s="35"/>
      <c r="F219" s="204" t="s">
        <v>521</v>
      </c>
      <c r="G219" s="35"/>
      <c r="H219" s="35"/>
      <c r="I219" s="205"/>
      <c r="J219" s="35"/>
      <c r="K219" s="35"/>
      <c r="L219" s="38"/>
      <c r="M219" s="206"/>
      <c r="N219" s="207"/>
      <c r="O219" s="70"/>
      <c r="P219" s="70"/>
      <c r="Q219" s="70"/>
      <c r="R219" s="70"/>
      <c r="S219" s="70"/>
      <c r="T219" s="71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6" t="s">
        <v>149</v>
      </c>
      <c r="AU219" s="16" t="s">
        <v>85</v>
      </c>
    </row>
    <row r="220" spans="1:65" s="2" customFormat="1" ht="19.5">
      <c r="A220" s="33"/>
      <c r="B220" s="34"/>
      <c r="C220" s="35"/>
      <c r="D220" s="203" t="s">
        <v>174</v>
      </c>
      <c r="E220" s="35"/>
      <c r="F220" s="219" t="s">
        <v>523</v>
      </c>
      <c r="G220" s="35"/>
      <c r="H220" s="35"/>
      <c r="I220" s="205"/>
      <c r="J220" s="35"/>
      <c r="K220" s="35"/>
      <c r="L220" s="38"/>
      <c r="M220" s="206"/>
      <c r="N220" s="207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174</v>
      </c>
      <c r="AU220" s="16" t="s">
        <v>85</v>
      </c>
    </row>
    <row r="221" spans="1:65" s="13" customFormat="1" ht="11.25">
      <c r="B221" s="208"/>
      <c r="C221" s="209"/>
      <c r="D221" s="203" t="s">
        <v>151</v>
      </c>
      <c r="E221" s="210" t="s">
        <v>1</v>
      </c>
      <c r="F221" s="211" t="s">
        <v>524</v>
      </c>
      <c r="G221" s="209"/>
      <c r="H221" s="212">
        <v>1.6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151</v>
      </c>
      <c r="AU221" s="218" t="s">
        <v>85</v>
      </c>
      <c r="AV221" s="13" t="s">
        <v>85</v>
      </c>
      <c r="AW221" s="13" t="s">
        <v>33</v>
      </c>
      <c r="AX221" s="13" t="s">
        <v>83</v>
      </c>
      <c r="AY221" s="218" t="s">
        <v>139</v>
      </c>
    </row>
    <row r="222" spans="1:65" s="2" customFormat="1" ht="24.2" customHeight="1">
      <c r="A222" s="33"/>
      <c r="B222" s="34"/>
      <c r="C222" s="220" t="s">
        <v>525</v>
      </c>
      <c r="D222" s="220" t="s">
        <v>273</v>
      </c>
      <c r="E222" s="221" t="s">
        <v>526</v>
      </c>
      <c r="F222" s="222" t="s">
        <v>527</v>
      </c>
      <c r="G222" s="223" t="s">
        <v>166</v>
      </c>
      <c r="H222" s="224">
        <v>32</v>
      </c>
      <c r="I222" s="225"/>
      <c r="J222" s="226">
        <f>ROUND(I222*H222,2)</f>
        <v>0</v>
      </c>
      <c r="K222" s="222" t="s">
        <v>146</v>
      </c>
      <c r="L222" s="227"/>
      <c r="M222" s="228" t="s">
        <v>1</v>
      </c>
      <c r="N222" s="229" t="s">
        <v>41</v>
      </c>
      <c r="O222" s="70"/>
      <c r="P222" s="199">
        <f>O222*H222</f>
        <v>0</v>
      </c>
      <c r="Q222" s="199">
        <v>6.8599999999999994E-2</v>
      </c>
      <c r="R222" s="199">
        <f>Q222*H222</f>
        <v>2.1951999999999998</v>
      </c>
      <c r="S222" s="199">
        <v>0</v>
      </c>
      <c r="T222" s="200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1" t="s">
        <v>277</v>
      </c>
      <c r="AT222" s="201" t="s">
        <v>273</v>
      </c>
      <c r="AU222" s="201" t="s">
        <v>85</v>
      </c>
      <c r="AY222" s="16" t="s">
        <v>139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6" t="s">
        <v>83</v>
      </c>
      <c r="BK222" s="202">
        <f>ROUND(I222*H222,2)</f>
        <v>0</v>
      </c>
      <c r="BL222" s="16" t="s">
        <v>277</v>
      </c>
      <c r="BM222" s="201" t="s">
        <v>528</v>
      </c>
    </row>
    <row r="223" spans="1:65" s="2" customFormat="1" ht="11.25">
      <c r="A223" s="33"/>
      <c r="B223" s="34"/>
      <c r="C223" s="35"/>
      <c r="D223" s="203" t="s">
        <v>149</v>
      </c>
      <c r="E223" s="35"/>
      <c r="F223" s="204" t="s">
        <v>527</v>
      </c>
      <c r="G223" s="35"/>
      <c r="H223" s="35"/>
      <c r="I223" s="205"/>
      <c r="J223" s="35"/>
      <c r="K223" s="35"/>
      <c r="L223" s="38"/>
      <c r="M223" s="206"/>
      <c r="N223" s="207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149</v>
      </c>
      <c r="AU223" s="16" t="s">
        <v>85</v>
      </c>
    </row>
    <row r="224" spans="1:65" s="2" customFormat="1" ht="19.5">
      <c r="A224" s="33"/>
      <c r="B224" s="34"/>
      <c r="C224" s="35"/>
      <c r="D224" s="203" t="s">
        <v>174</v>
      </c>
      <c r="E224" s="35"/>
      <c r="F224" s="219" t="s">
        <v>529</v>
      </c>
      <c r="G224" s="35"/>
      <c r="H224" s="35"/>
      <c r="I224" s="205"/>
      <c r="J224" s="35"/>
      <c r="K224" s="35"/>
      <c r="L224" s="38"/>
      <c r="M224" s="206"/>
      <c r="N224" s="207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174</v>
      </c>
      <c r="AU224" s="16" t="s">
        <v>85</v>
      </c>
    </row>
    <row r="225" spans="1:65" s="13" customFormat="1" ht="11.25">
      <c r="B225" s="208"/>
      <c r="C225" s="209"/>
      <c r="D225" s="203" t="s">
        <v>151</v>
      </c>
      <c r="E225" s="210" t="s">
        <v>1</v>
      </c>
      <c r="F225" s="211" t="s">
        <v>497</v>
      </c>
      <c r="G225" s="209"/>
      <c r="H225" s="212">
        <v>32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151</v>
      </c>
      <c r="AU225" s="218" t="s">
        <v>85</v>
      </c>
      <c r="AV225" s="13" t="s">
        <v>85</v>
      </c>
      <c r="AW225" s="13" t="s">
        <v>33</v>
      </c>
      <c r="AX225" s="13" t="s">
        <v>83</v>
      </c>
      <c r="AY225" s="218" t="s">
        <v>139</v>
      </c>
    </row>
    <row r="226" spans="1:65" s="12" customFormat="1" ht="25.9" customHeight="1">
      <c r="B226" s="174"/>
      <c r="C226" s="175"/>
      <c r="D226" s="176" t="s">
        <v>75</v>
      </c>
      <c r="E226" s="177" t="s">
        <v>309</v>
      </c>
      <c r="F226" s="177" t="s">
        <v>310</v>
      </c>
      <c r="G226" s="175"/>
      <c r="H226" s="175"/>
      <c r="I226" s="178"/>
      <c r="J226" s="179">
        <f>BK226</f>
        <v>0</v>
      </c>
      <c r="K226" s="175"/>
      <c r="L226" s="180"/>
      <c r="M226" s="181"/>
      <c r="N226" s="182"/>
      <c r="O226" s="182"/>
      <c r="P226" s="183">
        <f>SUM(P227:P294)</f>
        <v>0</v>
      </c>
      <c r="Q226" s="182"/>
      <c r="R226" s="183">
        <f>SUM(R227:R294)</f>
        <v>0</v>
      </c>
      <c r="S226" s="182"/>
      <c r="T226" s="184">
        <f>SUM(T227:T294)</f>
        <v>0</v>
      </c>
      <c r="AR226" s="185" t="s">
        <v>147</v>
      </c>
      <c r="AT226" s="186" t="s">
        <v>75</v>
      </c>
      <c r="AU226" s="186" t="s">
        <v>76</v>
      </c>
      <c r="AY226" s="185" t="s">
        <v>139</v>
      </c>
      <c r="BK226" s="187">
        <f>SUM(BK227:BK294)</f>
        <v>0</v>
      </c>
    </row>
    <row r="227" spans="1:65" s="2" customFormat="1" ht="24.2" customHeight="1">
      <c r="A227" s="33"/>
      <c r="B227" s="34"/>
      <c r="C227" s="190" t="s">
        <v>311</v>
      </c>
      <c r="D227" s="190" t="s">
        <v>142</v>
      </c>
      <c r="E227" s="191" t="s">
        <v>312</v>
      </c>
      <c r="F227" s="192" t="s">
        <v>313</v>
      </c>
      <c r="G227" s="193" t="s">
        <v>166</v>
      </c>
      <c r="H227" s="194">
        <v>5</v>
      </c>
      <c r="I227" s="195"/>
      <c r="J227" s="196">
        <f>ROUND(I227*H227,2)</f>
        <v>0</v>
      </c>
      <c r="K227" s="192" t="s">
        <v>146</v>
      </c>
      <c r="L227" s="38"/>
      <c r="M227" s="197" t="s">
        <v>1</v>
      </c>
      <c r="N227" s="198" t="s">
        <v>41</v>
      </c>
      <c r="O227" s="70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1" t="s">
        <v>314</v>
      </c>
      <c r="AT227" s="201" t="s">
        <v>142</v>
      </c>
      <c r="AU227" s="201" t="s">
        <v>83</v>
      </c>
      <c r="AY227" s="16" t="s">
        <v>139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6" t="s">
        <v>83</v>
      </c>
      <c r="BK227" s="202">
        <f>ROUND(I227*H227,2)</f>
        <v>0</v>
      </c>
      <c r="BL227" s="16" t="s">
        <v>314</v>
      </c>
      <c r="BM227" s="201" t="s">
        <v>530</v>
      </c>
    </row>
    <row r="228" spans="1:65" s="2" customFormat="1" ht="11.25">
      <c r="A228" s="33"/>
      <c r="B228" s="34"/>
      <c r="C228" s="35"/>
      <c r="D228" s="203" t="s">
        <v>149</v>
      </c>
      <c r="E228" s="35"/>
      <c r="F228" s="204" t="s">
        <v>313</v>
      </c>
      <c r="G228" s="35"/>
      <c r="H228" s="35"/>
      <c r="I228" s="205"/>
      <c r="J228" s="35"/>
      <c r="K228" s="35"/>
      <c r="L228" s="38"/>
      <c r="M228" s="206"/>
      <c r="N228" s="207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149</v>
      </c>
      <c r="AU228" s="16" t="s">
        <v>83</v>
      </c>
    </row>
    <row r="229" spans="1:65" s="13" customFormat="1" ht="11.25">
      <c r="B229" s="208"/>
      <c r="C229" s="209"/>
      <c r="D229" s="203" t="s">
        <v>151</v>
      </c>
      <c r="E229" s="210" t="s">
        <v>1</v>
      </c>
      <c r="F229" s="211" t="s">
        <v>300</v>
      </c>
      <c r="G229" s="209"/>
      <c r="H229" s="212">
        <v>5</v>
      </c>
      <c r="I229" s="213"/>
      <c r="J229" s="209"/>
      <c r="K229" s="209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151</v>
      </c>
      <c r="AU229" s="218" t="s">
        <v>83</v>
      </c>
      <c r="AV229" s="13" t="s">
        <v>85</v>
      </c>
      <c r="AW229" s="13" t="s">
        <v>33</v>
      </c>
      <c r="AX229" s="13" t="s">
        <v>83</v>
      </c>
      <c r="AY229" s="218" t="s">
        <v>139</v>
      </c>
    </row>
    <row r="230" spans="1:65" s="2" customFormat="1" ht="37.9" customHeight="1">
      <c r="A230" s="33"/>
      <c r="B230" s="34"/>
      <c r="C230" s="190" t="s">
        <v>291</v>
      </c>
      <c r="D230" s="190" t="s">
        <v>142</v>
      </c>
      <c r="E230" s="191" t="s">
        <v>318</v>
      </c>
      <c r="F230" s="192" t="s">
        <v>319</v>
      </c>
      <c r="G230" s="193" t="s">
        <v>166</v>
      </c>
      <c r="H230" s="194">
        <v>5</v>
      </c>
      <c r="I230" s="195"/>
      <c r="J230" s="196">
        <f>ROUND(I230*H230,2)</f>
        <v>0</v>
      </c>
      <c r="K230" s="192" t="s">
        <v>146</v>
      </c>
      <c r="L230" s="38"/>
      <c r="M230" s="197" t="s">
        <v>1</v>
      </c>
      <c r="N230" s="198" t="s">
        <v>41</v>
      </c>
      <c r="O230" s="70"/>
      <c r="P230" s="199">
        <f>O230*H230</f>
        <v>0</v>
      </c>
      <c r="Q230" s="199">
        <v>0</v>
      </c>
      <c r="R230" s="199">
        <f>Q230*H230</f>
        <v>0</v>
      </c>
      <c r="S230" s="199">
        <v>0</v>
      </c>
      <c r="T230" s="200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1" t="s">
        <v>314</v>
      </c>
      <c r="AT230" s="201" t="s">
        <v>142</v>
      </c>
      <c r="AU230" s="201" t="s">
        <v>83</v>
      </c>
      <c r="AY230" s="16" t="s">
        <v>139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6" t="s">
        <v>83</v>
      </c>
      <c r="BK230" s="202">
        <f>ROUND(I230*H230,2)</f>
        <v>0</v>
      </c>
      <c r="BL230" s="16" t="s">
        <v>314</v>
      </c>
      <c r="BM230" s="201" t="s">
        <v>531</v>
      </c>
    </row>
    <row r="231" spans="1:65" s="2" customFormat="1" ht="39">
      <c r="A231" s="33"/>
      <c r="B231" s="34"/>
      <c r="C231" s="35"/>
      <c r="D231" s="203" t="s">
        <v>149</v>
      </c>
      <c r="E231" s="35"/>
      <c r="F231" s="204" t="s">
        <v>321</v>
      </c>
      <c r="G231" s="35"/>
      <c r="H231" s="35"/>
      <c r="I231" s="205"/>
      <c r="J231" s="35"/>
      <c r="K231" s="35"/>
      <c r="L231" s="38"/>
      <c r="M231" s="206"/>
      <c r="N231" s="207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149</v>
      </c>
      <c r="AU231" s="16" t="s">
        <v>83</v>
      </c>
    </row>
    <row r="232" spans="1:65" s="13" customFormat="1" ht="11.25">
      <c r="B232" s="208"/>
      <c r="C232" s="209"/>
      <c r="D232" s="203" t="s">
        <v>151</v>
      </c>
      <c r="E232" s="210" t="s">
        <v>1</v>
      </c>
      <c r="F232" s="211" t="s">
        <v>300</v>
      </c>
      <c r="G232" s="209"/>
      <c r="H232" s="212">
        <v>5</v>
      </c>
      <c r="I232" s="213"/>
      <c r="J232" s="209"/>
      <c r="K232" s="209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151</v>
      </c>
      <c r="AU232" s="218" t="s">
        <v>83</v>
      </c>
      <c r="AV232" s="13" t="s">
        <v>85</v>
      </c>
      <c r="AW232" s="13" t="s">
        <v>33</v>
      </c>
      <c r="AX232" s="13" t="s">
        <v>83</v>
      </c>
      <c r="AY232" s="218" t="s">
        <v>139</v>
      </c>
    </row>
    <row r="233" spans="1:65" s="2" customFormat="1" ht="24.2" customHeight="1">
      <c r="A233" s="33"/>
      <c r="B233" s="34"/>
      <c r="C233" s="190" t="s">
        <v>322</v>
      </c>
      <c r="D233" s="190" t="s">
        <v>142</v>
      </c>
      <c r="E233" s="191" t="s">
        <v>532</v>
      </c>
      <c r="F233" s="192" t="s">
        <v>533</v>
      </c>
      <c r="G233" s="193" t="s">
        <v>166</v>
      </c>
      <c r="H233" s="194">
        <v>2</v>
      </c>
      <c r="I233" s="195"/>
      <c r="J233" s="196">
        <f>ROUND(I233*H233,2)</f>
        <v>0</v>
      </c>
      <c r="K233" s="192" t="s">
        <v>146</v>
      </c>
      <c r="L233" s="38"/>
      <c r="M233" s="197" t="s">
        <v>1</v>
      </c>
      <c r="N233" s="198" t="s">
        <v>41</v>
      </c>
      <c r="O233" s="70"/>
      <c r="P233" s="199">
        <f>O233*H233</f>
        <v>0</v>
      </c>
      <c r="Q233" s="199">
        <v>0</v>
      </c>
      <c r="R233" s="199">
        <f>Q233*H233</f>
        <v>0</v>
      </c>
      <c r="S233" s="199">
        <v>0</v>
      </c>
      <c r="T233" s="200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1" t="s">
        <v>314</v>
      </c>
      <c r="AT233" s="201" t="s">
        <v>142</v>
      </c>
      <c r="AU233" s="201" t="s">
        <v>83</v>
      </c>
      <c r="AY233" s="16" t="s">
        <v>139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6" t="s">
        <v>83</v>
      </c>
      <c r="BK233" s="202">
        <f>ROUND(I233*H233,2)</f>
        <v>0</v>
      </c>
      <c r="BL233" s="16" t="s">
        <v>314</v>
      </c>
      <c r="BM233" s="201" t="s">
        <v>534</v>
      </c>
    </row>
    <row r="234" spans="1:65" s="2" customFormat="1" ht="39">
      <c r="A234" s="33"/>
      <c r="B234" s="34"/>
      <c r="C234" s="35"/>
      <c r="D234" s="203" t="s">
        <v>149</v>
      </c>
      <c r="E234" s="35"/>
      <c r="F234" s="204" t="s">
        <v>535</v>
      </c>
      <c r="G234" s="35"/>
      <c r="H234" s="35"/>
      <c r="I234" s="205"/>
      <c r="J234" s="35"/>
      <c r="K234" s="35"/>
      <c r="L234" s="38"/>
      <c r="M234" s="206"/>
      <c r="N234" s="207"/>
      <c r="O234" s="70"/>
      <c r="P234" s="70"/>
      <c r="Q234" s="70"/>
      <c r="R234" s="70"/>
      <c r="S234" s="70"/>
      <c r="T234" s="71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6" t="s">
        <v>149</v>
      </c>
      <c r="AU234" s="16" t="s">
        <v>83</v>
      </c>
    </row>
    <row r="235" spans="1:65" s="13" customFormat="1" ht="11.25">
      <c r="B235" s="208"/>
      <c r="C235" s="209"/>
      <c r="D235" s="203" t="s">
        <v>151</v>
      </c>
      <c r="E235" s="210" t="s">
        <v>1</v>
      </c>
      <c r="F235" s="211" t="s">
        <v>254</v>
      </c>
      <c r="G235" s="209"/>
      <c r="H235" s="212">
        <v>2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151</v>
      </c>
      <c r="AU235" s="218" t="s">
        <v>83</v>
      </c>
      <c r="AV235" s="13" t="s">
        <v>85</v>
      </c>
      <c r="AW235" s="13" t="s">
        <v>33</v>
      </c>
      <c r="AX235" s="13" t="s">
        <v>83</v>
      </c>
      <c r="AY235" s="218" t="s">
        <v>139</v>
      </c>
    </row>
    <row r="236" spans="1:65" s="2" customFormat="1" ht="24.2" customHeight="1">
      <c r="A236" s="33"/>
      <c r="B236" s="34"/>
      <c r="C236" s="190" t="s">
        <v>536</v>
      </c>
      <c r="D236" s="190" t="s">
        <v>142</v>
      </c>
      <c r="E236" s="191" t="s">
        <v>537</v>
      </c>
      <c r="F236" s="192" t="s">
        <v>538</v>
      </c>
      <c r="G236" s="193" t="s">
        <v>166</v>
      </c>
      <c r="H236" s="194">
        <v>2</v>
      </c>
      <c r="I236" s="195"/>
      <c r="J236" s="196">
        <f>ROUND(I236*H236,2)</f>
        <v>0</v>
      </c>
      <c r="K236" s="192" t="s">
        <v>146</v>
      </c>
      <c r="L236" s="38"/>
      <c r="M236" s="197" t="s">
        <v>1</v>
      </c>
      <c r="N236" s="198" t="s">
        <v>41</v>
      </c>
      <c r="O236" s="70"/>
      <c r="P236" s="199">
        <f>O236*H236</f>
        <v>0</v>
      </c>
      <c r="Q236" s="199">
        <v>0</v>
      </c>
      <c r="R236" s="199">
        <f>Q236*H236</f>
        <v>0</v>
      </c>
      <c r="S236" s="199">
        <v>0</v>
      </c>
      <c r="T236" s="200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1" t="s">
        <v>314</v>
      </c>
      <c r="AT236" s="201" t="s">
        <v>142</v>
      </c>
      <c r="AU236" s="201" t="s">
        <v>83</v>
      </c>
      <c r="AY236" s="16" t="s">
        <v>139</v>
      </c>
      <c r="BE236" s="202">
        <f>IF(N236="základní",J236,0)</f>
        <v>0</v>
      </c>
      <c r="BF236" s="202">
        <f>IF(N236="snížená",J236,0)</f>
        <v>0</v>
      </c>
      <c r="BG236" s="202">
        <f>IF(N236="zákl. přenesená",J236,0)</f>
        <v>0</v>
      </c>
      <c r="BH236" s="202">
        <f>IF(N236="sníž. přenesená",J236,0)</f>
        <v>0</v>
      </c>
      <c r="BI236" s="202">
        <f>IF(N236="nulová",J236,0)</f>
        <v>0</v>
      </c>
      <c r="BJ236" s="16" t="s">
        <v>83</v>
      </c>
      <c r="BK236" s="202">
        <f>ROUND(I236*H236,2)</f>
        <v>0</v>
      </c>
      <c r="BL236" s="16" t="s">
        <v>314</v>
      </c>
      <c r="BM236" s="201" t="s">
        <v>539</v>
      </c>
    </row>
    <row r="237" spans="1:65" s="2" customFormat="1" ht="48.75">
      <c r="A237" s="33"/>
      <c r="B237" s="34"/>
      <c r="C237" s="35"/>
      <c r="D237" s="203" t="s">
        <v>149</v>
      </c>
      <c r="E237" s="35"/>
      <c r="F237" s="204" t="s">
        <v>540</v>
      </c>
      <c r="G237" s="35"/>
      <c r="H237" s="35"/>
      <c r="I237" s="205"/>
      <c r="J237" s="35"/>
      <c r="K237" s="35"/>
      <c r="L237" s="38"/>
      <c r="M237" s="206"/>
      <c r="N237" s="207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149</v>
      </c>
      <c r="AU237" s="16" t="s">
        <v>83</v>
      </c>
    </row>
    <row r="238" spans="1:65" s="2" customFormat="1" ht="19.5">
      <c r="A238" s="33"/>
      <c r="B238" s="34"/>
      <c r="C238" s="35"/>
      <c r="D238" s="203" t="s">
        <v>174</v>
      </c>
      <c r="E238" s="35"/>
      <c r="F238" s="219" t="s">
        <v>541</v>
      </c>
      <c r="G238" s="35"/>
      <c r="H238" s="35"/>
      <c r="I238" s="205"/>
      <c r="J238" s="35"/>
      <c r="K238" s="35"/>
      <c r="L238" s="38"/>
      <c r="M238" s="206"/>
      <c r="N238" s="207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174</v>
      </c>
      <c r="AU238" s="16" t="s">
        <v>83</v>
      </c>
    </row>
    <row r="239" spans="1:65" s="13" customFormat="1" ht="11.25">
      <c r="B239" s="208"/>
      <c r="C239" s="209"/>
      <c r="D239" s="203" t="s">
        <v>151</v>
      </c>
      <c r="E239" s="210" t="s">
        <v>1</v>
      </c>
      <c r="F239" s="211" t="s">
        <v>254</v>
      </c>
      <c r="G239" s="209"/>
      <c r="H239" s="212">
        <v>2</v>
      </c>
      <c r="I239" s="213"/>
      <c r="J239" s="209"/>
      <c r="K239" s="209"/>
      <c r="L239" s="214"/>
      <c r="M239" s="215"/>
      <c r="N239" s="216"/>
      <c r="O239" s="216"/>
      <c r="P239" s="216"/>
      <c r="Q239" s="216"/>
      <c r="R239" s="216"/>
      <c r="S239" s="216"/>
      <c r="T239" s="217"/>
      <c r="AT239" s="218" t="s">
        <v>151</v>
      </c>
      <c r="AU239" s="218" t="s">
        <v>83</v>
      </c>
      <c r="AV239" s="13" t="s">
        <v>85</v>
      </c>
      <c r="AW239" s="13" t="s">
        <v>33</v>
      </c>
      <c r="AX239" s="13" t="s">
        <v>83</v>
      </c>
      <c r="AY239" s="218" t="s">
        <v>139</v>
      </c>
    </row>
    <row r="240" spans="1:65" s="2" customFormat="1" ht="24.2" customHeight="1">
      <c r="A240" s="33"/>
      <c r="B240" s="34"/>
      <c r="C240" s="190" t="s">
        <v>317</v>
      </c>
      <c r="D240" s="190" t="s">
        <v>142</v>
      </c>
      <c r="E240" s="191" t="s">
        <v>542</v>
      </c>
      <c r="F240" s="192" t="s">
        <v>543</v>
      </c>
      <c r="G240" s="193" t="s">
        <v>166</v>
      </c>
      <c r="H240" s="194">
        <v>2</v>
      </c>
      <c r="I240" s="195"/>
      <c r="J240" s="196">
        <f>ROUND(I240*H240,2)</f>
        <v>0</v>
      </c>
      <c r="K240" s="192" t="s">
        <v>146</v>
      </c>
      <c r="L240" s="38"/>
      <c r="M240" s="197" t="s">
        <v>1</v>
      </c>
      <c r="N240" s="198" t="s">
        <v>41</v>
      </c>
      <c r="O240" s="70"/>
      <c r="P240" s="199">
        <f>O240*H240</f>
        <v>0</v>
      </c>
      <c r="Q240" s="199">
        <v>0</v>
      </c>
      <c r="R240" s="199">
        <f>Q240*H240</f>
        <v>0</v>
      </c>
      <c r="S240" s="199">
        <v>0</v>
      </c>
      <c r="T240" s="200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1" t="s">
        <v>314</v>
      </c>
      <c r="AT240" s="201" t="s">
        <v>142</v>
      </c>
      <c r="AU240" s="201" t="s">
        <v>83</v>
      </c>
      <c r="AY240" s="16" t="s">
        <v>139</v>
      </c>
      <c r="BE240" s="202">
        <f>IF(N240="základní",J240,0)</f>
        <v>0</v>
      </c>
      <c r="BF240" s="202">
        <f>IF(N240="snížená",J240,0)</f>
        <v>0</v>
      </c>
      <c r="BG240" s="202">
        <f>IF(N240="zákl. přenesená",J240,0)</f>
        <v>0</v>
      </c>
      <c r="BH240" s="202">
        <f>IF(N240="sníž. přenesená",J240,0)</f>
        <v>0</v>
      </c>
      <c r="BI240" s="202">
        <f>IF(N240="nulová",J240,0)</f>
        <v>0</v>
      </c>
      <c r="BJ240" s="16" t="s">
        <v>83</v>
      </c>
      <c r="BK240" s="202">
        <f>ROUND(I240*H240,2)</f>
        <v>0</v>
      </c>
      <c r="BL240" s="16" t="s">
        <v>314</v>
      </c>
      <c r="BM240" s="201" t="s">
        <v>544</v>
      </c>
    </row>
    <row r="241" spans="1:65" s="2" customFormat="1" ht="11.25">
      <c r="A241" s="33"/>
      <c r="B241" s="34"/>
      <c r="C241" s="35"/>
      <c r="D241" s="203" t="s">
        <v>149</v>
      </c>
      <c r="E241" s="35"/>
      <c r="F241" s="204" t="s">
        <v>543</v>
      </c>
      <c r="G241" s="35"/>
      <c r="H241" s="35"/>
      <c r="I241" s="205"/>
      <c r="J241" s="35"/>
      <c r="K241" s="35"/>
      <c r="L241" s="38"/>
      <c r="M241" s="206"/>
      <c r="N241" s="207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149</v>
      </c>
      <c r="AU241" s="16" t="s">
        <v>83</v>
      </c>
    </row>
    <row r="242" spans="1:65" s="13" customFormat="1" ht="11.25">
      <c r="B242" s="208"/>
      <c r="C242" s="209"/>
      <c r="D242" s="203" t="s">
        <v>151</v>
      </c>
      <c r="E242" s="210" t="s">
        <v>1</v>
      </c>
      <c r="F242" s="211" t="s">
        <v>254</v>
      </c>
      <c r="G242" s="209"/>
      <c r="H242" s="212">
        <v>2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151</v>
      </c>
      <c r="AU242" s="218" t="s">
        <v>83</v>
      </c>
      <c r="AV242" s="13" t="s">
        <v>85</v>
      </c>
      <c r="AW242" s="13" t="s">
        <v>33</v>
      </c>
      <c r="AX242" s="13" t="s">
        <v>83</v>
      </c>
      <c r="AY242" s="218" t="s">
        <v>139</v>
      </c>
    </row>
    <row r="243" spans="1:65" s="2" customFormat="1" ht="24.2" customHeight="1">
      <c r="A243" s="33"/>
      <c r="B243" s="34"/>
      <c r="C243" s="190" t="s">
        <v>545</v>
      </c>
      <c r="D243" s="190" t="s">
        <v>142</v>
      </c>
      <c r="E243" s="191" t="s">
        <v>546</v>
      </c>
      <c r="F243" s="192" t="s">
        <v>547</v>
      </c>
      <c r="G243" s="193" t="s">
        <v>166</v>
      </c>
      <c r="H243" s="194">
        <v>2</v>
      </c>
      <c r="I243" s="195"/>
      <c r="J243" s="196">
        <f>ROUND(I243*H243,2)</f>
        <v>0</v>
      </c>
      <c r="K243" s="192" t="s">
        <v>146</v>
      </c>
      <c r="L243" s="38"/>
      <c r="M243" s="197" t="s">
        <v>1</v>
      </c>
      <c r="N243" s="198" t="s">
        <v>41</v>
      </c>
      <c r="O243" s="70"/>
      <c r="P243" s="199">
        <f>O243*H243</f>
        <v>0</v>
      </c>
      <c r="Q243" s="199">
        <v>0</v>
      </c>
      <c r="R243" s="199">
        <f>Q243*H243</f>
        <v>0</v>
      </c>
      <c r="S243" s="199">
        <v>0</v>
      </c>
      <c r="T243" s="200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1" t="s">
        <v>314</v>
      </c>
      <c r="AT243" s="201" t="s">
        <v>142</v>
      </c>
      <c r="AU243" s="201" t="s">
        <v>83</v>
      </c>
      <c r="AY243" s="16" t="s">
        <v>139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16" t="s">
        <v>83</v>
      </c>
      <c r="BK243" s="202">
        <f>ROUND(I243*H243,2)</f>
        <v>0</v>
      </c>
      <c r="BL243" s="16" t="s">
        <v>314</v>
      </c>
      <c r="BM243" s="201" t="s">
        <v>548</v>
      </c>
    </row>
    <row r="244" spans="1:65" s="2" customFormat="1" ht="11.25">
      <c r="A244" s="33"/>
      <c r="B244" s="34"/>
      <c r="C244" s="35"/>
      <c r="D244" s="203" t="s">
        <v>149</v>
      </c>
      <c r="E244" s="35"/>
      <c r="F244" s="204" t="s">
        <v>547</v>
      </c>
      <c r="G244" s="35"/>
      <c r="H244" s="35"/>
      <c r="I244" s="205"/>
      <c r="J244" s="35"/>
      <c r="K244" s="35"/>
      <c r="L244" s="38"/>
      <c r="M244" s="206"/>
      <c r="N244" s="207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149</v>
      </c>
      <c r="AU244" s="16" t="s">
        <v>83</v>
      </c>
    </row>
    <row r="245" spans="1:65" s="2" customFormat="1" ht="19.5">
      <c r="A245" s="33"/>
      <c r="B245" s="34"/>
      <c r="C245" s="35"/>
      <c r="D245" s="203" t="s">
        <v>174</v>
      </c>
      <c r="E245" s="35"/>
      <c r="F245" s="219" t="s">
        <v>541</v>
      </c>
      <c r="G245" s="35"/>
      <c r="H245" s="35"/>
      <c r="I245" s="205"/>
      <c r="J245" s="35"/>
      <c r="K245" s="35"/>
      <c r="L245" s="38"/>
      <c r="M245" s="206"/>
      <c r="N245" s="207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174</v>
      </c>
      <c r="AU245" s="16" t="s">
        <v>83</v>
      </c>
    </row>
    <row r="246" spans="1:65" s="13" customFormat="1" ht="11.25">
      <c r="B246" s="208"/>
      <c r="C246" s="209"/>
      <c r="D246" s="203" t="s">
        <v>151</v>
      </c>
      <c r="E246" s="210" t="s">
        <v>1</v>
      </c>
      <c r="F246" s="211" t="s">
        <v>254</v>
      </c>
      <c r="G246" s="209"/>
      <c r="H246" s="212">
        <v>2</v>
      </c>
      <c r="I246" s="213"/>
      <c r="J246" s="209"/>
      <c r="K246" s="209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151</v>
      </c>
      <c r="AU246" s="218" t="s">
        <v>83</v>
      </c>
      <c r="AV246" s="13" t="s">
        <v>85</v>
      </c>
      <c r="AW246" s="13" t="s">
        <v>33</v>
      </c>
      <c r="AX246" s="13" t="s">
        <v>83</v>
      </c>
      <c r="AY246" s="218" t="s">
        <v>139</v>
      </c>
    </row>
    <row r="247" spans="1:65" s="2" customFormat="1" ht="49.15" customHeight="1">
      <c r="A247" s="33"/>
      <c r="B247" s="34"/>
      <c r="C247" s="190" t="s">
        <v>380</v>
      </c>
      <c r="D247" s="190" t="s">
        <v>142</v>
      </c>
      <c r="E247" s="191" t="s">
        <v>323</v>
      </c>
      <c r="F247" s="192" t="s">
        <v>324</v>
      </c>
      <c r="G247" s="193" t="s">
        <v>276</v>
      </c>
      <c r="H247" s="194">
        <v>633.6</v>
      </c>
      <c r="I247" s="195"/>
      <c r="J247" s="196">
        <f>ROUND(I247*H247,2)</f>
        <v>0</v>
      </c>
      <c r="K247" s="192" t="s">
        <v>146</v>
      </c>
      <c r="L247" s="38"/>
      <c r="M247" s="197" t="s">
        <v>1</v>
      </c>
      <c r="N247" s="198" t="s">
        <v>41</v>
      </c>
      <c r="O247" s="70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1" t="s">
        <v>314</v>
      </c>
      <c r="AT247" s="201" t="s">
        <v>142</v>
      </c>
      <c r="AU247" s="201" t="s">
        <v>83</v>
      </c>
      <c r="AY247" s="16" t="s">
        <v>139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6" t="s">
        <v>83</v>
      </c>
      <c r="BK247" s="202">
        <f>ROUND(I247*H247,2)</f>
        <v>0</v>
      </c>
      <c r="BL247" s="16" t="s">
        <v>314</v>
      </c>
      <c r="BM247" s="201" t="s">
        <v>549</v>
      </c>
    </row>
    <row r="248" spans="1:65" s="2" customFormat="1" ht="136.5">
      <c r="A248" s="33"/>
      <c r="B248" s="34"/>
      <c r="C248" s="35"/>
      <c r="D248" s="203" t="s">
        <v>149</v>
      </c>
      <c r="E248" s="35"/>
      <c r="F248" s="204" t="s">
        <v>326</v>
      </c>
      <c r="G248" s="35"/>
      <c r="H248" s="35"/>
      <c r="I248" s="205"/>
      <c r="J248" s="35"/>
      <c r="K248" s="35"/>
      <c r="L248" s="38"/>
      <c r="M248" s="206"/>
      <c r="N248" s="207"/>
      <c r="O248" s="70"/>
      <c r="P248" s="70"/>
      <c r="Q248" s="70"/>
      <c r="R248" s="70"/>
      <c r="S248" s="70"/>
      <c r="T248" s="71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149</v>
      </c>
      <c r="AU248" s="16" t="s">
        <v>83</v>
      </c>
    </row>
    <row r="249" spans="1:65" s="2" customFormat="1" ht="19.5">
      <c r="A249" s="33"/>
      <c r="B249" s="34"/>
      <c r="C249" s="35"/>
      <c r="D249" s="203" t="s">
        <v>174</v>
      </c>
      <c r="E249" s="35"/>
      <c r="F249" s="219" t="s">
        <v>550</v>
      </c>
      <c r="G249" s="35"/>
      <c r="H249" s="35"/>
      <c r="I249" s="205"/>
      <c r="J249" s="35"/>
      <c r="K249" s="35"/>
      <c r="L249" s="38"/>
      <c r="M249" s="206"/>
      <c r="N249" s="207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174</v>
      </c>
      <c r="AU249" s="16" t="s">
        <v>83</v>
      </c>
    </row>
    <row r="250" spans="1:65" s="13" customFormat="1" ht="11.25">
      <c r="B250" s="208"/>
      <c r="C250" s="209"/>
      <c r="D250" s="203" t="s">
        <v>151</v>
      </c>
      <c r="E250" s="210" t="s">
        <v>1</v>
      </c>
      <c r="F250" s="211" t="s">
        <v>551</v>
      </c>
      <c r="G250" s="209"/>
      <c r="H250" s="212">
        <v>633.6</v>
      </c>
      <c r="I250" s="213"/>
      <c r="J250" s="209"/>
      <c r="K250" s="209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151</v>
      </c>
      <c r="AU250" s="218" t="s">
        <v>83</v>
      </c>
      <c r="AV250" s="13" t="s">
        <v>85</v>
      </c>
      <c r="AW250" s="13" t="s">
        <v>33</v>
      </c>
      <c r="AX250" s="13" t="s">
        <v>83</v>
      </c>
      <c r="AY250" s="218" t="s">
        <v>139</v>
      </c>
    </row>
    <row r="251" spans="1:65" s="2" customFormat="1" ht="49.15" customHeight="1">
      <c r="A251" s="33"/>
      <c r="B251" s="34"/>
      <c r="C251" s="190" t="s">
        <v>305</v>
      </c>
      <c r="D251" s="190" t="s">
        <v>142</v>
      </c>
      <c r="E251" s="191" t="s">
        <v>323</v>
      </c>
      <c r="F251" s="192" t="s">
        <v>324</v>
      </c>
      <c r="G251" s="193" t="s">
        <v>276</v>
      </c>
      <c r="H251" s="194">
        <v>3.52</v>
      </c>
      <c r="I251" s="195"/>
      <c r="J251" s="196">
        <f>ROUND(I251*H251,2)</f>
        <v>0</v>
      </c>
      <c r="K251" s="192" t="s">
        <v>146</v>
      </c>
      <c r="L251" s="38"/>
      <c r="M251" s="197" t="s">
        <v>1</v>
      </c>
      <c r="N251" s="198" t="s">
        <v>41</v>
      </c>
      <c r="O251" s="70"/>
      <c r="P251" s="199">
        <f>O251*H251</f>
        <v>0</v>
      </c>
      <c r="Q251" s="199">
        <v>0</v>
      </c>
      <c r="R251" s="199">
        <f>Q251*H251</f>
        <v>0</v>
      </c>
      <c r="S251" s="199">
        <v>0</v>
      </c>
      <c r="T251" s="200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1" t="s">
        <v>314</v>
      </c>
      <c r="AT251" s="201" t="s">
        <v>142</v>
      </c>
      <c r="AU251" s="201" t="s">
        <v>83</v>
      </c>
      <c r="AY251" s="16" t="s">
        <v>139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6" t="s">
        <v>83</v>
      </c>
      <c r="BK251" s="202">
        <f>ROUND(I251*H251,2)</f>
        <v>0</v>
      </c>
      <c r="BL251" s="16" t="s">
        <v>314</v>
      </c>
      <c r="BM251" s="201" t="s">
        <v>552</v>
      </c>
    </row>
    <row r="252" spans="1:65" s="2" customFormat="1" ht="136.5">
      <c r="A252" s="33"/>
      <c r="B252" s="34"/>
      <c r="C252" s="35"/>
      <c r="D252" s="203" t="s">
        <v>149</v>
      </c>
      <c r="E252" s="35"/>
      <c r="F252" s="204" t="s">
        <v>326</v>
      </c>
      <c r="G252" s="35"/>
      <c r="H252" s="35"/>
      <c r="I252" s="205"/>
      <c r="J252" s="35"/>
      <c r="K252" s="35"/>
      <c r="L252" s="38"/>
      <c r="M252" s="206"/>
      <c r="N252" s="207"/>
      <c r="O252" s="70"/>
      <c r="P252" s="70"/>
      <c r="Q252" s="70"/>
      <c r="R252" s="70"/>
      <c r="S252" s="70"/>
      <c r="T252" s="71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149</v>
      </c>
      <c r="AU252" s="16" t="s">
        <v>83</v>
      </c>
    </row>
    <row r="253" spans="1:65" s="2" customFormat="1" ht="19.5">
      <c r="A253" s="33"/>
      <c r="B253" s="34"/>
      <c r="C253" s="35"/>
      <c r="D253" s="203" t="s">
        <v>174</v>
      </c>
      <c r="E253" s="35"/>
      <c r="F253" s="219" t="s">
        <v>553</v>
      </c>
      <c r="G253" s="35"/>
      <c r="H253" s="35"/>
      <c r="I253" s="205"/>
      <c r="J253" s="35"/>
      <c r="K253" s="35"/>
      <c r="L253" s="38"/>
      <c r="M253" s="206"/>
      <c r="N253" s="207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174</v>
      </c>
      <c r="AU253" s="16" t="s">
        <v>83</v>
      </c>
    </row>
    <row r="254" spans="1:65" s="13" customFormat="1" ht="11.25">
      <c r="B254" s="208"/>
      <c r="C254" s="209"/>
      <c r="D254" s="203" t="s">
        <v>151</v>
      </c>
      <c r="E254" s="210" t="s">
        <v>1</v>
      </c>
      <c r="F254" s="211" t="s">
        <v>554</v>
      </c>
      <c r="G254" s="209"/>
      <c r="H254" s="212">
        <v>3.52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151</v>
      </c>
      <c r="AU254" s="218" t="s">
        <v>83</v>
      </c>
      <c r="AV254" s="13" t="s">
        <v>85</v>
      </c>
      <c r="AW254" s="13" t="s">
        <v>33</v>
      </c>
      <c r="AX254" s="13" t="s">
        <v>83</v>
      </c>
      <c r="AY254" s="218" t="s">
        <v>139</v>
      </c>
    </row>
    <row r="255" spans="1:65" s="2" customFormat="1" ht="49.15" customHeight="1">
      <c r="A255" s="33"/>
      <c r="B255" s="34"/>
      <c r="C255" s="190" t="s">
        <v>285</v>
      </c>
      <c r="D255" s="190" t="s">
        <v>142</v>
      </c>
      <c r="E255" s="191" t="s">
        <v>333</v>
      </c>
      <c r="F255" s="192" t="s">
        <v>334</v>
      </c>
      <c r="G255" s="193" t="s">
        <v>276</v>
      </c>
      <c r="H255" s="194">
        <v>752.4</v>
      </c>
      <c r="I255" s="195"/>
      <c r="J255" s="196">
        <f>ROUND(I255*H255,2)</f>
        <v>0</v>
      </c>
      <c r="K255" s="192" t="s">
        <v>146</v>
      </c>
      <c r="L255" s="38"/>
      <c r="M255" s="197" t="s">
        <v>1</v>
      </c>
      <c r="N255" s="198" t="s">
        <v>41</v>
      </c>
      <c r="O255" s="70"/>
      <c r="P255" s="199">
        <f>O255*H255</f>
        <v>0</v>
      </c>
      <c r="Q255" s="199">
        <v>0</v>
      </c>
      <c r="R255" s="199">
        <f>Q255*H255</f>
        <v>0</v>
      </c>
      <c r="S255" s="199">
        <v>0</v>
      </c>
      <c r="T255" s="200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1" t="s">
        <v>314</v>
      </c>
      <c r="AT255" s="201" t="s">
        <v>142</v>
      </c>
      <c r="AU255" s="201" t="s">
        <v>83</v>
      </c>
      <c r="AY255" s="16" t="s">
        <v>139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16" t="s">
        <v>83</v>
      </c>
      <c r="BK255" s="202">
        <f>ROUND(I255*H255,2)</f>
        <v>0</v>
      </c>
      <c r="BL255" s="16" t="s">
        <v>314</v>
      </c>
      <c r="BM255" s="201" t="s">
        <v>555</v>
      </c>
    </row>
    <row r="256" spans="1:65" s="2" customFormat="1" ht="136.5">
      <c r="A256" s="33"/>
      <c r="B256" s="34"/>
      <c r="C256" s="35"/>
      <c r="D256" s="203" t="s">
        <v>149</v>
      </c>
      <c r="E256" s="35"/>
      <c r="F256" s="204" t="s">
        <v>336</v>
      </c>
      <c r="G256" s="35"/>
      <c r="H256" s="35"/>
      <c r="I256" s="205"/>
      <c r="J256" s="35"/>
      <c r="K256" s="35"/>
      <c r="L256" s="38"/>
      <c r="M256" s="206"/>
      <c r="N256" s="207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149</v>
      </c>
      <c r="AU256" s="16" t="s">
        <v>83</v>
      </c>
    </row>
    <row r="257" spans="1:65" s="2" customFormat="1" ht="19.5">
      <c r="A257" s="33"/>
      <c r="B257" s="34"/>
      <c r="C257" s="35"/>
      <c r="D257" s="203" t="s">
        <v>174</v>
      </c>
      <c r="E257" s="35"/>
      <c r="F257" s="219" t="s">
        <v>556</v>
      </c>
      <c r="G257" s="35"/>
      <c r="H257" s="35"/>
      <c r="I257" s="205"/>
      <c r="J257" s="35"/>
      <c r="K257" s="35"/>
      <c r="L257" s="38"/>
      <c r="M257" s="206"/>
      <c r="N257" s="207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174</v>
      </c>
      <c r="AU257" s="16" t="s">
        <v>83</v>
      </c>
    </row>
    <row r="258" spans="1:65" s="13" customFormat="1" ht="11.25">
      <c r="B258" s="208"/>
      <c r="C258" s="209"/>
      <c r="D258" s="203" t="s">
        <v>151</v>
      </c>
      <c r="E258" s="210" t="s">
        <v>1</v>
      </c>
      <c r="F258" s="211" t="s">
        <v>557</v>
      </c>
      <c r="G258" s="209"/>
      <c r="H258" s="212">
        <v>752.4</v>
      </c>
      <c r="I258" s="213"/>
      <c r="J258" s="209"/>
      <c r="K258" s="209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151</v>
      </c>
      <c r="AU258" s="218" t="s">
        <v>83</v>
      </c>
      <c r="AV258" s="13" t="s">
        <v>85</v>
      </c>
      <c r="AW258" s="13" t="s">
        <v>33</v>
      </c>
      <c r="AX258" s="13" t="s">
        <v>83</v>
      </c>
      <c r="AY258" s="218" t="s">
        <v>139</v>
      </c>
    </row>
    <row r="259" spans="1:65" s="2" customFormat="1" ht="62.65" customHeight="1">
      <c r="A259" s="33"/>
      <c r="B259" s="34"/>
      <c r="C259" s="190" t="s">
        <v>403</v>
      </c>
      <c r="D259" s="190" t="s">
        <v>142</v>
      </c>
      <c r="E259" s="191" t="s">
        <v>343</v>
      </c>
      <c r="F259" s="192" t="s">
        <v>344</v>
      </c>
      <c r="G259" s="193" t="s">
        <v>276</v>
      </c>
      <c r="H259" s="194">
        <v>49.356000000000002</v>
      </c>
      <c r="I259" s="195"/>
      <c r="J259" s="196">
        <f>ROUND(I259*H259,2)</f>
        <v>0</v>
      </c>
      <c r="K259" s="192" t="s">
        <v>146</v>
      </c>
      <c r="L259" s="38"/>
      <c r="M259" s="197" t="s">
        <v>1</v>
      </c>
      <c r="N259" s="198" t="s">
        <v>41</v>
      </c>
      <c r="O259" s="70"/>
      <c r="P259" s="199">
        <f>O259*H259</f>
        <v>0</v>
      </c>
      <c r="Q259" s="199">
        <v>0</v>
      </c>
      <c r="R259" s="199">
        <f>Q259*H259</f>
        <v>0</v>
      </c>
      <c r="S259" s="199">
        <v>0</v>
      </c>
      <c r="T259" s="200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1" t="s">
        <v>314</v>
      </c>
      <c r="AT259" s="201" t="s">
        <v>142</v>
      </c>
      <c r="AU259" s="201" t="s">
        <v>83</v>
      </c>
      <c r="AY259" s="16" t="s">
        <v>139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6" t="s">
        <v>83</v>
      </c>
      <c r="BK259" s="202">
        <f>ROUND(I259*H259,2)</f>
        <v>0</v>
      </c>
      <c r="BL259" s="16" t="s">
        <v>314</v>
      </c>
      <c r="BM259" s="201" t="s">
        <v>558</v>
      </c>
    </row>
    <row r="260" spans="1:65" s="2" customFormat="1" ht="136.5">
      <c r="A260" s="33"/>
      <c r="B260" s="34"/>
      <c r="C260" s="35"/>
      <c r="D260" s="203" t="s">
        <v>149</v>
      </c>
      <c r="E260" s="35"/>
      <c r="F260" s="204" t="s">
        <v>346</v>
      </c>
      <c r="G260" s="35"/>
      <c r="H260" s="35"/>
      <c r="I260" s="205"/>
      <c r="J260" s="35"/>
      <c r="K260" s="35"/>
      <c r="L260" s="38"/>
      <c r="M260" s="206"/>
      <c r="N260" s="207"/>
      <c r="O260" s="70"/>
      <c r="P260" s="70"/>
      <c r="Q260" s="70"/>
      <c r="R260" s="70"/>
      <c r="S260" s="70"/>
      <c r="T260" s="71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149</v>
      </c>
      <c r="AU260" s="16" t="s">
        <v>83</v>
      </c>
    </row>
    <row r="261" spans="1:65" s="2" customFormat="1" ht="29.25">
      <c r="A261" s="33"/>
      <c r="B261" s="34"/>
      <c r="C261" s="35"/>
      <c r="D261" s="203" t="s">
        <v>174</v>
      </c>
      <c r="E261" s="35"/>
      <c r="F261" s="219" t="s">
        <v>559</v>
      </c>
      <c r="G261" s="35"/>
      <c r="H261" s="35"/>
      <c r="I261" s="205"/>
      <c r="J261" s="35"/>
      <c r="K261" s="35"/>
      <c r="L261" s="38"/>
      <c r="M261" s="206"/>
      <c r="N261" s="207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174</v>
      </c>
      <c r="AU261" s="16" t="s">
        <v>83</v>
      </c>
    </row>
    <row r="262" spans="1:65" s="13" customFormat="1" ht="11.25">
      <c r="B262" s="208"/>
      <c r="C262" s="209"/>
      <c r="D262" s="203" t="s">
        <v>151</v>
      </c>
      <c r="E262" s="210" t="s">
        <v>1</v>
      </c>
      <c r="F262" s="211" t="s">
        <v>560</v>
      </c>
      <c r="G262" s="209"/>
      <c r="H262" s="212">
        <v>49.356000000000002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151</v>
      </c>
      <c r="AU262" s="218" t="s">
        <v>83</v>
      </c>
      <c r="AV262" s="13" t="s">
        <v>85</v>
      </c>
      <c r="AW262" s="13" t="s">
        <v>33</v>
      </c>
      <c r="AX262" s="13" t="s">
        <v>83</v>
      </c>
      <c r="AY262" s="218" t="s">
        <v>139</v>
      </c>
    </row>
    <row r="263" spans="1:65" s="2" customFormat="1" ht="62.65" customHeight="1">
      <c r="A263" s="33"/>
      <c r="B263" s="34"/>
      <c r="C263" s="190" t="s">
        <v>561</v>
      </c>
      <c r="D263" s="190" t="s">
        <v>142</v>
      </c>
      <c r="E263" s="191" t="s">
        <v>562</v>
      </c>
      <c r="F263" s="192" t="s">
        <v>563</v>
      </c>
      <c r="G263" s="193" t="s">
        <v>276</v>
      </c>
      <c r="H263" s="194">
        <v>2.7519999999999998</v>
      </c>
      <c r="I263" s="195"/>
      <c r="J263" s="196">
        <f>ROUND(I263*H263,2)</f>
        <v>0</v>
      </c>
      <c r="K263" s="192" t="s">
        <v>146</v>
      </c>
      <c r="L263" s="38"/>
      <c r="M263" s="197" t="s">
        <v>1</v>
      </c>
      <c r="N263" s="198" t="s">
        <v>41</v>
      </c>
      <c r="O263" s="70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1" t="s">
        <v>314</v>
      </c>
      <c r="AT263" s="201" t="s">
        <v>142</v>
      </c>
      <c r="AU263" s="201" t="s">
        <v>83</v>
      </c>
      <c r="AY263" s="16" t="s">
        <v>139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6" t="s">
        <v>83</v>
      </c>
      <c r="BK263" s="202">
        <f>ROUND(I263*H263,2)</f>
        <v>0</v>
      </c>
      <c r="BL263" s="16" t="s">
        <v>314</v>
      </c>
      <c r="BM263" s="201" t="s">
        <v>564</v>
      </c>
    </row>
    <row r="264" spans="1:65" s="2" customFormat="1" ht="136.5">
      <c r="A264" s="33"/>
      <c r="B264" s="34"/>
      <c r="C264" s="35"/>
      <c r="D264" s="203" t="s">
        <v>149</v>
      </c>
      <c r="E264" s="35"/>
      <c r="F264" s="204" t="s">
        <v>565</v>
      </c>
      <c r="G264" s="35"/>
      <c r="H264" s="35"/>
      <c r="I264" s="205"/>
      <c r="J264" s="35"/>
      <c r="K264" s="35"/>
      <c r="L264" s="38"/>
      <c r="M264" s="206"/>
      <c r="N264" s="207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149</v>
      </c>
      <c r="AU264" s="16" t="s">
        <v>83</v>
      </c>
    </row>
    <row r="265" spans="1:65" s="2" customFormat="1" ht="19.5">
      <c r="A265" s="33"/>
      <c r="B265" s="34"/>
      <c r="C265" s="35"/>
      <c r="D265" s="203" t="s">
        <v>174</v>
      </c>
      <c r="E265" s="35"/>
      <c r="F265" s="219" t="s">
        <v>566</v>
      </c>
      <c r="G265" s="35"/>
      <c r="H265" s="35"/>
      <c r="I265" s="205"/>
      <c r="J265" s="35"/>
      <c r="K265" s="35"/>
      <c r="L265" s="38"/>
      <c r="M265" s="206"/>
      <c r="N265" s="207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174</v>
      </c>
      <c r="AU265" s="16" t="s">
        <v>83</v>
      </c>
    </row>
    <row r="266" spans="1:65" s="13" customFormat="1" ht="11.25">
      <c r="B266" s="208"/>
      <c r="C266" s="209"/>
      <c r="D266" s="203" t="s">
        <v>151</v>
      </c>
      <c r="E266" s="210" t="s">
        <v>1</v>
      </c>
      <c r="F266" s="211" t="s">
        <v>567</v>
      </c>
      <c r="G266" s="209"/>
      <c r="H266" s="212">
        <v>2.7519999999999998</v>
      </c>
      <c r="I266" s="213"/>
      <c r="J266" s="209"/>
      <c r="K266" s="209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151</v>
      </c>
      <c r="AU266" s="218" t="s">
        <v>83</v>
      </c>
      <c r="AV266" s="13" t="s">
        <v>85</v>
      </c>
      <c r="AW266" s="13" t="s">
        <v>33</v>
      </c>
      <c r="AX266" s="13" t="s">
        <v>83</v>
      </c>
      <c r="AY266" s="218" t="s">
        <v>139</v>
      </c>
    </row>
    <row r="267" spans="1:65" s="2" customFormat="1" ht="62.65" customHeight="1">
      <c r="A267" s="33"/>
      <c r="B267" s="34"/>
      <c r="C267" s="190" t="s">
        <v>375</v>
      </c>
      <c r="D267" s="190" t="s">
        <v>142</v>
      </c>
      <c r="E267" s="191" t="s">
        <v>363</v>
      </c>
      <c r="F267" s="192" t="s">
        <v>364</v>
      </c>
      <c r="G267" s="193" t="s">
        <v>276</v>
      </c>
      <c r="H267" s="194">
        <v>254.44</v>
      </c>
      <c r="I267" s="195"/>
      <c r="J267" s="196">
        <f>ROUND(I267*H267,2)</f>
        <v>0</v>
      </c>
      <c r="K267" s="192" t="s">
        <v>146</v>
      </c>
      <c r="L267" s="38"/>
      <c r="M267" s="197" t="s">
        <v>1</v>
      </c>
      <c r="N267" s="198" t="s">
        <v>41</v>
      </c>
      <c r="O267" s="70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1" t="s">
        <v>314</v>
      </c>
      <c r="AT267" s="201" t="s">
        <v>142</v>
      </c>
      <c r="AU267" s="201" t="s">
        <v>83</v>
      </c>
      <c r="AY267" s="16" t="s">
        <v>139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6" t="s">
        <v>83</v>
      </c>
      <c r="BK267" s="202">
        <f>ROUND(I267*H267,2)</f>
        <v>0</v>
      </c>
      <c r="BL267" s="16" t="s">
        <v>314</v>
      </c>
      <c r="BM267" s="201" t="s">
        <v>568</v>
      </c>
    </row>
    <row r="268" spans="1:65" s="2" customFormat="1" ht="136.5">
      <c r="A268" s="33"/>
      <c r="B268" s="34"/>
      <c r="C268" s="35"/>
      <c r="D268" s="203" t="s">
        <v>149</v>
      </c>
      <c r="E268" s="35"/>
      <c r="F268" s="204" t="s">
        <v>366</v>
      </c>
      <c r="G268" s="35"/>
      <c r="H268" s="35"/>
      <c r="I268" s="205"/>
      <c r="J268" s="35"/>
      <c r="K268" s="35"/>
      <c r="L268" s="38"/>
      <c r="M268" s="206"/>
      <c r="N268" s="207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149</v>
      </c>
      <c r="AU268" s="16" t="s">
        <v>83</v>
      </c>
    </row>
    <row r="269" spans="1:65" s="2" customFormat="1" ht="29.25">
      <c r="A269" s="33"/>
      <c r="B269" s="34"/>
      <c r="C269" s="35"/>
      <c r="D269" s="203" t="s">
        <v>174</v>
      </c>
      <c r="E269" s="35"/>
      <c r="F269" s="219" t="s">
        <v>569</v>
      </c>
      <c r="G269" s="35"/>
      <c r="H269" s="35"/>
      <c r="I269" s="205"/>
      <c r="J269" s="35"/>
      <c r="K269" s="35"/>
      <c r="L269" s="38"/>
      <c r="M269" s="206"/>
      <c r="N269" s="207"/>
      <c r="O269" s="70"/>
      <c r="P269" s="70"/>
      <c r="Q269" s="70"/>
      <c r="R269" s="70"/>
      <c r="S269" s="70"/>
      <c r="T269" s="71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174</v>
      </c>
      <c r="AU269" s="16" t="s">
        <v>83</v>
      </c>
    </row>
    <row r="270" spans="1:65" s="13" customFormat="1" ht="11.25">
      <c r="B270" s="208"/>
      <c r="C270" s="209"/>
      <c r="D270" s="203" t="s">
        <v>151</v>
      </c>
      <c r="E270" s="210" t="s">
        <v>1</v>
      </c>
      <c r="F270" s="211" t="s">
        <v>570</v>
      </c>
      <c r="G270" s="209"/>
      <c r="H270" s="212">
        <v>254.44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151</v>
      </c>
      <c r="AU270" s="218" t="s">
        <v>83</v>
      </c>
      <c r="AV270" s="13" t="s">
        <v>85</v>
      </c>
      <c r="AW270" s="13" t="s">
        <v>33</v>
      </c>
      <c r="AX270" s="13" t="s">
        <v>83</v>
      </c>
      <c r="AY270" s="218" t="s">
        <v>139</v>
      </c>
    </row>
    <row r="271" spans="1:65" s="2" customFormat="1" ht="62.65" customHeight="1">
      <c r="A271" s="33"/>
      <c r="B271" s="34"/>
      <c r="C271" s="190" t="s">
        <v>391</v>
      </c>
      <c r="D271" s="190" t="s">
        <v>142</v>
      </c>
      <c r="E271" s="191" t="s">
        <v>571</v>
      </c>
      <c r="F271" s="192" t="s">
        <v>572</v>
      </c>
      <c r="G271" s="193" t="s">
        <v>276</v>
      </c>
      <c r="H271" s="194">
        <v>61.37</v>
      </c>
      <c r="I271" s="195"/>
      <c r="J271" s="196">
        <f>ROUND(I271*H271,2)</f>
        <v>0</v>
      </c>
      <c r="K271" s="192" t="s">
        <v>146</v>
      </c>
      <c r="L271" s="38"/>
      <c r="M271" s="197" t="s">
        <v>1</v>
      </c>
      <c r="N271" s="198" t="s">
        <v>41</v>
      </c>
      <c r="O271" s="70"/>
      <c r="P271" s="199">
        <f>O271*H271</f>
        <v>0</v>
      </c>
      <c r="Q271" s="199">
        <v>0</v>
      </c>
      <c r="R271" s="199">
        <f>Q271*H271</f>
        <v>0</v>
      </c>
      <c r="S271" s="199">
        <v>0</v>
      </c>
      <c r="T271" s="200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1" t="s">
        <v>314</v>
      </c>
      <c r="AT271" s="201" t="s">
        <v>142</v>
      </c>
      <c r="AU271" s="201" t="s">
        <v>83</v>
      </c>
      <c r="AY271" s="16" t="s">
        <v>139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6" t="s">
        <v>83</v>
      </c>
      <c r="BK271" s="202">
        <f>ROUND(I271*H271,2)</f>
        <v>0</v>
      </c>
      <c r="BL271" s="16" t="s">
        <v>314</v>
      </c>
      <c r="BM271" s="201" t="s">
        <v>573</v>
      </c>
    </row>
    <row r="272" spans="1:65" s="2" customFormat="1" ht="136.5">
      <c r="A272" s="33"/>
      <c r="B272" s="34"/>
      <c r="C272" s="35"/>
      <c r="D272" s="203" t="s">
        <v>149</v>
      </c>
      <c r="E272" s="35"/>
      <c r="F272" s="204" t="s">
        <v>574</v>
      </c>
      <c r="G272" s="35"/>
      <c r="H272" s="35"/>
      <c r="I272" s="205"/>
      <c r="J272" s="35"/>
      <c r="K272" s="35"/>
      <c r="L272" s="38"/>
      <c r="M272" s="206"/>
      <c r="N272" s="207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149</v>
      </c>
      <c r="AU272" s="16" t="s">
        <v>83</v>
      </c>
    </row>
    <row r="273" spans="1:65" s="2" customFormat="1" ht="19.5">
      <c r="A273" s="33"/>
      <c r="B273" s="34"/>
      <c r="C273" s="35"/>
      <c r="D273" s="203" t="s">
        <v>174</v>
      </c>
      <c r="E273" s="35"/>
      <c r="F273" s="219" t="s">
        <v>575</v>
      </c>
      <c r="G273" s="35"/>
      <c r="H273" s="35"/>
      <c r="I273" s="205"/>
      <c r="J273" s="35"/>
      <c r="K273" s="35"/>
      <c r="L273" s="38"/>
      <c r="M273" s="206"/>
      <c r="N273" s="207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174</v>
      </c>
      <c r="AU273" s="16" t="s">
        <v>83</v>
      </c>
    </row>
    <row r="274" spans="1:65" s="13" customFormat="1" ht="11.25">
      <c r="B274" s="208"/>
      <c r="C274" s="209"/>
      <c r="D274" s="203" t="s">
        <v>151</v>
      </c>
      <c r="E274" s="210" t="s">
        <v>1</v>
      </c>
      <c r="F274" s="211" t="s">
        <v>576</v>
      </c>
      <c r="G274" s="209"/>
      <c r="H274" s="212">
        <v>61.37</v>
      </c>
      <c r="I274" s="213"/>
      <c r="J274" s="209"/>
      <c r="K274" s="209"/>
      <c r="L274" s="214"/>
      <c r="M274" s="215"/>
      <c r="N274" s="216"/>
      <c r="O274" s="216"/>
      <c r="P274" s="216"/>
      <c r="Q274" s="216"/>
      <c r="R274" s="216"/>
      <c r="S274" s="216"/>
      <c r="T274" s="217"/>
      <c r="AT274" s="218" t="s">
        <v>151</v>
      </c>
      <c r="AU274" s="218" t="s">
        <v>83</v>
      </c>
      <c r="AV274" s="13" t="s">
        <v>85</v>
      </c>
      <c r="AW274" s="13" t="s">
        <v>33</v>
      </c>
      <c r="AX274" s="13" t="s">
        <v>83</v>
      </c>
      <c r="AY274" s="218" t="s">
        <v>139</v>
      </c>
    </row>
    <row r="275" spans="1:65" s="2" customFormat="1" ht="62.65" customHeight="1">
      <c r="A275" s="33"/>
      <c r="B275" s="34"/>
      <c r="C275" s="190" t="s">
        <v>397</v>
      </c>
      <c r="D275" s="190" t="s">
        <v>142</v>
      </c>
      <c r="E275" s="191" t="s">
        <v>571</v>
      </c>
      <c r="F275" s="192" t="s">
        <v>572</v>
      </c>
      <c r="G275" s="193" t="s">
        <v>276</v>
      </c>
      <c r="H275" s="194">
        <v>1.4</v>
      </c>
      <c r="I275" s="195"/>
      <c r="J275" s="196">
        <f>ROUND(I275*H275,2)</f>
        <v>0</v>
      </c>
      <c r="K275" s="192" t="s">
        <v>146</v>
      </c>
      <c r="L275" s="38"/>
      <c r="M275" s="197" t="s">
        <v>1</v>
      </c>
      <c r="N275" s="198" t="s">
        <v>41</v>
      </c>
      <c r="O275" s="70"/>
      <c r="P275" s="199">
        <f>O275*H275</f>
        <v>0</v>
      </c>
      <c r="Q275" s="199">
        <v>0</v>
      </c>
      <c r="R275" s="199">
        <f>Q275*H275</f>
        <v>0</v>
      </c>
      <c r="S275" s="199">
        <v>0</v>
      </c>
      <c r="T275" s="200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1" t="s">
        <v>314</v>
      </c>
      <c r="AT275" s="201" t="s">
        <v>142</v>
      </c>
      <c r="AU275" s="201" t="s">
        <v>83</v>
      </c>
      <c r="AY275" s="16" t="s">
        <v>139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6" t="s">
        <v>83</v>
      </c>
      <c r="BK275" s="202">
        <f>ROUND(I275*H275,2)</f>
        <v>0</v>
      </c>
      <c r="BL275" s="16" t="s">
        <v>314</v>
      </c>
      <c r="BM275" s="201" t="s">
        <v>577</v>
      </c>
    </row>
    <row r="276" spans="1:65" s="2" customFormat="1" ht="136.5">
      <c r="A276" s="33"/>
      <c r="B276" s="34"/>
      <c r="C276" s="35"/>
      <c r="D276" s="203" t="s">
        <v>149</v>
      </c>
      <c r="E276" s="35"/>
      <c r="F276" s="204" t="s">
        <v>574</v>
      </c>
      <c r="G276" s="35"/>
      <c r="H276" s="35"/>
      <c r="I276" s="205"/>
      <c r="J276" s="35"/>
      <c r="K276" s="35"/>
      <c r="L276" s="38"/>
      <c r="M276" s="206"/>
      <c r="N276" s="207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149</v>
      </c>
      <c r="AU276" s="16" t="s">
        <v>83</v>
      </c>
    </row>
    <row r="277" spans="1:65" s="2" customFormat="1" ht="19.5">
      <c r="A277" s="33"/>
      <c r="B277" s="34"/>
      <c r="C277" s="35"/>
      <c r="D277" s="203" t="s">
        <v>174</v>
      </c>
      <c r="E277" s="35"/>
      <c r="F277" s="219" t="s">
        <v>578</v>
      </c>
      <c r="G277" s="35"/>
      <c r="H277" s="35"/>
      <c r="I277" s="205"/>
      <c r="J277" s="35"/>
      <c r="K277" s="35"/>
      <c r="L277" s="38"/>
      <c r="M277" s="206"/>
      <c r="N277" s="207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174</v>
      </c>
      <c r="AU277" s="16" t="s">
        <v>83</v>
      </c>
    </row>
    <row r="278" spans="1:65" s="13" customFormat="1" ht="11.25">
      <c r="B278" s="208"/>
      <c r="C278" s="209"/>
      <c r="D278" s="203" t="s">
        <v>151</v>
      </c>
      <c r="E278" s="210" t="s">
        <v>1</v>
      </c>
      <c r="F278" s="211" t="s">
        <v>579</v>
      </c>
      <c r="G278" s="209"/>
      <c r="H278" s="212">
        <v>1.4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151</v>
      </c>
      <c r="AU278" s="218" t="s">
        <v>83</v>
      </c>
      <c r="AV278" s="13" t="s">
        <v>85</v>
      </c>
      <c r="AW278" s="13" t="s">
        <v>33</v>
      </c>
      <c r="AX278" s="13" t="s">
        <v>83</v>
      </c>
      <c r="AY278" s="218" t="s">
        <v>139</v>
      </c>
    </row>
    <row r="279" spans="1:65" s="2" customFormat="1" ht="62.65" customHeight="1">
      <c r="A279" s="33"/>
      <c r="B279" s="34"/>
      <c r="C279" s="190" t="s">
        <v>369</v>
      </c>
      <c r="D279" s="190" t="s">
        <v>142</v>
      </c>
      <c r="E279" s="191" t="s">
        <v>580</v>
      </c>
      <c r="F279" s="192" t="s">
        <v>581</v>
      </c>
      <c r="G279" s="193" t="s">
        <v>276</v>
      </c>
      <c r="H279" s="194">
        <v>3.552</v>
      </c>
      <c r="I279" s="195"/>
      <c r="J279" s="196">
        <f>ROUND(I279*H279,2)</f>
        <v>0</v>
      </c>
      <c r="K279" s="192" t="s">
        <v>146</v>
      </c>
      <c r="L279" s="38"/>
      <c r="M279" s="197" t="s">
        <v>1</v>
      </c>
      <c r="N279" s="198" t="s">
        <v>41</v>
      </c>
      <c r="O279" s="70"/>
      <c r="P279" s="199">
        <f>O279*H279</f>
        <v>0</v>
      </c>
      <c r="Q279" s="199">
        <v>0</v>
      </c>
      <c r="R279" s="199">
        <f>Q279*H279</f>
        <v>0</v>
      </c>
      <c r="S279" s="199">
        <v>0</v>
      </c>
      <c r="T279" s="200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1" t="s">
        <v>314</v>
      </c>
      <c r="AT279" s="201" t="s">
        <v>142</v>
      </c>
      <c r="AU279" s="201" t="s">
        <v>83</v>
      </c>
      <c r="AY279" s="16" t="s">
        <v>139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16" t="s">
        <v>83</v>
      </c>
      <c r="BK279" s="202">
        <f>ROUND(I279*H279,2)</f>
        <v>0</v>
      </c>
      <c r="BL279" s="16" t="s">
        <v>314</v>
      </c>
      <c r="BM279" s="201" t="s">
        <v>582</v>
      </c>
    </row>
    <row r="280" spans="1:65" s="2" customFormat="1" ht="136.5">
      <c r="A280" s="33"/>
      <c r="B280" s="34"/>
      <c r="C280" s="35"/>
      <c r="D280" s="203" t="s">
        <v>149</v>
      </c>
      <c r="E280" s="35"/>
      <c r="F280" s="204" t="s">
        <v>583</v>
      </c>
      <c r="G280" s="35"/>
      <c r="H280" s="35"/>
      <c r="I280" s="205"/>
      <c r="J280" s="35"/>
      <c r="K280" s="35"/>
      <c r="L280" s="38"/>
      <c r="M280" s="206"/>
      <c r="N280" s="207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149</v>
      </c>
      <c r="AU280" s="16" t="s">
        <v>83</v>
      </c>
    </row>
    <row r="281" spans="1:65" s="2" customFormat="1" ht="19.5">
      <c r="A281" s="33"/>
      <c r="B281" s="34"/>
      <c r="C281" s="35"/>
      <c r="D281" s="203" t="s">
        <v>174</v>
      </c>
      <c r="E281" s="35"/>
      <c r="F281" s="219" t="s">
        <v>584</v>
      </c>
      <c r="G281" s="35"/>
      <c r="H281" s="35"/>
      <c r="I281" s="205"/>
      <c r="J281" s="35"/>
      <c r="K281" s="35"/>
      <c r="L281" s="38"/>
      <c r="M281" s="206"/>
      <c r="N281" s="207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174</v>
      </c>
      <c r="AU281" s="16" t="s">
        <v>83</v>
      </c>
    </row>
    <row r="282" spans="1:65" s="13" customFormat="1" ht="11.25">
      <c r="B282" s="208"/>
      <c r="C282" s="209"/>
      <c r="D282" s="203" t="s">
        <v>151</v>
      </c>
      <c r="E282" s="210" t="s">
        <v>1</v>
      </c>
      <c r="F282" s="211" t="s">
        <v>585</v>
      </c>
      <c r="G282" s="209"/>
      <c r="H282" s="212">
        <v>3.552</v>
      </c>
      <c r="I282" s="213"/>
      <c r="J282" s="209"/>
      <c r="K282" s="209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151</v>
      </c>
      <c r="AU282" s="218" t="s">
        <v>83</v>
      </c>
      <c r="AV282" s="13" t="s">
        <v>85</v>
      </c>
      <c r="AW282" s="13" t="s">
        <v>33</v>
      </c>
      <c r="AX282" s="13" t="s">
        <v>83</v>
      </c>
      <c r="AY282" s="218" t="s">
        <v>139</v>
      </c>
    </row>
    <row r="283" spans="1:65" s="2" customFormat="1" ht="24.2" customHeight="1">
      <c r="A283" s="33"/>
      <c r="B283" s="34"/>
      <c r="C283" s="190" t="s">
        <v>349</v>
      </c>
      <c r="D283" s="190" t="s">
        <v>142</v>
      </c>
      <c r="E283" s="191" t="s">
        <v>370</v>
      </c>
      <c r="F283" s="192" t="s">
        <v>371</v>
      </c>
      <c r="G283" s="193" t="s">
        <v>276</v>
      </c>
      <c r="H283" s="194">
        <v>362.77</v>
      </c>
      <c r="I283" s="195"/>
      <c r="J283" s="196">
        <f>ROUND(I283*H283,2)</f>
        <v>0</v>
      </c>
      <c r="K283" s="192" t="s">
        <v>146</v>
      </c>
      <c r="L283" s="38"/>
      <c r="M283" s="197" t="s">
        <v>1</v>
      </c>
      <c r="N283" s="198" t="s">
        <v>41</v>
      </c>
      <c r="O283" s="70"/>
      <c r="P283" s="199">
        <f>O283*H283</f>
        <v>0</v>
      </c>
      <c r="Q283" s="199">
        <v>0</v>
      </c>
      <c r="R283" s="199">
        <f>Q283*H283</f>
        <v>0</v>
      </c>
      <c r="S283" s="199">
        <v>0</v>
      </c>
      <c r="T283" s="200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1" t="s">
        <v>314</v>
      </c>
      <c r="AT283" s="201" t="s">
        <v>142</v>
      </c>
      <c r="AU283" s="201" t="s">
        <v>83</v>
      </c>
      <c r="AY283" s="16" t="s">
        <v>139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6" t="s">
        <v>83</v>
      </c>
      <c r="BK283" s="202">
        <f>ROUND(I283*H283,2)</f>
        <v>0</v>
      </c>
      <c r="BL283" s="16" t="s">
        <v>314</v>
      </c>
      <c r="BM283" s="201" t="s">
        <v>586</v>
      </c>
    </row>
    <row r="284" spans="1:65" s="2" customFormat="1" ht="48.75">
      <c r="A284" s="33"/>
      <c r="B284" s="34"/>
      <c r="C284" s="35"/>
      <c r="D284" s="203" t="s">
        <v>149</v>
      </c>
      <c r="E284" s="35"/>
      <c r="F284" s="204" t="s">
        <v>373</v>
      </c>
      <c r="G284" s="35"/>
      <c r="H284" s="35"/>
      <c r="I284" s="205"/>
      <c r="J284" s="35"/>
      <c r="K284" s="35"/>
      <c r="L284" s="38"/>
      <c r="M284" s="206"/>
      <c r="N284" s="207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149</v>
      </c>
      <c r="AU284" s="16" t="s">
        <v>83</v>
      </c>
    </row>
    <row r="285" spans="1:65" s="13" customFormat="1" ht="11.25">
      <c r="B285" s="208"/>
      <c r="C285" s="209"/>
      <c r="D285" s="203" t="s">
        <v>151</v>
      </c>
      <c r="E285" s="210" t="s">
        <v>1</v>
      </c>
      <c r="F285" s="211" t="s">
        <v>587</v>
      </c>
      <c r="G285" s="209"/>
      <c r="H285" s="212">
        <v>362.77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151</v>
      </c>
      <c r="AU285" s="218" t="s">
        <v>83</v>
      </c>
      <c r="AV285" s="13" t="s">
        <v>85</v>
      </c>
      <c r="AW285" s="13" t="s">
        <v>33</v>
      </c>
      <c r="AX285" s="13" t="s">
        <v>83</v>
      </c>
      <c r="AY285" s="218" t="s">
        <v>139</v>
      </c>
    </row>
    <row r="286" spans="1:65" s="2" customFormat="1" ht="24.2" customHeight="1">
      <c r="A286" s="33"/>
      <c r="B286" s="34"/>
      <c r="C286" s="190" t="s">
        <v>222</v>
      </c>
      <c r="D286" s="190" t="s">
        <v>142</v>
      </c>
      <c r="E286" s="191" t="s">
        <v>386</v>
      </c>
      <c r="F286" s="192" t="s">
        <v>387</v>
      </c>
      <c r="G286" s="193" t="s">
        <v>276</v>
      </c>
      <c r="H286" s="194">
        <v>752.4</v>
      </c>
      <c r="I286" s="195"/>
      <c r="J286" s="196">
        <f>ROUND(I286*H286,2)</f>
        <v>0</v>
      </c>
      <c r="K286" s="192" t="s">
        <v>146</v>
      </c>
      <c r="L286" s="38"/>
      <c r="M286" s="197" t="s">
        <v>1</v>
      </c>
      <c r="N286" s="198" t="s">
        <v>41</v>
      </c>
      <c r="O286" s="70"/>
      <c r="P286" s="199">
        <f>O286*H286</f>
        <v>0</v>
      </c>
      <c r="Q286" s="199">
        <v>0</v>
      </c>
      <c r="R286" s="199">
        <f>Q286*H286</f>
        <v>0</v>
      </c>
      <c r="S286" s="199">
        <v>0</v>
      </c>
      <c r="T286" s="200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1" t="s">
        <v>314</v>
      </c>
      <c r="AT286" s="201" t="s">
        <v>142</v>
      </c>
      <c r="AU286" s="201" t="s">
        <v>83</v>
      </c>
      <c r="AY286" s="16" t="s">
        <v>139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6" t="s">
        <v>83</v>
      </c>
      <c r="BK286" s="202">
        <f>ROUND(I286*H286,2)</f>
        <v>0</v>
      </c>
      <c r="BL286" s="16" t="s">
        <v>314</v>
      </c>
      <c r="BM286" s="201" t="s">
        <v>588</v>
      </c>
    </row>
    <row r="287" spans="1:65" s="2" customFormat="1" ht="58.5">
      <c r="A287" s="33"/>
      <c r="B287" s="34"/>
      <c r="C287" s="35"/>
      <c r="D287" s="203" t="s">
        <v>149</v>
      </c>
      <c r="E287" s="35"/>
      <c r="F287" s="204" t="s">
        <v>389</v>
      </c>
      <c r="G287" s="35"/>
      <c r="H287" s="35"/>
      <c r="I287" s="205"/>
      <c r="J287" s="35"/>
      <c r="K287" s="35"/>
      <c r="L287" s="38"/>
      <c r="M287" s="206"/>
      <c r="N287" s="207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149</v>
      </c>
      <c r="AU287" s="16" t="s">
        <v>83</v>
      </c>
    </row>
    <row r="288" spans="1:65" s="13" customFormat="1" ht="11.25">
      <c r="B288" s="208"/>
      <c r="C288" s="209"/>
      <c r="D288" s="203" t="s">
        <v>151</v>
      </c>
      <c r="E288" s="210" t="s">
        <v>1</v>
      </c>
      <c r="F288" s="211" t="s">
        <v>589</v>
      </c>
      <c r="G288" s="209"/>
      <c r="H288" s="212">
        <v>752.4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151</v>
      </c>
      <c r="AU288" s="218" t="s">
        <v>83</v>
      </c>
      <c r="AV288" s="13" t="s">
        <v>85</v>
      </c>
      <c r="AW288" s="13" t="s">
        <v>33</v>
      </c>
      <c r="AX288" s="13" t="s">
        <v>83</v>
      </c>
      <c r="AY288" s="218" t="s">
        <v>139</v>
      </c>
    </row>
    <row r="289" spans="1:65" s="2" customFormat="1" ht="24.2" customHeight="1">
      <c r="A289" s="33"/>
      <c r="B289" s="34"/>
      <c r="C289" s="190" t="s">
        <v>295</v>
      </c>
      <c r="D289" s="190" t="s">
        <v>142</v>
      </c>
      <c r="E289" s="191" t="s">
        <v>398</v>
      </c>
      <c r="F289" s="192" t="s">
        <v>399</v>
      </c>
      <c r="G289" s="193" t="s">
        <v>276</v>
      </c>
      <c r="H289" s="194">
        <v>61.37</v>
      </c>
      <c r="I289" s="195"/>
      <c r="J289" s="196">
        <f>ROUND(I289*H289,2)</f>
        <v>0</v>
      </c>
      <c r="K289" s="192" t="s">
        <v>146</v>
      </c>
      <c r="L289" s="38"/>
      <c r="M289" s="197" t="s">
        <v>1</v>
      </c>
      <c r="N289" s="198" t="s">
        <v>41</v>
      </c>
      <c r="O289" s="70"/>
      <c r="P289" s="199">
        <f>O289*H289</f>
        <v>0</v>
      </c>
      <c r="Q289" s="199">
        <v>0</v>
      </c>
      <c r="R289" s="199">
        <f>Q289*H289</f>
        <v>0</v>
      </c>
      <c r="S289" s="199">
        <v>0</v>
      </c>
      <c r="T289" s="200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1" t="s">
        <v>314</v>
      </c>
      <c r="AT289" s="201" t="s">
        <v>142</v>
      </c>
      <c r="AU289" s="201" t="s">
        <v>83</v>
      </c>
      <c r="AY289" s="16" t="s">
        <v>139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6" t="s">
        <v>83</v>
      </c>
      <c r="BK289" s="202">
        <f>ROUND(I289*H289,2)</f>
        <v>0</v>
      </c>
      <c r="BL289" s="16" t="s">
        <v>314</v>
      </c>
      <c r="BM289" s="201" t="s">
        <v>590</v>
      </c>
    </row>
    <row r="290" spans="1:65" s="2" customFormat="1" ht="58.5">
      <c r="A290" s="33"/>
      <c r="B290" s="34"/>
      <c r="C290" s="35"/>
      <c r="D290" s="203" t="s">
        <v>149</v>
      </c>
      <c r="E290" s="35"/>
      <c r="F290" s="204" t="s">
        <v>401</v>
      </c>
      <c r="G290" s="35"/>
      <c r="H290" s="35"/>
      <c r="I290" s="205"/>
      <c r="J290" s="35"/>
      <c r="K290" s="35"/>
      <c r="L290" s="38"/>
      <c r="M290" s="206"/>
      <c r="N290" s="207"/>
      <c r="O290" s="70"/>
      <c r="P290" s="70"/>
      <c r="Q290" s="70"/>
      <c r="R290" s="70"/>
      <c r="S290" s="70"/>
      <c r="T290" s="71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6" t="s">
        <v>149</v>
      </c>
      <c r="AU290" s="16" t="s">
        <v>83</v>
      </c>
    </row>
    <row r="291" spans="1:65" s="13" customFormat="1" ht="11.25">
      <c r="B291" s="208"/>
      <c r="C291" s="209"/>
      <c r="D291" s="203" t="s">
        <v>151</v>
      </c>
      <c r="E291" s="210" t="s">
        <v>1</v>
      </c>
      <c r="F291" s="211" t="s">
        <v>591</v>
      </c>
      <c r="G291" s="209"/>
      <c r="H291" s="212">
        <v>61.37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151</v>
      </c>
      <c r="AU291" s="218" t="s">
        <v>83</v>
      </c>
      <c r="AV291" s="13" t="s">
        <v>85</v>
      </c>
      <c r="AW291" s="13" t="s">
        <v>33</v>
      </c>
      <c r="AX291" s="13" t="s">
        <v>83</v>
      </c>
      <c r="AY291" s="218" t="s">
        <v>139</v>
      </c>
    </row>
    <row r="292" spans="1:65" s="2" customFormat="1" ht="24.2" customHeight="1">
      <c r="A292" s="33"/>
      <c r="B292" s="34"/>
      <c r="C292" s="190" t="s">
        <v>411</v>
      </c>
      <c r="D292" s="190" t="s">
        <v>142</v>
      </c>
      <c r="E292" s="191" t="s">
        <v>404</v>
      </c>
      <c r="F292" s="192" t="s">
        <v>405</v>
      </c>
      <c r="G292" s="193" t="s">
        <v>276</v>
      </c>
      <c r="H292" s="194">
        <v>0.38400000000000001</v>
      </c>
      <c r="I292" s="195"/>
      <c r="J292" s="196">
        <f>ROUND(I292*H292,2)</f>
        <v>0</v>
      </c>
      <c r="K292" s="192" t="s">
        <v>146</v>
      </c>
      <c r="L292" s="38"/>
      <c r="M292" s="197" t="s">
        <v>1</v>
      </c>
      <c r="N292" s="198" t="s">
        <v>41</v>
      </c>
      <c r="O292" s="70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1" t="s">
        <v>314</v>
      </c>
      <c r="AT292" s="201" t="s">
        <v>142</v>
      </c>
      <c r="AU292" s="201" t="s">
        <v>83</v>
      </c>
      <c r="AY292" s="16" t="s">
        <v>139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6" t="s">
        <v>83</v>
      </c>
      <c r="BK292" s="202">
        <f>ROUND(I292*H292,2)</f>
        <v>0</v>
      </c>
      <c r="BL292" s="16" t="s">
        <v>314</v>
      </c>
      <c r="BM292" s="201" t="s">
        <v>592</v>
      </c>
    </row>
    <row r="293" spans="1:65" s="2" customFormat="1" ht="48.75">
      <c r="A293" s="33"/>
      <c r="B293" s="34"/>
      <c r="C293" s="35"/>
      <c r="D293" s="203" t="s">
        <v>149</v>
      </c>
      <c r="E293" s="35"/>
      <c r="F293" s="204" t="s">
        <v>407</v>
      </c>
      <c r="G293" s="35"/>
      <c r="H293" s="35"/>
      <c r="I293" s="205"/>
      <c r="J293" s="35"/>
      <c r="K293" s="35"/>
      <c r="L293" s="38"/>
      <c r="M293" s="206"/>
      <c r="N293" s="207"/>
      <c r="O293" s="70"/>
      <c r="P293" s="70"/>
      <c r="Q293" s="70"/>
      <c r="R293" s="70"/>
      <c r="S293" s="70"/>
      <c r="T293" s="71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149</v>
      </c>
      <c r="AU293" s="16" t="s">
        <v>83</v>
      </c>
    </row>
    <row r="294" spans="1:65" s="13" customFormat="1" ht="11.25">
      <c r="B294" s="208"/>
      <c r="C294" s="209"/>
      <c r="D294" s="203" t="s">
        <v>151</v>
      </c>
      <c r="E294" s="210" t="s">
        <v>1</v>
      </c>
      <c r="F294" s="211" t="s">
        <v>593</v>
      </c>
      <c r="G294" s="209"/>
      <c r="H294" s="212">
        <v>0.38400000000000001</v>
      </c>
      <c r="I294" s="213"/>
      <c r="J294" s="209"/>
      <c r="K294" s="209"/>
      <c r="L294" s="214"/>
      <c r="M294" s="235"/>
      <c r="N294" s="236"/>
      <c r="O294" s="236"/>
      <c r="P294" s="236"/>
      <c r="Q294" s="236"/>
      <c r="R294" s="236"/>
      <c r="S294" s="236"/>
      <c r="T294" s="237"/>
      <c r="AT294" s="218" t="s">
        <v>151</v>
      </c>
      <c r="AU294" s="218" t="s">
        <v>83</v>
      </c>
      <c r="AV294" s="13" t="s">
        <v>85</v>
      </c>
      <c r="AW294" s="13" t="s">
        <v>33</v>
      </c>
      <c r="AX294" s="13" t="s">
        <v>83</v>
      </c>
      <c r="AY294" s="218" t="s">
        <v>139</v>
      </c>
    </row>
    <row r="295" spans="1:65" s="2" customFormat="1" ht="6.95" customHeight="1">
      <c r="A295" s="3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38"/>
      <c r="M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</row>
  </sheetData>
  <sheetProtection algorithmName="SHA-512" hashValue="teIife1QI9XImihLmjaHiAIyIHzlY+n8dMjv5rktjA7ujvLULg6N93i8kzwSsRcvpbV63K4+3gV7Ka7PXqd0ng==" saltValue="6h8/E2NWQLOwty5d3Uu+flswK6ghEsF+WuBc9DRnkLHX46A3ZeNzz5k31vwffygwUdW7i2PPYKYQ6aNZ3DAuCA==" spinCount="100000" sheet="1" objects="1" scenarios="1" formatColumns="0" formatRows="0" autoFilter="0"/>
  <autoFilter ref="C122:K294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1" customFormat="1" ht="12" customHeight="1">
      <c r="B8" s="19"/>
      <c r="D8" s="118" t="s">
        <v>111</v>
      </c>
      <c r="L8" s="19"/>
    </row>
    <row r="9" spans="1:46" s="2" customFormat="1" ht="16.5" customHeight="1">
      <c r="A9" s="33"/>
      <c r="B9" s="38"/>
      <c r="C9" s="33"/>
      <c r="D9" s="33"/>
      <c r="E9" s="294" t="s">
        <v>424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113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97" t="s">
        <v>594</v>
      </c>
      <c r="F11" s="296"/>
      <c r="G11" s="296"/>
      <c r="H11" s="296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426</v>
      </c>
      <c r="G14" s="33"/>
      <c r="H14" s="33"/>
      <c r="I14" s="118" t="s">
        <v>22</v>
      </c>
      <c r="J14" s="119" t="str">
        <f>'Rekapitulace stavby'!AN8</f>
        <v>Vyplň údaj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25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26</v>
      </c>
      <c r="F17" s="33"/>
      <c r="G17" s="33"/>
      <c r="H17" s="33"/>
      <c r="I17" s="118" t="s">
        <v>27</v>
      </c>
      <c r="J17" s="109" t="s">
        <v>28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29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98" t="str">
        <f>'Rekapitulace stavby'!E14</f>
        <v>Vyplň údaj</v>
      </c>
      <c r="F20" s="299"/>
      <c r="G20" s="299"/>
      <c r="H20" s="299"/>
      <c r="I20" s="118" t="s">
        <v>27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31</v>
      </c>
      <c r="E22" s="33"/>
      <c r="F22" s="33"/>
      <c r="G22" s="33"/>
      <c r="H22" s="33"/>
      <c r="I22" s="118" t="s">
        <v>24</v>
      </c>
      <c r="J22" s="109" t="str">
        <f>IF('Rekapitulace stavby'!AN16="","",'Rekapitulace stavby'!AN16)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stavby'!E17="","",'Rekapitulace stavby'!E17)</f>
        <v xml:space="preserve"> </v>
      </c>
      <c r="F23" s="33"/>
      <c r="G23" s="33"/>
      <c r="H23" s="33"/>
      <c r="I23" s="118" t="s">
        <v>27</v>
      </c>
      <c r="J23" s="109" t="str">
        <f>IF('Rekapitulace stavby'!AN17="","",'Rekapitulace stavby'!AN17)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34</v>
      </c>
      <c r="E25" s="33"/>
      <c r="F25" s="33"/>
      <c r="G25" s="33"/>
      <c r="H25" s="33"/>
      <c r="I25" s="118" t="s">
        <v>24</v>
      </c>
      <c r="J25" s="109" t="str">
        <f>IF('Rekapitulace stavby'!AN19="","",'Rekapitulace stavby'!AN19)</f>
        <v/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tr">
        <f>IF('Rekapitulace stavby'!E20="","",'Rekapitulace stavby'!E20)</f>
        <v xml:space="preserve"> </v>
      </c>
      <c r="F26" s="33"/>
      <c r="G26" s="33"/>
      <c r="H26" s="33"/>
      <c r="I26" s="118" t="s">
        <v>27</v>
      </c>
      <c r="J26" s="109" t="str">
        <f>IF('Rekapitulace stavby'!AN20="","",'Rekapitulace stavby'!AN20)</f>
        <v/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35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0" t="s">
        <v>1</v>
      </c>
      <c r="F29" s="300"/>
      <c r="G29" s="300"/>
      <c r="H29" s="300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36</v>
      </c>
      <c r="E32" s="33"/>
      <c r="F32" s="33"/>
      <c r="G32" s="33"/>
      <c r="H32" s="33"/>
      <c r="I32" s="33"/>
      <c r="J32" s="125">
        <f>ROUND(J120,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38</v>
      </c>
      <c r="G34" s="33"/>
      <c r="H34" s="33"/>
      <c r="I34" s="126" t="s">
        <v>37</v>
      </c>
      <c r="J34" s="126" t="s">
        <v>39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40</v>
      </c>
      <c r="E35" s="118" t="s">
        <v>41</v>
      </c>
      <c r="F35" s="128">
        <f>ROUND((SUM(BE120:BE129)),  2)</f>
        <v>0</v>
      </c>
      <c r="G35" s="33"/>
      <c r="H35" s="33"/>
      <c r="I35" s="129">
        <v>0.21</v>
      </c>
      <c r="J35" s="128">
        <f>ROUND(((SUM(BE120:BE129))*I35),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42</v>
      </c>
      <c r="F36" s="128">
        <f>ROUND((SUM(BF120:BF129)),  2)</f>
        <v>0</v>
      </c>
      <c r="G36" s="33"/>
      <c r="H36" s="33"/>
      <c r="I36" s="129">
        <v>0.15</v>
      </c>
      <c r="J36" s="128">
        <f>ROUND(((SUM(BF120:BF129))*I36),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43</v>
      </c>
      <c r="F37" s="128">
        <f>ROUND((SUM(BG120:BG129)),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44</v>
      </c>
      <c r="F38" s="128">
        <f>ROUND((SUM(BH120:BH129)),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45</v>
      </c>
      <c r="F39" s="128">
        <f>ROUND((SUM(BI120:BI129)),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46</v>
      </c>
      <c r="E41" s="132"/>
      <c r="F41" s="132"/>
      <c r="G41" s="133" t="s">
        <v>47</v>
      </c>
      <c r="H41" s="134" t="s">
        <v>48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111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301" t="s">
        <v>424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113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49" t="str">
        <f>E11</f>
        <v>SO 2.2 - materiál zadavatele - NEOCEŇOVAT!!!</v>
      </c>
      <c r="F89" s="303"/>
      <c r="G89" s="303"/>
      <c r="H89" s="303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trať dle JŘ č.195,žst. Loučovice</v>
      </c>
      <c r="G91" s="35"/>
      <c r="H91" s="35"/>
      <c r="I91" s="28" t="s">
        <v>22</v>
      </c>
      <c r="J91" s="65" t="str">
        <f>IF(J14="","",J14)</f>
        <v>Vyplň údaj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23</v>
      </c>
      <c r="D93" s="35"/>
      <c r="E93" s="35"/>
      <c r="F93" s="26" t="str">
        <f>E17</f>
        <v>SŽ,státní organizace,OŘ Plzeň,ST České Budějovice</v>
      </c>
      <c r="G93" s="35"/>
      <c r="H93" s="35"/>
      <c r="I93" s="28" t="s">
        <v>31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29</v>
      </c>
      <c r="D94" s="35"/>
      <c r="E94" s="35"/>
      <c r="F94" s="26" t="str">
        <f>IF(E20="","",E20)</f>
        <v>Vyplň údaj</v>
      </c>
      <c r="G94" s="35"/>
      <c r="H94" s="35"/>
      <c r="I94" s="28" t="s">
        <v>34</v>
      </c>
      <c r="J94" s="31" t="str">
        <f>E26</f>
        <v xml:space="preserve"> 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116</v>
      </c>
      <c r="D96" s="149"/>
      <c r="E96" s="149"/>
      <c r="F96" s="149"/>
      <c r="G96" s="149"/>
      <c r="H96" s="149"/>
      <c r="I96" s="149"/>
      <c r="J96" s="150" t="s">
        <v>117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118</v>
      </c>
      <c r="D98" s="35"/>
      <c r="E98" s="35"/>
      <c r="F98" s="35"/>
      <c r="G98" s="35"/>
      <c r="H98" s="35"/>
      <c r="I98" s="35"/>
      <c r="J98" s="83">
        <f>J120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119</v>
      </c>
    </row>
    <row r="99" spans="1:47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47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47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24.95" customHeight="1">
      <c r="A105" s="33"/>
      <c r="B105" s="34"/>
      <c r="C105" s="22" t="s">
        <v>124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6.5" customHeight="1">
      <c r="A108" s="33"/>
      <c r="B108" s="34"/>
      <c r="C108" s="35"/>
      <c r="D108" s="35"/>
      <c r="E108" s="301" t="str">
        <f>E7</f>
        <v>Výměna kolejnic a pražců v úseku Vyšší Brod - Lipno nad Vltavou</v>
      </c>
      <c r="F108" s="302"/>
      <c r="G108" s="302"/>
      <c r="H108" s="302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1" customFormat="1" ht="12" customHeight="1">
      <c r="B109" s="20"/>
      <c r="C109" s="28" t="s">
        <v>111</v>
      </c>
      <c r="D109" s="21"/>
      <c r="E109" s="21"/>
      <c r="F109" s="21"/>
      <c r="G109" s="21"/>
      <c r="H109" s="21"/>
      <c r="I109" s="21"/>
      <c r="J109" s="21"/>
      <c r="K109" s="21"/>
      <c r="L109" s="19"/>
    </row>
    <row r="110" spans="1:47" s="2" customFormat="1" ht="16.5" customHeight="1">
      <c r="A110" s="33"/>
      <c r="B110" s="34"/>
      <c r="C110" s="35"/>
      <c r="D110" s="35"/>
      <c r="E110" s="301" t="s">
        <v>424</v>
      </c>
      <c r="F110" s="303"/>
      <c r="G110" s="303"/>
      <c r="H110" s="303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5"/>
      <c r="D112" s="35"/>
      <c r="E112" s="249" t="str">
        <f>E11</f>
        <v>SO 2.2 - materiál zadavatele - NEOCEŇOVAT!!!</v>
      </c>
      <c r="F112" s="303"/>
      <c r="G112" s="303"/>
      <c r="H112" s="303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F14</f>
        <v>trať dle JŘ č.195,žst. Loučovice</v>
      </c>
      <c r="G114" s="35"/>
      <c r="H114" s="35"/>
      <c r="I114" s="28" t="s">
        <v>22</v>
      </c>
      <c r="J114" s="65" t="str">
        <f>IF(J14="","",J14)</f>
        <v>Vyplň údaj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E17</f>
        <v>SŽ,státní organizace,OŘ Plzeň,ST České Budějovice</v>
      </c>
      <c r="G116" s="35"/>
      <c r="H116" s="35"/>
      <c r="I116" s="28" t="s">
        <v>31</v>
      </c>
      <c r="J116" s="31" t="str">
        <f>E23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IF(E20="","",E20)</f>
        <v>Vyplň údaj</v>
      </c>
      <c r="G117" s="35"/>
      <c r="H117" s="35"/>
      <c r="I117" s="28" t="s">
        <v>34</v>
      </c>
      <c r="J117" s="31" t="str">
        <f>E26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63"/>
      <c r="B119" s="164"/>
      <c r="C119" s="165" t="s">
        <v>125</v>
      </c>
      <c r="D119" s="166" t="s">
        <v>61</v>
      </c>
      <c r="E119" s="166" t="s">
        <v>57</v>
      </c>
      <c r="F119" s="166" t="s">
        <v>58</v>
      </c>
      <c r="G119" s="166" t="s">
        <v>126</v>
      </c>
      <c r="H119" s="166" t="s">
        <v>127</v>
      </c>
      <c r="I119" s="166" t="s">
        <v>128</v>
      </c>
      <c r="J119" s="166" t="s">
        <v>117</v>
      </c>
      <c r="K119" s="167" t="s">
        <v>129</v>
      </c>
      <c r="L119" s="168"/>
      <c r="M119" s="74" t="s">
        <v>1</v>
      </c>
      <c r="N119" s="75" t="s">
        <v>40</v>
      </c>
      <c r="O119" s="75" t="s">
        <v>130</v>
      </c>
      <c r="P119" s="75" t="s">
        <v>131</v>
      </c>
      <c r="Q119" s="75" t="s">
        <v>132</v>
      </c>
      <c r="R119" s="75" t="s">
        <v>133</v>
      </c>
      <c r="S119" s="75" t="s">
        <v>134</v>
      </c>
      <c r="T119" s="76" t="s">
        <v>135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65" s="2" customFormat="1" ht="22.9" customHeight="1">
      <c r="A120" s="33"/>
      <c r="B120" s="34"/>
      <c r="C120" s="81" t="s">
        <v>136</v>
      </c>
      <c r="D120" s="35"/>
      <c r="E120" s="35"/>
      <c r="F120" s="35"/>
      <c r="G120" s="35"/>
      <c r="H120" s="35"/>
      <c r="I120" s="35"/>
      <c r="J120" s="169">
        <f>BK120</f>
        <v>0</v>
      </c>
      <c r="K120" s="35"/>
      <c r="L120" s="38"/>
      <c r="M120" s="77"/>
      <c r="N120" s="170"/>
      <c r="O120" s="78"/>
      <c r="P120" s="171">
        <f>SUM(P121:P129)</f>
        <v>0</v>
      </c>
      <c r="Q120" s="78"/>
      <c r="R120" s="171">
        <f>SUM(R121:R129)</f>
        <v>0</v>
      </c>
      <c r="S120" s="78"/>
      <c r="T120" s="172">
        <f>SUM(T121:T129)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119</v>
      </c>
      <c r="BK120" s="173">
        <f>SUM(BK121:BK129)</f>
        <v>0</v>
      </c>
    </row>
    <row r="121" spans="1:65" s="2" customFormat="1" ht="24.2" customHeight="1">
      <c r="A121" s="33"/>
      <c r="B121" s="34"/>
      <c r="C121" s="220" t="s">
        <v>83</v>
      </c>
      <c r="D121" s="220" t="s">
        <v>273</v>
      </c>
      <c r="E121" s="221" t="s">
        <v>595</v>
      </c>
      <c r="F121" s="222" t="s">
        <v>596</v>
      </c>
      <c r="G121" s="223" t="s">
        <v>166</v>
      </c>
      <c r="H121" s="224">
        <v>732</v>
      </c>
      <c r="I121" s="225"/>
      <c r="J121" s="226">
        <f>ROUND(I121*H121,2)</f>
        <v>0</v>
      </c>
      <c r="K121" s="222" t="s">
        <v>146</v>
      </c>
      <c r="L121" s="227"/>
      <c r="M121" s="228" t="s">
        <v>1</v>
      </c>
      <c r="N121" s="229" t="s">
        <v>41</v>
      </c>
      <c r="O121" s="7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1" t="s">
        <v>422</v>
      </c>
      <c r="AT121" s="201" t="s">
        <v>273</v>
      </c>
      <c r="AU121" s="201" t="s">
        <v>76</v>
      </c>
      <c r="AY121" s="16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6" t="s">
        <v>83</v>
      </c>
      <c r="BK121" s="202">
        <f>ROUND(I121*H121,2)</f>
        <v>0</v>
      </c>
      <c r="BL121" s="16" t="s">
        <v>147</v>
      </c>
      <c r="BM121" s="201" t="s">
        <v>597</v>
      </c>
    </row>
    <row r="122" spans="1:65" s="2" customFormat="1" ht="11.25">
      <c r="A122" s="33"/>
      <c r="B122" s="34"/>
      <c r="C122" s="35"/>
      <c r="D122" s="203" t="s">
        <v>149</v>
      </c>
      <c r="E122" s="35"/>
      <c r="F122" s="204" t="s">
        <v>596</v>
      </c>
      <c r="G122" s="35"/>
      <c r="H122" s="35"/>
      <c r="I122" s="205"/>
      <c r="J122" s="35"/>
      <c r="K122" s="35"/>
      <c r="L122" s="38"/>
      <c r="M122" s="206"/>
      <c r="N122" s="20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149</v>
      </c>
      <c r="AU122" s="16" t="s">
        <v>76</v>
      </c>
    </row>
    <row r="123" spans="1:65" s="13" customFormat="1" ht="11.25">
      <c r="B123" s="208"/>
      <c r="C123" s="209"/>
      <c r="D123" s="203" t="s">
        <v>151</v>
      </c>
      <c r="E123" s="210" t="s">
        <v>1</v>
      </c>
      <c r="F123" s="211" t="s">
        <v>598</v>
      </c>
      <c r="G123" s="209"/>
      <c r="H123" s="212">
        <v>732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151</v>
      </c>
      <c r="AU123" s="218" t="s">
        <v>76</v>
      </c>
      <c r="AV123" s="13" t="s">
        <v>85</v>
      </c>
      <c r="AW123" s="13" t="s">
        <v>33</v>
      </c>
      <c r="AX123" s="13" t="s">
        <v>83</v>
      </c>
      <c r="AY123" s="218" t="s">
        <v>139</v>
      </c>
    </row>
    <row r="124" spans="1:65" s="2" customFormat="1" ht="24.2" customHeight="1">
      <c r="A124" s="33"/>
      <c r="B124" s="34"/>
      <c r="C124" s="220" t="s">
        <v>157</v>
      </c>
      <c r="D124" s="220" t="s">
        <v>273</v>
      </c>
      <c r="E124" s="221" t="s">
        <v>599</v>
      </c>
      <c r="F124" s="222" t="s">
        <v>600</v>
      </c>
      <c r="G124" s="223" t="s">
        <v>166</v>
      </c>
      <c r="H124" s="224">
        <v>80</v>
      </c>
      <c r="I124" s="225"/>
      <c r="J124" s="226">
        <f>ROUND(I124*H124,2)</f>
        <v>0</v>
      </c>
      <c r="K124" s="222" t="s">
        <v>146</v>
      </c>
      <c r="L124" s="227"/>
      <c r="M124" s="228" t="s">
        <v>1</v>
      </c>
      <c r="N124" s="229" t="s">
        <v>41</v>
      </c>
      <c r="O124" s="70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1" t="s">
        <v>422</v>
      </c>
      <c r="AT124" s="201" t="s">
        <v>273</v>
      </c>
      <c r="AU124" s="201" t="s">
        <v>76</v>
      </c>
      <c r="AY124" s="16" t="s">
        <v>139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6" t="s">
        <v>83</v>
      </c>
      <c r="BK124" s="202">
        <f>ROUND(I124*H124,2)</f>
        <v>0</v>
      </c>
      <c r="BL124" s="16" t="s">
        <v>147</v>
      </c>
      <c r="BM124" s="201" t="s">
        <v>601</v>
      </c>
    </row>
    <row r="125" spans="1:65" s="2" customFormat="1" ht="11.25">
      <c r="A125" s="33"/>
      <c r="B125" s="34"/>
      <c r="C125" s="35"/>
      <c r="D125" s="203" t="s">
        <v>149</v>
      </c>
      <c r="E125" s="35"/>
      <c r="F125" s="204" t="s">
        <v>600</v>
      </c>
      <c r="G125" s="35"/>
      <c r="H125" s="35"/>
      <c r="I125" s="205"/>
      <c r="J125" s="35"/>
      <c r="K125" s="35"/>
      <c r="L125" s="38"/>
      <c r="M125" s="206"/>
      <c r="N125" s="207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149</v>
      </c>
      <c r="AU125" s="16" t="s">
        <v>76</v>
      </c>
    </row>
    <row r="126" spans="1:65" s="13" customFormat="1" ht="11.25">
      <c r="B126" s="208"/>
      <c r="C126" s="209"/>
      <c r="D126" s="203" t="s">
        <v>151</v>
      </c>
      <c r="E126" s="210" t="s">
        <v>1</v>
      </c>
      <c r="F126" s="211" t="s">
        <v>602</v>
      </c>
      <c r="G126" s="209"/>
      <c r="H126" s="212">
        <v>80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151</v>
      </c>
      <c r="AU126" s="218" t="s">
        <v>76</v>
      </c>
      <c r="AV126" s="13" t="s">
        <v>85</v>
      </c>
      <c r="AW126" s="13" t="s">
        <v>33</v>
      </c>
      <c r="AX126" s="13" t="s">
        <v>83</v>
      </c>
      <c r="AY126" s="218" t="s">
        <v>139</v>
      </c>
    </row>
    <row r="127" spans="1:65" s="2" customFormat="1" ht="24.2" customHeight="1">
      <c r="A127" s="33"/>
      <c r="B127" s="34"/>
      <c r="C127" s="220" t="s">
        <v>147</v>
      </c>
      <c r="D127" s="220" t="s">
        <v>273</v>
      </c>
      <c r="E127" s="221" t="s">
        <v>603</v>
      </c>
      <c r="F127" s="222" t="s">
        <v>604</v>
      </c>
      <c r="G127" s="223" t="s">
        <v>180</v>
      </c>
      <c r="H127" s="224">
        <v>980</v>
      </c>
      <c r="I127" s="225"/>
      <c r="J127" s="226">
        <f>ROUND(I127*H127,2)</f>
        <v>0</v>
      </c>
      <c r="K127" s="222" t="s">
        <v>146</v>
      </c>
      <c r="L127" s="227"/>
      <c r="M127" s="228" t="s">
        <v>1</v>
      </c>
      <c r="N127" s="229" t="s">
        <v>41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422</v>
      </c>
      <c r="AT127" s="201" t="s">
        <v>273</v>
      </c>
      <c r="AU127" s="201" t="s">
        <v>76</v>
      </c>
      <c r="AY127" s="16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83</v>
      </c>
      <c r="BK127" s="202">
        <f>ROUND(I127*H127,2)</f>
        <v>0</v>
      </c>
      <c r="BL127" s="16" t="s">
        <v>147</v>
      </c>
      <c r="BM127" s="201" t="s">
        <v>605</v>
      </c>
    </row>
    <row r="128" spans="1:65" s="2" customFormat="1" ht="11.25">
      <c r="A128" s="33"/>
      <c r="B128" s="34"/>
      <c r="C128" s="35"/>
      <c r="D128" s="203" t="s">
        <v>149</v>
      </c>
      <c r="E128" s="35"/>
      <c r="F128" s="204" t="s">
        <v>604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149</v>
      </c>
      <c r="AU128" s="16" t="s">
        <v>76</v>
      </c>
    </row>
    <row r="129" spans="1:51" s="13" customFormat="1" ht="11.25">
      <c r="B129" s="208"/>
      <c r="C129" s="209"/>
      <c r="D129" s="203" t="s">
        <v>151</v>
      </c>
      <c r="E129" s="210" t="s">
        <v>1</v>
      </c>
      <c r="F129" s="211" t="s">
        <v>456</v>
      </c>
      <c r="G129" s="209"/>
      <c r="H129" s="212">
        <v>980</v>
      </c>
      <c r="I129" s="213"/>
      <c r="J129" s="209"/>
      <c r="K129" s="209"/>
      <c r="L129" s="214"/>
      <c r="M129" s="235"/>
      <c r="N129" s="236"/>
      <c r="O129" s="236"/>
      <c r="P129" s="236"/>
      <c r="Q129" s="236"/>
      <c r="R129" s="236"/>
      <c r="S129" s="236"/>
      <c r="T129" s="237"/>
      <c r="AT129" s="218" t="s">
        <v>151</v>
      </c>
      <c r="AU129" s="218" t="s">
        <v>76</v>
      </c>
      <c r="AV129" s="13" t="s">
        <v>85</v>
      </c>
      <c r="AW129" s="13" t="s">
        <v>33</v>
      </c>
      <c r="AX129" s="13" t="s">
        <v>83</v>
      </c>
      <c r="AY129" s="218" t="s">
        <v>139</v>
      </c>
    </row>
    <row r="130" spans="1:51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34DIBwlXD0OEmx2Fvqo5lPgghQ6let1/MGlqGsIem+HMVGTVwZwD+PDX5FQ+6xn4sglmLhlogxjineuJb4Migw==" saltValue="++9aOUnAaHVYyCmMucKlHorArWA899/WkoQ2jV3Vqlo6pAL1NLtW0qHXJlNkptjXircXRe6GqLpWKlWgn2EKTA==" spinCount="100000" sheet="1" objects="1" scenarios="1" formatColumns="0" formatRows="0" autoFilter="0"/>
  <autoFilter ref="C119:K129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8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7" t="s">
        <v>606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607</v>
      </c>
      <c r="G12" s="33"/>
      <c r="H12" s="33"/>
      <c r="I12" s="118" t="s">
        <v>22</v>
      </c>
      <c r="J12" s="119" t="str">
        <f>'Rekapitulace stavby'!AN8</f>
        <v>Vyplň údaj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26</v>
      </c>
      <c r="F15" s="33"/>
      <c r="G15" s="33"/>
      <c r="H15" s="33"/>
      <c r="I15" s="118" t="s">
        <v>27</v>
      </c>
      <c r="J15" s="109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8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27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27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0" t="s">
        <v>1</v>
      </c>
      <c r="F27" s="300"/>
      <c r="G27" s="300"/>
      <c r="H27" s="300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33"/>
      <c r="J30" s="125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6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40</v>
      </c>
      <c r="E33" s="118" t="s">
        <v>41</v>
      </c>
      <c r="F33" s="128">
        <f>ROUND((SUM(BE123:BE225)),  2)</f>
        <v>0</v>
      </c>
      <c r="G33" s="33"/>
      <c r="H33" s="33"/>
      <c r="I33" s="129">
        <v>0.21</v>
      </c>
      <c r="J33" s="128">
        <f>ROUND(((SUM(BE123:BE225))*I33),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42</v>
      </c>
      <c r="F34" s="128">
        <f>ROUND((SUM(BF123:BF225)),  2)</f>
        <v>0</v>
      </c>
      <c r="G34" s="33"/>
      <c r="H34" s="33"/>
      <c r="I34" s="129">
        <v>0.15</v>
      </c>
      <c r="J34" s="128">
        <f>ROUND(((SUM(BF123:BF225))*I34),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43</v>
      </c>
      <c r="F35" s="128">
        <f>ROUND((SUM(BG123:BG225)),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44</v>
      </c>
      <c r="F36" s="128">
        <f>ROUND((SUM(BH123:BH225)),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ROUND((SUM(BI123:BI225)),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SO 3 - Oprava opěrné zdi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trať dle JŘ č.195, Loučovice</v>
      </c>
      <c r="G89" s="35"/>
      <c r="H89" s="35"/>
      <c r="I89" s="28" t="s">
        <v>22</v>
      </c>
      <c r="J89" s="65" t="str">
        <f>IF(J12="","",J12)</f>
        <v>Vyplň údaj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SŽ,státní organizace,OŘ Plzeň,ST České Budějovice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116</v>
      </c>
      <c r="D94" s="149"/>
      <c r="E94" s="149"/>
      <c r="F94" s="149"/>
      <c r="G94" s="149"/>
      <c r="H94" s="149"/>
      <c r="I94" s="149"/>
      <c r="J94" s="150" t="s">
        <v>117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118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52"/>
      <c r="C97" s="153"/>
      <c r="D97" s="154" t="s">
        <v>120</v>
      </c>
      <c r="E97" s="155"/>
      <c r="F97" s="155"/>
      <c r="G97" s="155"/>
      <c r="H97" s="155"/>
      <c r="I97" s="155"/>
      <c r="J97" s="156">
        <f>J124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608</v>
      </c>
      <c r="E98" s="160"/>
      <c r="F98" s="160"/>
      <c r="G98" s="160"/>
      <c r="H98" s="160"/>
      <c r="I98" s="160"/>
      <c r="J98" s="161">
        <f>J125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609</v>
      </c>
      <c r="E99" s="160"/>
      <c r="F99" s="160"/>
      <c r="G99" s="160"/>
      <c r="H99" s="160"/>
      <c r="I99" s="160"/>
      <c r="J99" s="161">
        <f>J153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610</v>
      </c>
      <c r="E100" s="160"/>
      <c r="F100" s="160"/>
      <c r="G100" s="160"/>
      <c r="H100" s="160"/>
      <c r="I100" s="160"/>
      <c r="J100" s="161">
        <f>J157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611</v>
      </c>
      <c r="E101" s="160"/>
      <c r="F101" s="160"/>
      <c r="G101" s="160"/>
      <c r="H101" s="160"/>
      <c r="I101" s="160"/>
      <c r="J101" s="161">
        <f>J179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612</v>
      </c>
      <c r="E102" s="160"/>
      <c r="F102" s="160"/>
      <c r="G102" s="160"/>
      <c r="H102" s="160"/>
      <c r="I102" s="160"/>
      <c r="J102" s="161">
        <f>J186</f>
        <v>0</v>
      </c>
      <c r="K102" s="103"/>
      <c r="L102" s="162"/>
    </row>
    <row r="103" spans="1:31" s="10" customFormat="1" ht="19.899999999999999" customHeight="1">
      <c r="B103" s="158"/>
      <c r="C103" s="103"/>
      <c r="D103" s="159" t="s">
        <v>613</v>
      </c>
      <c r="E103" s="160"/>
      <c r="F103" s="160"/>
      <c r="G103" s="160"/>
      <c r="H103" s="160"/>
      <c r="I103" s="160"/>
      <c r="J103" s="161">
        <f>J223</f>
        <v>0</v>
      </c>
      <c r="K103" s="103"/>
      <c r="L103" s="162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124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301" t="str">
        <f>E7</f>
        <v>Výměna kolejnic a pražců v úseku Vyšší Brod - Lipno nad Vltavou</v>
      </c>
      <c r="F113" s="302"/>
      <c r="G113" s="302"/>
      <c r="H113" s="302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111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49" t="str">
        <f>E9</f>
        <v>SO 3 - Oprava opěrné zdi</v>
      </c>
      <c r="F115" s="303"/>
      <c r="G115" s="303"/>
      <c r="H115" s="303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trať dle JŘ č.195, Loučovice</v>
      </c>
      <c r="G117" s="35"/>
      <c r="H117" s="35"/>
      <c r="I117" s="28" t="s">
        <v>22</v>
      </c>
      <c r="J117" s="65" t="str">
        <f>IF(J12="","",J12)</f>
        <v>Vyplň údaj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23</v>
      </c>
      <c r="D119" s="35"/>
      <c r="E119" s="35"/>
      <c r="F119" s="26" t="str">
        <f>E15</f>
        <v>SŽ,státní organizace,OŘ Plzeň,ST České Budějovice</v>
      </c>
      <c r="G119" s="35"/>
      <c r="H119" s="35"/>
      <c r="I119" s="28" t="s">
        <v>31</v>
      </c>
      <c r="J119" s="31" t="str">
        <f>E21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29</v>
      </c>
      <c r="D120" s="35"/>
      <c r="E120" s="35"/>
      <c r="F120" s="26" t="str">
        <f>IF(E18="","",E18)</f>
        <v>Vyplň údaj</v>
      </c>
      <c r="G120" s="35"/>
      <c r="H120" s="35"/>
      <c r="I120" s="28" t="s">
        <v>34</v>
      </c>
      <c r="J120" s="31" t="str">
        <f>E24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63"/>
      <c r="B122" s="164"/>
      <c r="C122" s="165" t="s">
        <v>125</v>
      </c>
      <c r="D122" s="166" t="s">
        <v>61</v>
      </c>
      <c r="E122" s="166" t="s">
        <v>57</v>
      </c>
      <c r="F122" s="166" t="s">
        <v>58</v>
      </c>
      <c r="G122" s="166" t="s">
        <v>126</v>
      </c>
      <c r="H122" s="166" t="s">
        <v>127</v>
      </c>
      <c r="I122" s="166" t="s">
        <v>128</v>
      </c>
      <c r="J122" s="166" t="s">
        <v>117</v>
      </c>
      <c r="K122" s="167" t="s">
        <v>129</v>
      </c>
      <c r="L122" s="168"/>
      <c r="M122" s="74" t="s">
        <v>1</v>
      </c>
      <c r="N122" s="75" t="s">
        <v>40</v>
      </c>
      <c r="O122" s="75" t="s">
        <v>130</v>
      </c>
      <c r="P122" s="75" t="s">
        <v>131</v>
      </c>
      <c r="Q122" s="75" t="s">
        <v>132</v>
      </c>
      <c r="R122" s="75" t="s">
        <v>133</v>
      </c>
      <c r="S122" s="75" t="s">
        <v>134</v>
      </c>
      <c r="T122" s="76" t="s">
        <v>135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pans="1:65" s="2" customFormat="1" ht="22.9" customHeight="1">
      <c r="A123" s="33"/>
      <c r="B123" s="34"/>
      <c r="C123" s="81" t="s">
        <v>136</v>
      </c>
      <c r="D123" s="35"/>
      <c r="E123" s="35"/>
      <c r="F123" s="35"/>
      <c r="G123" s="35"/>
      <c r="H123" s="35"/>
      <c r="I123" s="35"/>
      <c r="J123" s="169">
        <f>BK123</f>
        <v>0</v>
      </c>
      <c r="K123" s="35"/>
      <c r="L123" s="38"/>
      <c r="M123" s="77"/>
      <c r="N123" s="170"/>
      <c r="O123" s="78"/>
      <c r="P123" s="171">
        <f>P124</f>
        <v>0</v>
      </c>
      <c r="Q123" s="78"/>
      <c r="R123" s="171">
        <f>R124</f>
        <v>69.740898759999993</v>
      </c>
      <c r="S123" s="78"/>
      <c r="T123" s="172">
        <f>T124</f>
        <v>63.51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75</v>
      </c>
      <c r="AU123" s="16" t="s">
        <v>119</v>
      </c>
      <c r="BK123" s="173">
        <f>BK124</f>
        <v>0</v>
      </c>
    </row>
    <row r="124" spans="1:65" s="12" customFormat="1" ht="25.9" customHeight="1">
      <c r="B124" s="174"/>
      <c r="C124" s="175"/>
      <c r="D124" s="176" t="s">
        <v>75</v>
      </c>
      <c r="E124" s="177" t="s">
        <v>137</v>
      </c>
      <c r="F124" s="177" t="s">
        <v>138</v>
      </c>
      <c r="G124" s="175"/>
      <c r="H124" s="175"/>
      <c r="I124" s="178"/>
      <c r="J124" s="179">
        <f>BK124</f>
        <v>0</v>
      </c>
      <c r="K124" s="175"/>
      <c r="L124" s="180"/>
      <c r="M124" s="181"/>
      <c r="N124" s="182"/>
      <c r="O124" s="182"/>
      <c r="P124" s="183">
        <f>P125+P153+P157+P179+P186+P223</f>
        <v>0</v>
      </c>
      <c r="Q124" s="182"/>
      <c r="R124" s="183">
        <f>R125+R153+R157+R179+R186+R223</f>
        <v>69.740898759999993</v>
      </c>
      <c r="S124" s="182"/>
      <c r="T124" s="184">
        <f>T125+T153+T157+T179+T186+T223</f>
        <v>63.51</v>
      </c>
      <c r="AR124" s="185" t="s">
        <v>83</v>
      </c>
      <c r="AT124" s="186" t="s">
        <v>75</v>
      </c>
      <c r="AU124" s="186" t="s">
        <v>76</v>
      </c>
      <c r="AY124" s="185" t="s">
        <v>139</v>
      </c>
      <c r="BK124" s="187">
        <f>BK125+BK153+BK157+BK179+BK186+BK223</f>
        <v>0</v>
      </c>
    </row>
    <row r="125" spans="1:65" s="12" customFormat="1" ht="22.9" customHeight="1">
      <c r="B125" s="174"/>
      <c r="C125" s="175"/>
      <c r="D125" s="176" t="s">
        <v>75</v>
      </c>
      <c r="E125" s="188" t="s">
        <v>83</v>
      </c>
      <c r="F125" s="188" t="s">
        <v>614</v>
      </c>
      <c r="G125" s="175"/>
      <c r="H125" s="175"/>
      <c r="I125" s="178"/>
      <c r="J125" s="189">
        <f>BK125</f>
        <v>0</v>
      </c>
      <c r="K125" s="175"/>
      <c r="L125" s="180"/>
      <c r="M125" s="181"/>
      <c r="N125" s="182"/>
      <c r="O125" s="182"/>
      <c r="P125" s="183">
        <f>SUM(P126:P152)</f>
        <v>0</v>
      </c>
      <c r="Q125" s="182"/>
      <c r="R125" s="183">
        <f>SUM(R126:R152)</f>
        <v>0</v>
      </c>
      <c r="S125" s="182"/>
      <c r="T125" s="184">
        <f>SUM(T126:T152)</f>
        <v>0</v>
      </c>
      <c r="AR125" s="185" t="s">
        <v>83</v>
      </c>
      <c r="AT125" s="186" t="s">
        <v>75</v>
      </c>
      <c r="AU125" s="186" t="s">
        <v>83</v>
      </c>
      <c r="AY125" s="185" t="s">
        <v>139</v>
      </c>
      <c r="BK125" s="187">
        <f>SUM(BK126:BK152)</f>
        <v>0</v>
      </c>
    </row>
    <row r="126" spans="1:65" s="2" customFormat="1" ht="24.2" customHeight="1">
      <c r="A126" s="33"/>
      <c r="B126" s="34"/>
      <c r="C126" s="190" t="s">
        <v>83</v>
      </c>
      <c r="D126" s="190" t="s">
        <v>142</v>
      </c>
      <c r="E126" s="191" t="s">
        <v>615</v>
      </c>
      <c r="F126" s="192" t="s">
        <v>616</v>
      </c>
      <c r="G126" s="193" t="s">
        <v>145</v>
      </c>
      <c r="H126" s="194">
        <v>22.5</v>
      </c>
      <c r="I126" s="195"/>
      <c r="J126" s="196">
        <f>ROUND(I126*H126,2)</f>
        <v>0</v>
      </c>
      <c r="K126" s="192" t="s">
        <v>617</v>
      </c>
      <c r="L126" s="38"/>
      <c r="M126" s="197" t="s">
        <v>1</v>
      </c>
      <c r="N126" s="198" t="s">
        <v>41</v>
      </c>
      <c r="O126" s="70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1" t="s">
        <v>147</v>
      </c>
      <c r="AT126" s="201" t="s">
        <v>142</v>
      </c>
      <c r="AU126" s="201" t="s">
        <v>85</v>
      </c>
      <c r="AY126" s="16" t="s">
        <v>139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6" t="s">
        <v>83</v>
      </c>
      <c r="BK126" s="202">
        <f>ROUND(I126*H126,2)</f>
        <v>0</v>
      </c>
      <c r="BL126" s="16" t="s">
        <v>147</v>
      </c>
      <c r="BM126" s="201" t="s">
        <v>618</v>
      </c>
    </row>
    <row r="127" spans="1:65" s="2" customFormat="1" ht="29.25">
      <c r="A127" s="33"/>
      <c r="B127" s="34"/>
      <c r="C127" s="35"/>
      <c r="D127" s="203" t="s">
        <v>149</v>
      </c>
      <c r="E127" s="35"/>
      <c r="F127" s="204" t="s">
        <v>619</v>
      </c>
      <c r="G127" s="35"/>
      <c r="H127" s="35"/>
      <c r="I127" s="205"/>
      <c r="J127" s="35"/>
      <c r="K127" s="35"/>
      <c r="L127" s="38"/>
      <c r="M127" s="206"/>
      <c r="N127" s="207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149</v>
      </c>
      <c r="AU127" s="16" t="s">
        <v>85</v>
      </c>
    </row>
    <row r="128" spans="1:65" s="13" customFormat="1" ht="11.25">
      <c r="B128" s="208"/>
      <c r="C128" s="209"/>
      <c r="D128" s="203" t="s">
        <v>151</v>
      </c>
      <c r="E128" s="210" t="s">
        <v>1</v>
      </c>
      <c r="F128" s="211" t="s">
        <v>620</v>
      </c>
      <c r="G128" s="209"/>
      <c r="H128" s="212">
        <v>13.5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151</v>
      </c>
      <c r="AU128" s="218" t="s">
        <v>85</v>
      </c>
      <c r="AV128" s="13" t="s">
        <v>85</v>
      </c>
      <c r="AW128" s="13" t="s">
        <v>33</v>
      </c>
      <c r="AX128" s="13" t="s">
        <v>76</v>
      </c>
      <c r="AY128" s="218" t="s">
        <v>139</v>
      </c>
    </row>
    <row r="129" spans="1:65" s="13" customFormat="1" ht="11.25">
      <c r="B129" s="208"/>
      <c r="C129" s="209"/>
      <c r="D129" s="203" t="s">
        <v>151</v>
      </c>
      <c r="E129" s="210" t="s">
        <v>1</v>
      </c>
      <c r="F129" s="211" t="s">
        <v>621</v>
      </c>
      <c r="G129" s="209"/>
      <c r="H129" s="212">
        <v>9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151</v>
      </c>
      <c r="AU129" s="218" t="s">
        <v>85</v>
      </c>
      <c r="AV129" s="13" t="s">
        <v>85</v>
      </c>
      <c r="AW129" s="13" t="s">
        <v>33</v>
      </c>
      <c r="AX129" s="13" t="s">
        <v>76</v>
      </c>
      <c r="AY129" s="218" t="s">
        <v>139</v>
      </c>
    </row>
    <row r="130" spans="1:65" s="14" customFormat="1" ht="11.25">
      <c r="B130" s="238"/>
      <c r="C130" s="239"/>
      <c r="D130" s="203" t="s">
        <v>151</v>
      </c>
      <c r="E130" s="240" t="s">
        <v>1</v>
      </c>
      <c r="F130" s="241" t="s">
        <v>622</v>
      </c>
      <c r="G130" s="239"/>
      <c r="H130" s="242">
        <v>22.5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AT130" s="248" t="s">
        <v>151</v>
      </c>
      <c r="AU130" s="248" t="s">
        <v>85</v>
      </c>
      <c r="AV130" s="14" t="s">
        <v>147</v>
      </c>
      <c r="AW130" s="14" t="s">
        <v>33</v>
      </c>
      <c r="AX130" s="14" t="s">
        <v>83</v>
      </c>
      <c r="AY130" s="248" t="s">
        <v>139</v>
      </c>
    </row>
    <row r="131" spans="1:65" s="2" customFormat="1" ht="24.2" customHeight="1">
      <c r="A131" s="33"/>
      <c r="B131" s="34"/>
      <c r="C131" s="190" t="s">
        <v>85</v>
      </c>
      <c r="D131" s="190" t="s">
        <v>142</v>
      </c>
      <c r="E131" s="191" t="s">
        <v>623</v>
      </c>
      <c r="F131" s="192" t="s">
        <v>624</v>
      </c>
      <c r="G131" s="193" t="s">
        <v>145</v>
      </c>
      <c r="H131" s="194">
        <v>22.5</v>
      </c>
      <c r="I131" s="195"/>
      <c r="J131" s="196">
        <f>ROUND(I131*H131,2)</f>
        <v>0</v>
      </c>
      <c r="K131" s="192" t="s">
        <v>617</v>
      </c>
      <c r="L131" s="38"/>
      <c r="M131" s="197" t="s">
        <v>1</v>
      </c>
      <c r="N131" s="198" t="s">
        <v>41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147</v>
      </c>
      <c r="AT131" s="201" t="s">
        <v>142</v>
      </c>
      <c r="AU131" s="201" t="s">
        <v>85</v>
      </c>
      <c r="AY131" s="16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83</v>
      </c>
      <c r="BK131" s="202">
        <f>ROUND(I131*H131,2)</f>
        <v>0</v>
      </c>
      <c r="BL131" s="16" t="s">
        <v>147</v>
      </c>
      <c r="BM131" s="201" t="s">
        <v>625</v>
      </c>
    </row>
    <row r="132" spans="1:65" s="2" customFormat="1" ht="39">
      <c r="A132" s="33"/>
      <c r="B132" s="34"/>
      <c r="C132" s="35"/>
      <c r="D132" s="203" t="s">
        <v>149</v>
      </c>
      <c r="E132" s="35"/>
      <c r="F132" s="204" t="s">
        <v>626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149</v>
      </c>
      <c r="AU132" s="16" t="s">
        <v>85</v>
      </c>
    </row>
    <row r="133" spans="1:65" s="13" customFormat="1" ht="11.25">
      <c r="B133" s="208"/>
      <c r="C133" s="209"/>
      <c r="D133" s="203" t="s">
        <v>151</v>
      </c>
      <c r="E133" s="210" t="s">
        <v>1</v>
      </c>
      <c r="F133" s="211" t="s">
        <v>620</v>
      </c>
      <c r="G133" s="209"/>
      <c r="H133" s="212">
        <v>13.5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151</v>
      </c>
      <c r="AU133" s="218" t="s">
        <v>85</v>
      </c>
      <c r="AV133" s="13" t="s">
        <v>85</v>
      </c>
      <c r="AW133" s="13" t="s">
        <v>33</v>
      </c>
      <c r="AX133" s="13" t="s">
        <v>76</v>
      </c>
      <c r="AY133" s="218" t="s">
        <v>139</v>
      </c>
    </row>
    <row r="134" spans="1:65" s="13" customFormat="1" ht="11.25">
      <c r="B134" s="208"/>
      <c r="C134" s="209"/>
      <c r="D134" s="203" t="s">
        <v>151</v>
      </c>
      <c r="E134" s="210" t="s">
        <v>1</v>
      </c>
      <c r="F134" s="211" t="s">
        <v>621</v>
      </c>
      <c r="G134" s="209"/>
      <c r="H134" s="212">
        <v>9</v>
      </c>
      <c r="I134" s="213"/>
      <c r="J134" s="209"/>
      <c r="K134" s="209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151</v>
      </c>
      <c r="AU134" s="218" t="s">
        <v>85</v>
      </c>
      <c r="AV134" s="13" t="s">
        <v>85</v>
      </c>
      <c r="AW134" s="13" t="s">
        <v>33</v>
      </c>
      <c r="AX134" s="13" t="s">
        <v>76</v>
      </c>
      <c r="AY134" s="218" t="s">
        <v>139</v>
      </c>
    </row>
    <row r="135" spans="1:65" s="14" customFormat="1" ht="11.25">
      <c r="B135" s="238"/>
      <c r="C135" s="239"/>
      <c r="D135" s="203" t="s">
        <v>151</v>
      </c>
      <c r="E135" s="240" t="s">
        <v>1</v>
      </c>
      <c r="F135" s="241" t="s">
        <v>622</v>
      </c>
      <c r="G135" s="239"/>
      <c r="H135" s="242">
        <v>22.5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AT135" s="248" t="s">
        <v>151</v>
      </c>
      <c r="AU135" s="248" t="s">
        <v>85</v>
      </c>
      <c r="AV135" s="14" t="s">
        <v>147</v>
      </c>
      <c r="AW135" s="14" t="s">
        <v>33</v>
      </c>
      <c r="AX135" s="14" t="s">
        <v>83</v>
      </c>
      <c r="AY135" s="248" t="s">
        <v>139</v>
      </c>
    </row>
    <row r="136" spans="1:65" s="2" customFormat="1" ht="24.2" customHeight="1">
      <c r="A136" s="33"/>
      <c r="B136" s="34"/>
      <c r="C136" s="190" t="s">
        <v>157</v>
      </c>
      <c r="D136" s="190" t="s">
        <v>142</v>
      </c>
      <c r="E136" s="191" t="s">
        <v>627</v>
      </c>
      <c r="F136" s="192" t="s">
        <v>628</v>
      </c>
      <c r="G136" s="193" t="s">
        <v>145</v>
      </c>
      <c r="H136" s="194">
        <v>22.5</v>
      </c>
      <c r="I136" s="195"/>
      <c r="J136" s="196">
        <f>ROUND(I136*H136,2)</f>
        <v>0</v>
      </c>
      <c r="K136" s="192" t="s">
        <v>617</v>
      </c>
      <c r="L136" s="38"/>
      <c r="M136" s="197" t="s">
        <v>1</v>
      </c>
      <c r="N136" s="198" t="s">
        <v>41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147</v>
      </c>
      <c r="AT136" s="201" t="s">
        <v>142</v>
      </c>
      <c r="AU136" s="201" t="s">
        <v>85</v>
      </c>
      <c r="AY136" s="16" t="s">
        <v>139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83</v>
      </c>
      <c r="BK136" s="202">
        <f>ROUND(I136*H136,2)</f>
        <v>0</v>
      </c>
      <c r="BL136" s="16" t="s">
        <v>147</v>
      </c>
      <c r="BM136" s="201" t="s">
        <v>629</v>
      </c>
    </row>
    <row r="137" spans="1:65" s="2" customFormat="1" ht="39">
      <c r="A137" s="33"/>
      <c r="B137" s="34"/>
      <c r="C137" s="35"/>
      <c r="D137" s="203" t="s">
        <v>149</v>
      </c>
      <c r="E137" s="35"/>
      <c r="F137" s="204" t="s">
        <v>630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149</v>
      </c>
      <c r="AU137" s="16" t="s">
        <v>85</v>
      </c>
    </row>
    <row r="138" spans="1:65" s="13" customFormat="1" ht="11.25">
      <c r="B138" s="208"/>
      <c r="C138" s="209"/>
      <c r="D138" s="203" t="s">
        <v>151</v>
      </c>
      <c r="E138" s="210" t="s">
        <v>1</v>
      </c>
      <c r="F138" s="211" t="s">
        <v>620</v>
      </c>
      <c r="G138" s="209"/>
      <c r="H138" s="212">
        <v>13.5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151</v>
      </c>
      <c r="AU138" s="218" t="s">
        <v>85</v>
      </c>
      <c r="AV138" s="13" t="s">
        <v>85</v>
      </c>
      <c r="AW138" s="13" t="s">
        <v>33</v>
      </c>
      <c r="AX138" s="13" t="s">
        <v>76</v>
      </c>
      <c r="AY138" s="218" t="s">
        <v>139</v>
      </c>
    </row>
    <row r="139" spans="1:65" s="13" customFormat="1" ht="11.25">
      <c r="B139" s="208"/>
      <c r="C139" s="209"/>
      <c r="D139" s="203" t="s">
        <v>151</v>
      </c>
      <c r="E139" s="210" t="s">
        <v>1</v>
      </c>
      <c r="F139" s="211" t="s">
        <v>621</v>
      </c>
      <c r="G139" s="209"/>
      <c r="H139" s="212">
        <v>9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151</v>
      </c>
      <c r="AU139" s="218" t="s">
        <v>85</v>
      </c>
      <c r="AV139" s="13" t="s">
        <v>85</v>
      </c>
      <c r="AW139" s="13" t="s">
        <v>33</v>
      </c>
      <c r="AX139" s="13" t="s">
        <v>76</v>
      </c>
      <c r="AY139" s="218" t="s">
        <v>139</v>
      </c>
    </row>
    <row r="140" spans="1:65" s="14" customFormat="1" ht="11.25">
      <c r="B140" s="238"/>
      <c r="C140" s="239"/>
      <c r="D140" s="203" t="s">
        <v>151</v>
      </c>
      <c r="E140" s="240" t="s">
        <v>1</v>
      </c>
      <c r="F140" s="241" t="s">
        <v>622</v>
      </c>
      <c r="G140" s="239"/>
      <c r="H140" s="242">
        <v>22.5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AT140" s="248" t="s">
        <v>151</v>
      </c>
      <c r="AU140" s="248" t="s">
        <v>85</v>
      </c>
      <c r="AV140" s="14" t="s">
        <v>147</v>
      </c>
      <c r="AW140" s="14" t="s">
        <v>33</v>
      </c>
      <c r="AX140" s="14" t="s">
        <v>83</v>
      </c>
      <c r="AY140" s="248" t="s">
        <v>139</v>
      </c>
    </row>
    <row r="141" spans="1:65" s="2" customFormat="1" ht="37.9" customHeight="1">
      <c r="A141" s="33"/>
      <c r="B141" s="34"/>
      <c r="C141" s="190" t="s">
        <v>147</v>
      </c>
      <c r="D141" s="190" t="s">
        <v>142</v>
      </c>
      <c r="E141" s="191" t="s">
        <v>631</v>
      </c>
      <c r="F141" s="192" t="s">
        <v>632</v>
      </c>
      <c r="G141" s="193" t="s">
        <v>145</v>
      </c>
      <c r="H141" s="194">
        <v>225</v>
      </c>
      <c r="I141" s="195"/>
      <c r="J141" s="196">
        <f>ROUND(I141*H141,2)</f>
        <v>0</v>
      </c>
      <c r="K141" s="192" t="s">
        <v>617</v>
      </c>
      <c r="L141" s="38"/>
      <c r="M141" s="197" t="s">
        <v>1</v>
      </c>
      <c r="N141" s="198" t="s">
        <v>41</v>
      </c>
      <c r="O141" s="70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1" t="s">
        <v>147</v>
      </c>
      <c r="AT141" s="201" t="s">
        <v>142</v>
      </c>
      <c r="AU141" s="201" t="s">
        <v>85</v>
      </c>
      <c r="AY141" s="16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6" t="s">
        <v>83</v>
      </c>
      <c r="BK141" s="202">
        <f>ROUND(I141*H141,2)</f>
        <v>0</v>
      </c>
      <c r="BL141" s="16" t="s">
        <v>147</v>
      </c>
      <c r="BM141" s="201" t="s">
        <v>633</v>
      </c>
    </row>
    <row r="142" spans="1:65" s="2" customFormat="1" ht="48.75">
      <c r="A142" s="33"/>
      <c r="B142" s="34"/>
      <c r="C142" s="35"/>
      <c r="D142" s="203" t="s">
        <v>149</v>
      </c>
      <c r="E142" s="35"/>
      <c r="F142" s="204" t="s">
        <v>634</v>
      </c>
      <c r="G142" s="35"/>
      <c r="H142" s="35"/>
      <c r="I142" s="205"/>
      <c r="J142" s="35"/>
      <c r="K142" s="35"/>
      <c r="L142" s="38"/>
      <c r="M142" s="206"/>
      <c r="N142" s="207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149</v>
      </c>
      <c r="AU142" s="16" t="s">
        <v>85</v>
      </c>
    </row>
    <row r="143" spans="1:65" s="13" customFormat="1" ht="11.25">
      <c r="B143" s="208"/>
      <c r="C143" s="209"/>
      <c r="D143" s="203" t="s">
        <v>151</v>
      </c>
      <c r="E143" s="210" t="s">
        <v>1</v>
      </c>
      <c r="F143" s="211" t="s">
        <v>635</v>
      </c>
      <c r="G143" s="209"/>
      <c r="H143" s="212">
        <v>225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151</v>
      </c>
      <c r="AU143" s="218" t="s">
        <v>85</v>
      </c>
      <c r="AV143" s="13" t="s">
        <v>85</v>
      </c>
      <c r="AW143" s="13" t="s">
        <v>33</v>
      </c>
      <c r="AX143" s="13" t="s">
        <v>83</v>
      </c>
      <c r="AY143" s="218" t="s">
        <v>139</v>
      </c>
    </row>
    <row r="144" spans="1:65" s="2" customFormat="1" ht="24.2" customHeight="1">
      <c r="A144" s="33"/>
      <c r="B144" s="34"/>
      <c r="C144" s="190" t="s">
        <v>140</v>
      </c>
      <c r="D144" s="190" t="s">
        <v>142</v>
      </c>
      <c r="E144" s="191" t="s">
        <v>636</v>
      </c>
      <c r="F144" s="192" t="s">
        <v>637</v>
      </c>
      <c r="G144" s="193" t="s">
        <v>145</v>
      </c>
      <c r="H144" s="194">
        <v>22.5</v>
      </c>
      <c r="I144" s="195"/>
      <c r="J144" s="196">
        <f>ROUND(I144*H144,2)</f>
        <v>0</v>
      </c>
      <c r="K144" s="192" t="s">
        <v>617</v>
      </c>
      <c r="L144" s="38"/>
      <c r="M144" s="197" t="s">
        <v>1</v>
      </c>
      <c r="N144" s="198" t="s">
        <v>41</v>
      </c>
      <c r="O144" s="70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1" t="s">
        <v>147</v>
      </c>
      <c r="AT144" s="201" t="s">
        <v>142</v>
      </c>
      <c r="AU144" s="201" t="s">
        <v>85</v>
      </c>
      <c r="AY144" s="16" t="s">
        <v>139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6" t="s">
        <v>83</v>
      </c>
      <c r="BK144" s="202">
        <f>ROUND(I144*H144,2)</f>
        <v>0</v>
      </c>
      <c r="BL144" s="16" t="s">
        <v>147</v>
      </c>
      <c r="BM144" s="201" t="s">
        <v>638</v>
      </c>
    </row>
    <row r="145" spans="1:65" s="2" customFormat="1" ht="19.5">
      <c r="A145" s="33"/>
      <c r="B145" s="34"/>
      <c r="C145" s="35"/>
      <c r="D145" s="203" t="s">
        <v>149</v>
      </c>
      <c r="E145" s="35"/>
      <c r="F145" s="204" t="s">
        <v>639</v>
      </c>
      <c r="G145" s="35"/>
      <c r="H145" s="35"/>
      <c r="I145" s="205"/>
      <c r="J145" s="35"/>
      <c r="K145" s="35"/>
      <c r="L145" s="38"/>
      <c r="M145" s="206"/>
      <c r="N145" s="207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149</v>
      </c>
      <c r="AU145" s="16" t="s">
        <v>85</v>
      </c>
    </row>
    <row r="146" spans="1:65" s="13" customFormat="1" ht="11.25">
      <c r="B146" s="208"/>
      <c r="C146" s="209"/>
      <c r="D146" s="203" t="s">
        <v>151</v>
      </c>
      <c r="E146" s="210" t="s">
        <v>1</v>
      </c>
      <c r="F146" s="211" t="s">
        <v>640</v>
      </c>
      <c r="G146" s="209"/>
      <c r="H146" s="212">
        <v>22.5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151</v>
      </c>
      <c r="AU146" s="218" t="s">
        <v>85</v>
      </c>
      <c r="AV146" s="13" t="s">
        <v>85</v>
      </c>
      <c r="AW146" s="13" t="s">
        <v>33</v>
      </c>
      <c r="AX146" s="13" t="s">
        <v>83</v>
      </c>
      <c r="AY146" s="218" t="s">
        <v>139</v>
      </c>
    </row>
    <row r="147" spans="1:65" s="2" customFormat="1" ht="24.2" customHeight="1">
      <c r="A147" s="33"/>
      <c r="B147" s="34"/>
      <c r="C147" s="190" t="s">
        <v>185</v>
      </c>
      <c r="D147" s="190" t="s">
        <v>142</v>
      </c>
      <c r="E147" s="191" t="s">
        <v>641</v>
      </c>
      <c r="F147" s="192" t="s">
        <v>642</v>
      </c>
      <c r="G147" s="193" t="s">
        <v>276</v>
      </c>
      <c r="H147" s="194">
        <v>50</v>
      </c>
      <c r="I147" s="195"/>
      <c r="J147" s="196">
        <f>ROUND(I147*H147,2)</f>
        <v>0</v>
      </c>
      <c r="K147" s="192" t="s">
        <v>617</v>
      </c>
      <c r="L147" s="38"/>
      <c r="M147" s="197" t="s">
        <v>1</v>
      </c>
      <c r="N147" s="198" t="s">
        <v>41</v>
      </c>
      <c r="O147" s="70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1" t="s">
        <v>147</v>
      </c>
      <c r="AT147" s="201" t="s">
        <v>142</v>
      </c>
      <c r="AU147" s="201" t="s">
        <v>85</v>
      </c>
      <c r="AY147" s="16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6" t="s">
        <v>83</v>
      </c>
      <c r="BK147" s="202">
        <f>ROUND(I147*H147,2)</f>
        <v>0</v>
      </c>
      <c r="BL147" s="16" t="s">
        <v>147</v>
      </c>
      <c r="BM147" s="201" t="s">
        <v>643</v>
      </c>
    </row>
    <row r="148" spans="1:65" s="2" customFormat="1" ht="29.25">
      <c r="A148" s="33"/>
      <c r="B148" s="34"/>
      <c r="C148" s="35"/>
      <c r="D148" s="203" t="s">
        <v>149</v>
      </c>
      <c r="E148" s="35"/>
      <c r="F148" s="204" t="s">
        <v>644</v>
      </c>
      <c r="G148" s="35"/>
      <c r="H148" s="35"/>
      <c r="I148" s="205"/>
      <c r="J148" s="35"/>
      <c r="K148" s="35"/>
      <c r="L148" s="38"/>
      <c r="M148" s="206"/>
      <c r="N148" s="207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149</v>
      </c>
      <c r="AU148" s="16" t="s">
        <v>85</v>
      </c>
    </row>
    <row r="149" spans="1:65" s="13" customFormat="1" ht="11.25">
      <c r="B149" s="208"/>
      <c r="C149" s="209"/>
      <c r="D149" s="203" t="s">
        <v>151</v>
      </c>
      <c r="E149" s="210" t="s">
        <v>1</v>
      </c>
      <c r="F149" s="211" t="s">
        <v>645</v>
      </c>
      <c r="G149" s="209"/>
      <c r="H149" s="212">
        <v>50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151</v>
      </c>
      <c r="AU149" s="218" t="s">
        <v>85</v>
      </c>
      <c r="AV149" s="13" t="s">
        <v>85</v>
      </c>
      <c r="AW149" s="13" t="s">
        <v>33</v>
      </c>
      <c r="AX149" s="13" t="s">
        <v>83</v>
      </c>
      <c r="AY149" s="218" t="s">
        <v>139</v>
      </c>
    </row>
    <row r="150" spans="1:65" s="2" customFormat="1" ht="14.45" customHeight="1">
      <c r="A150" s="33"/>
      <c r="B150" s="34"/>
      <c r="C150" s="190" t="s">
        <v>177</v>
      </c>
      <c r="D150" s="190" t="s">
        <v>142</v>
      </c>
      <c r="E150" s="191" t="s">
        <v>646</v>
      </c>
      <c r="F150" s="192" t="s">
        <v>647</v>
      </c>
      <c r="G150" s="193" t="s">
        <v>145</v>
      </c>
      <c r="H150" s="194">
        <v>22.5</v>
      </c>
      <c r="I150" s="195"/>
      <c r="J150" s="196">
        <f>ROUND(I150*H150,2)</f>
        <v>0</v>
      </c>
      <c r="K150" s="192" t="s">
        <v>617</v>
      </c>
      <c r="L150" s="38"/>
      <c r="M150" s="197" t="s">
        <v>1</v>
      </c>
      <c r="N150" s="198" t="s">
        <v>41</v>
      </c>
      <c r="O150" s="70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1" t="s">
        <v>147</v>
      </c>
      <c r="AT150" s="201" t="s">
        <v>142</v>
      </c>
      <c r="AU150" s="201" t="s">
        <v>85</v>
      </c>
      <c r="AY150" s="16" t="s">
        <v>139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6" t="s">
        <v>83</v>
      </c>
      <c r="BK150" s="202">
        <f>ROUND(I150*H150,2)</f>
        <v>0</v>
      </c>
      <c r="BL150" s="16" t="s">
        <v>147</v>
      </c>
      <c r="BM150" s="201" t="s">
        <v>648</v>
      </c>
    </row>
    <row r="151" spans="1:65" s="2" customFormat="1" ht="19.5">
      <c r="A151" s="33"/>
      <c r="B151" s="34"/>
      <c r="C151" s="35"/>
      <c r="D151" s="203" t="s">
        <v>149</v>
      </c>
      <c r="E151" s="35"/>
      <c r="F151" s="204" t="s">
        <v>649</v>
      </c>
      <c r="G151" s="35"/>
      <c r="H151" s="35"/>
      <c r="I151" s="205"/>
      <c r="J151" s="35"/>
      <c r="K151" s="35"/>
      <c r="L151" s="38"/>
      <c r="M151" s="206"/>
      <c r="N151" s="207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149</v>
      </c>
      <c r="AU151" s="16" t="s">
        <v>85</v>
      </c>
    </row>
    <row r="152" spans="1:65" s="13" customFormat="1" ht="11.25">
      <c r="B152" s="208"/>
      <c r="C152" s="209"/>
      <c r="D152" s="203" t="s">
        <v>151</v>
      </c>
      <c r="E152" s="210" t="s">
        <v>1</v>
      </c>
      <c r="F152" s="211" t="s">
        <v>640</v>
      </c>
      <c r="G152" s="209"/>
      <c r="H152" s="212">
        <v>22.5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151</v>
      </c>
      <c r="AU152" s="218" t="s">
        <v>85</v>
      </c>
      <c r="AV152" s="13" t="s">
        <v>85</v>
      </c>
      <c r="AW152" s="13" t="s">
        <v>33</v>
      </c>
      <c r="AX152" s="13" t="s">
        <v>83</v>
      </c>
      <c r="AY152" s="218" t="s">
        <v>139</v>
      </c>
    </row>
    <row r="153" spans="1:65" s="12" customFormat="1" ht="22.9" customHeight="1">
      <c r="B153" s="174"/>
      <c r="C153" s="175"/>
      <c r="D153" s="176" t="s">
        <v>75</v>
      </c>
      <c r="E153" s="188" t="s">
        <v>85</v>
      </c>
      <c r="F153" s="188" t="s">
        <v>650</v>
      </c>
      <c r="G153" s="175"/>
      <c r="H153" s="175"/>
      <c r="I153" s="178"/>
      <c r="J153" s="189">
        <f>BK153</f>
        <v>0</v>
      </c>
      <c r="K153" s="175"/>
      <c r="L153" s="180"/>
      <c r="M153" s="181"/>
      <c r="N153" s="182"/>
      <c r="O153" s="182"/>
      <c r="P153" s="183">
        <f>SUM(P154:P156)</f>
        <v>0</v>
      </c>
      <c r="Q153" s="182"/>
      <c r="R153" s="183">
        <f>SUM(R154:R156)</f>
        <v>3.2000000000000003E-4</v>
      </c>
      <c r="S153" s="182"/>
      <c r="T153" s="184">
        <f>SUM(T154:T156)</f>
        <v>0</v>
      </c>
      <c r="AR153" s="185" t="s">
        <v>83</v>
      </c>
      <c r="AT153" s="186" t="s">
        <v>75</v>
      </c>
      <c r="AU153" s="186" t="s">
        <v>83</v>
      </c>
      <c r="AY153" s="185" t="s">
        <v>139</v>
      </c>
      <c r="BK153" s="187">
        <f>SUM(BK154:BK156)</f>
        <v>0</v>
      </c>
    </row>
    <row r="154" spans="1:65" s="2" customFormat="1" ht="24.2" customHeight="1">
      <c r="A154" s="33"/>
      <c r="B154" s="34"/>
      <c r="C154" s="190" t="s">
        <v>422</v>
      </c>
      <c r="D154" s="190" t="s">
        <v>142</v>
      </c>
      <c r="E154" s="191" t="s">
        <v>651</v>
      </c>
      <c r="F154" s="192" t="s">
        <v>652</v>
      </c>
      <c r="G154" s="193" t="s">
        <v>653</v>
      </c>
      <c r="H154" s="194">
        <v>8</v>
      </c>
      <c r="I154" s="195"/>
      <c r="J154" s="196">
        <f>ROUND(I154*H154,2)</f>
        <v>0</v>
      </c>
      <c r="K154" s="192" t="s">
        <v>617</v>
      </c>
      <c r="L154" s="38"/>
      <c r="M154" s="197" t="s">
        <v>1</v>
      </c>
      <c r="N154" s="198" t="s">
        <v>41</v>
      </c>
      <c r="O154" s="70"/>
      <c r="P154" s="199">
        <f>O154*H154</f>
        <v>0</v>
      </c>
      <c r="Q154" s="199">
        <v>4.0000000000000003E-5</v>
      </c>
      <c r="R154" s="199">
        <f>Q154*H154</f>
        <v>3.2000000000000003E-4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147</v>
      </c>
      <c r="AT154" s="201" t="s">
        <v>142</v>
      </c>
      <c r="AU154" s="201" t="s">
        <v>85</v>
      </c>
      <c r="AY154" s="16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83</v>
      </c>
      <c r="BK154" s="202">
        <f>ROUND(I154*H154,2)</f>
        <v>0</v>
      </c>
      <c r="BL154" s="16" t="s">
        <v>147</v>
      </c>
      <c r="BM154" s="201" t="s">
        <v>654</v>
      </c>
    </row>
    <row r="155" spans="1:65" s="2" customFormat="1" ht="19.5">
      <c r="A155" s="33"/>
      <c r="B155" s="34"/>
      <c r="C155" s="35"/>
      <c r="D155" s="203" t="s">
        <v>149</v>
      </c>
      <c r="E155" s="35"/>
      <c r="F155" s="204" t="s">
        <v>655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149</v>
      </c>
      <c r="AU155" s="16" t="s">
        <v>85</v>
      </c>
    </row>
    <row r="156" spans="1:65" s="13" customFormat="1" ht="11.25">
      <c r="B156" s="208"/>
      <c r="C156" s="209"/>
      <c r="D156" s="203" t="s">
        <v>151</v>
      </c>
      <c r="E156" s="210" t="s">
        <v>1</v>
      </c>
      <c r="F156" s="211" t="s">
        <v>656</v>
      </c>
      <c r="G156" s="209"/>
      <c r="H156" s="212">
        <v>8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151</v>
      </c>
      <c r="AU156" s="218" t="s">
        <v>85</v>
      </c>
      <c r="AV156" s="13" t="s">
        <v>85</v>
      </c>
      <c r="AW156" s="13" t="s">
        <v>33</v>
      </c>
      <c r="AX156" s="13" t="s">
        <v>83</v>
      </c>
      <c r="AY156" s="218" t="s">
        <v>139</v>
      </c>
    </row>
    <row r="157" spans="1:65" s="12" customFormat="1" ht="22.9" customHeight="1">
      <c r="B157" s="174"/>
      <c r="C157" s="175"/>
      <c r="D157" s="176" t="s">
        <v>75</v>
      </c>
      <c r="E157" s="188" t="s">
        <v>157</v>
      </c>
      <c r="F157" s="188" t="s">
        <v>657</v>
      </c>
      <c r="G157" s="175"/>
      <c r="H157" s="175"/>
      <c r="I157" s="178"/>
      <c r="J157" s="189">
        <f>BK157</f>
        <v>0</v>
      </c>
      <c r="K157" s="175"/>
      <c r="L157" s="180"/>
      <c r="M157" s="181"/>
      <c r="N157" s="182"/>
      <c r="O157" s="182"/>
      <c r="P157" s="183">
        <f>SUM(P158:P178)</f>
        <v>0</v>
      </c>
      <c r="Q157" s="182"/>
      <c r="R157" s="183">
        <f>SUM(R158:R178)</f>
        <v>4.9528587599999998</v>
      </c>
      <c r="S157" s="182"/>
      <c r="T157" s="184">
        <f>SUM(T158:T178)</f>
        <v>0</v>
      </c>
      <c r="AR157" s="185" t="s">
        <v>83</v>
      </c>
      <c r="AT157" s="186" t="s">
        <v>75</v>
      </c>
      <c r="AU157" s="186" t="s">
        <v>83</v>
      </c>
      <c r="AY157" s="185" t="s">
        <v>139</v>
      </c>
      <c r="BK157" s="187">
        <f>SUM(BK158:BK178)</f>
        <v>0</v>
      </c>
    </row>
    <row r="158" spans="1:65" s="2" customFormat="1" ht="24.2" customHeight="1">
      <c r="A158" s="33"/>
      <c r="B158" s="34"/>
      <c r="C158" s="190" t="s">
        <v>198</v>
      </c>
      <c r="D158" s="190" t="s">
        <v>142</v>
      </c>
      <c r="E158" s="191" t="s">
        <v>658</v>
      </c>
      <c r="F158" s="192" t="s">
        <v>659</v>
      </c>
      <c r="G158" s="193" t="s">
        <v>166</v>
      </c>
      <c r="H158" s="194">
        <v>360</v>
      </c>
      <c r="I158" s="195"/>
      <c r="J158" s="196">
        <f>ROUND(I158*H158,2)</f>
        <v>0</v>
      </c>
      <c r="K158" s="192" t="s">
        <v>617</v>
      </c>
      <c r="L158" s="38"/>
      <c r="M158" s="197" t="s">
        <v>1</v>
      </c>
      <c r="N158" s="198" t="s">
        <v>41</v>
      </c>
      <c r="O158" s="70"/>
      <c r="P158" s="199">
        <f>O158*H158</f>
        <v>0</v>
      </c>
      <c r="Q158" s="199">
        <v>1.1900000000000001E-3</v>
      </c>
      <c r="R158" s="199">
        <f>Q158*H158</f>
        <v>0.4284</v>
      </c>
      <c r="S158" s="199">
        <v>0</v>
      </c>
      <c r="T158" s="200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1" t="s">
        <v>147</v>
      </c>
      <c r="AT158" s="201" t="s">
        <v>142</v>
      </c>
      <c r="AU158" s="201" t="s">
        <v>85</v>
      </c>
      <c r="AY158" s="16" t="s">
        <v>139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6" t="s">
        <v>83</v>
      </c>
      <c r="BK158" s="202">
        <f>ROUND(I158*H158,2)</f>
        <v>0</v>
      </c>
      <c r="BL158" s="16" t="s">
        <v>147</v>
      </c>
      <c r="BM158" s="201" t="s">
        <v>660</v>
      </c>
    </row>
    <row r="159" spans="1:65" s="2" customFormat="1" ht="19.5">
      <c r="A159" s="33"/>
      <c r="B159" s="34"/>
      <c r="C159" s="35"/>
      <c r="D159" s="203" t="s">
        <v>149</v>
      </c>
      <c r="E159" s="35"/>
      <c r="F159" s="204" t="s">
        <v>661</v>
      </c>
      <c r="G159" s="35"/>
      <c r="H159" s="35"/>
      <c r="I159" s="205"/>
      <c r="J159" s="35"/>
      <c r="K159" s="35"/>
      <c r="L159" s="38"/>
      <c r="M159" s="206"/>
      <c r="N159" s="207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149</v>
      </c>
      <c r="AU159" s="16" t="s">
        <v>85</v>
      </c>
    </row>
    <row r="160" spans="1:65" s="13" customFormat="1" ht="11.25">
      <c r="B160" s="208"/>
      <c r="C160" s="209"/>
      <c r="D160" s="203" t="s">
        <v>151</v>
      </c>
      <c r="E160" s="210" t="s">
        <v>1</v>
      </c>
      <c r="F160" s="211" t="s">
        <v>662</v>
      </c>
      <c r="G160" s="209"/>
      <c r="H160" s="212">
        <v>360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151</v>
      </c>
      <c r="AU160" s="218" t="s">
        <v>85</v>
      </c>
      <c r="AV160" s="13" t="s">
        <v>85</v>
      </c>
      <c r="AW160" s="13" t="s">
        <v>33</v>
      </c>
      <c r="AX160" s="13" t="s">
        <v>83</v>
      </c>
      <c r="AY160" s="218" t="s">
        <v>139</v>
      </c>
    </row>
    <row r="161" spans="1:65" s="2" customFormat="1" ht="14.45" customHeight="1">
      <c r="A161" s="33"/>
      <c r="B161" s="34"/>
      <c r="C161" s="220" t="s">
        <v>203</v>
      </c>
      <c r="D161" s="220" t="s">
        <v>273</v>
      </c>
      <c r="E161" s="221" t="s">
        <v>663</v>
      </c>
      <c r="F161" s="222" t="s">
        <v>664</v>
      </c>
      <c r="G161" s="223" t="s">
        <v>166</v>
      </c>
      <c r="H161" s="224">
        <v>360</v>
      </c>
      <c r="I161" s="225"/>
      <c r="J161" s="226">
        <f>ROUND(I161*H161,2)</f>
        <v>0</v>
      </c>
      <c r="K161" s="222" t="s">
        <v>1</v>
      </c>
      <c r="L161" s="227"/>
      <c r="M161" s="228" t="s">
        <v>1</v>
      </c>
      <c r="N161" s="229" t="s">
        <v>41</v>
      </c>
      <c r="O161" s="70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1" t="s">
        <v>422</v>
      </c>
      <c r="AT161" s="201" t="s">
        <v>273</v>
      </c>
      <c r="AU161" s="201" t="s">
        <v>85</v>
      </c>
      <c r="AY161" s="16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6" t="s">
        <v>83</v>
      </c>
      <c r="BK161" s="202">
        <f>ROUND(I161*H161,2)</f>
        <v>0</v>
      </c>
      <c r="BL161" s="16" t="s">
        <v>147</v>
      </c>
      <c r="BM161" s="201" t="s">
        <v>665</v>
      </c>
    </row>
    <row r="162" spans="1:65" s="2" customFormat="1" ht="11.25">
      <c r="A162" s="33"/>
      <c r="B162" s="34"/>
      <c r="C162" s="35"/>
      <c r="D162" s="203" t="s">
        <v>149</v>
      </c>
      <c r="E162" s="35"/>
      <c r="F162" s="204" t="s">
        <v>664</v>
      </c>
      <c r="G162" s="35"/>
      <c r="H162" s="35"/>
      <c r="I162" s="205"/>
      <c r="J162" s="35"/>
      <c r="K162" s="35"/>
      <c r="L162" s="38"/>
      <c r="M162" s="206"/>
      <c r="N162" s="207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149</v>
      </c>
      <c r="AU162" s="16" t="s">
        <v>85</v>
      </c>
    </row>
    <row r="163" spans="1:65" s="13" customFormat="1" ht="11.25">
      <c r="B163" s="208"/>
      <c r="C163" s="209"/>
      <c r="D163" s="203" t="s">
        <v>151</v>
      </c>
      <c r="E163" s="210" t="s">
        <v>1</v>
      </c>
      <c r="F163" s="211" t="s">
        <v>662</v>
      </c>
      <c r="G163" s="209"/>
      <c r="H163" s="212">
        <v>360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151</v>
      </c>
      <c r="AU163" s="218" t="s">
        <v>85</v>
      </c>
      <c r="AV163" s="13" t="s">
        <v>85</v>
      </c>
      <c r="AW163" s="13" t="s">
        <v>33</v>
      </c>
      <c r="AX163" s="13" t="s">
        <v>83</v>
      </c>
      <c r="AY163" s="218" t="s">
        <v>139</v>
      </c>
    </row>
    <row r="164" spans="1:65" s="2" customFormat="1" ht="14.45" customHeight="1">
      <c r="A164" s="33"/>
      <c r="B164" s="34"/>
      <c r="C164" s="190" t="s">
        <v>209</v>
      </c>
      <c r="D164" s="190" t="s">
        <v>142</v>
      </c>
      <c r="E164" s="191" t="s">
        <v>666</v>
      </c>
      <c r="F164" s="192" t="s">
        <v>667</v>
      </c>
      <c r="G164" s="193" t="s">
        <v>145</v>
      </c>
      <c r="H164" s="194">
        <v>13.5</v>
      </c>
      <c r="I164" s="195"/>
      <c r="J164" s="196">
        <f>ROUND(I164*H164,2)</f>
        <v>0</v>
      </c>
      <c r="K164" s="192" t="s">
        <v>617</v>
      </c>
      <c r="L164" s="38"/>
      <c r="M164" s="197" t="s">
        <v>1</v>
      </c>
      <c r="N164" s="198" t="s">
        <v>41</v>
      </c>
      <c r="O164" s="70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1" t="s">
        <v>147</v>
      </c>
      <c r="AT164" s="201" t="s">
        <v>142</v>
      </c>
      <c r="AU164" s="201" t="s">
        <v>85</v>
      </c>
      <c r="AY164" s="16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6" t="s">
        <v>83</v>
      </c>
      <c r="BK164" s="202">
        <f>ROUND(I164*H164,2)</f>
        <v>0</v>
      </c>
      <c r="BL164" s="16" t="s">
        <v>147</v>
      </c>
      <c r="BM164" s="201" t="s">
        <v>668</v>
      </c>
    </row>
    <row r="165" spans="1:65" s="2" customFormat="1" ht="11.25">
      <c r="A165" s="33"/>
      <c r="B165" s="34"/>
      <c r="C165" s="35"/>
      <c r="D165" s="203" t="s">
        <v>149</v>
      </c>
      <c r="E165" s="35"/>
      <c r="F165" s="204" t="s">
        <v>669</v>
      </c>
      <c r="G165" s="35"/>
      <c r="H165" s="35"/>
      <c r="I165" s="205"/>
      <c r="J165" s="35"/>
      <c r="K165" s="35"/>
      <c r="L165" s="38"/>
      <c r="M165" s="206"/>
      <c r="N165" s="207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149</v>
      </c>
      <c r="AU165" s="16" t="s">
        <v>85</v>
      </c>
    </row>
    <row r="166" spans="1:65" s="13" customFormat="1" ht="11.25">
      <c r="B166" s="208"/>
      <c r="C166" s="209"/>
      <c r="D166" s="203" t="s">
        <v>151</v>
      </c>
      <c r="E166" s="210" t="s">
        <v>1</v>
      </c>
      <c r="F166" s="211" t="s">
        <v>620</v>
      </c>
      <c r="G166" s="209"/>
      <c r="H166" s="212">
        <v>13.5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151</v>
      </c>
      <c r="AU166" s="218" t="s">
        <v>85</v>
      </c>
      <c r="AV166" s="13" t="s">
        <v>85</v>
      </c>
      <c r="AW166" s="13" t="s">
        <v>33</v>
      </c>
      <c r="AX166" s="13" t="s">
        <v>83</v>
      </c>
      <c r="AY166" s="218" t="s">
        <v>139</v>
      </c>
    </row>
    <row r="167" spans="1:65" s="2" customFormat="1" ht="14.45" customHeight="1">
      <c r="A167" s="33"/>
      <c r="B167" s="34"/>
      <c r="C167" s="190" t="s">
        <v>216</v>
      </c>
      <c r="D167" s="190" t="s">
        <v>142</v>
      </c>
      <c r="E167" s="191" t="s">
        <v>670</v>
      </c>
      <c r="F167" s="192" t="s">
        <v>671</v>
      </c>
      <c r="G167" s="193" t="s">
        <v>264</v>
      </c>
      <c r="H167" s="194">
        <v>63.3</v>
      </c>
      <c r="I167" s="195"/>
      <c r="J167" s="196">
        <f>ROUND(I167*H167,2)</f>
        <v>0</v>
      </c>
      <c r="K167" s="192" t="s">
        <v>617</v>
      </c>
      <c r="L167" s="38"/>
      <c r="M167" s="197" t="s">
        <v>1</v>
      </c>
      <c r="N167" s="198" t="s">
        <v>41</v>
      </c>
      <c r="O167" s="70"/>
      <c r="P167" s="199">
        <f>O167*H167</f>
        <v>0</v>
      </c>
      <c r="Q167" s="199">
        <v>4.1739999999999999E-2</v>
      </c>
      <c r="R167" s="199">
        <f>Q167*H167</f>
        <v>2.6421419999999998</v>
      </c>
      <c r="S167" s="199">
        <v>0</v>
      </c>
      <c r="T167" s="200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1" t="s">
        <v>147</v>
      </c>
      <c r="AT167" s="201" t="s">
        <v>142</v>
      </c>
      <c r="AU167" s="201" t="s">
        <v>85</v>
      </c>
      <c r="AY167" s="16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6" t="s">
        <v>83</v>
      </c>
      <c r="BK167" s="202">
        <f>ROUND(I167*H167,2)</f>
        <v>0</v>
      </c>
      <c r="BL167" s="16" t="s">
        <v>147</v>
      </c>
      <c r="BM167" s="201" t="s">
        <v>672</v>
      </c>
    </row>
    <row r="168" spans="1:65" s="2" customFormat="1" ht="11.25">
      <c r="A168" s="33"/>
      <c r="B168" s="34"/>
      <c r="C168" s="35"/>
      <c r="D168" s="203" t="s">
        <v>149</v>
      </c>
      <c r="E168" s="35"/>
      <c r="F168" s="204" t="s">
        <v>673</v>
      </c>
      <c r="G168" s="35"/>
      <c r="H168" s="35"/>
      <c r="I168" s="205"/>
      <c r="J168" s="35"/>
      <c r="K168" s="35"/>
      <c r="L168" s="38"/>
      <c r="M168" s="206"/>
      <c r="N168" s="207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149</v>
      </c>
      <c r="AU168" s="16" t="s">
        <v>85</v>
      </c>
    </row>
    <row r="169" spans="1:65" s="13" customFormat="1" ht="11.25">
      <c r="B169" s="208"/>
      <c r="C169" s="209"/>
      <c r="D169" s="203" t="s">
        <v>151</v>
      </c>
      <c r="E169" s="210" t="s">
        <v>1</v>
      </c>
      <c r="F169" s="211" t="s">
        <v>674</v>
      </c>
      <c r="G169" s="209"/>
      <c r="H169" s="212">
        <v>63.3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151</v>
      </c>
      <c r="AU169" s="218" t="s">
        <v>85</v>
      </c>
      <c r="AV169" s="13" t="s">
        <v>85</v>
      </c>
      <c r="AW169" s="13" t="s">
        <v>33</v>
      </c>
      <c r="AX169" s="13" t="s">
        <v>83</v>
      </c>
      <c r="AY169" s="218" t="s">
        <v>139</v>
      </c>
    </row>
    <row r="170" spans="1:65" s="2" customFormat="1" ht="14.45" customHeight="1">
      <c r="A170" s="33"/>
      <c r="B170" s="34"/>
      <c r="C170" s="190" t="s">
        <v>227</v>
      </c>
      <c r="D170" s="190" t="s">
        <v>142</v>
      </c>
      <c r="E170" s="191" t="s">
        <v>675</v>
      </c>
      <c r="F170" s="192" t="s">
        <v>676</v>
      </c>
      <c r="G170" s="193" t="s">
        <v>264</v>
      </c>
      <c r="H170" s="194">
        <v>63.3</v>
      </c>
      <c r="I170" s="195"/>
      <c r="J170" s="196">
        <f>ROUND(I170*H170,2)</f>
        <v>0</v>
      </c>
      <c r="K170" s="192" t="s">
        <v>617</v>
      </c>
      <c r="L170" s="38"/>
      <c r="M170" s="197" t="s">
        <v>1</v>
      </c>
      <c r="N170" s="198" t="s">
        <v>41</v>
      </c>
      <c r="O170" s="70"/>
      <c r="P170" s="199">
        <f>O170*H170</f>
        <v>0</v>
      </c>
      <c r="Q170" s="199">
        <v>2.0000000000000002E-5</v>
      </c>
      <c r="R170" s="199">
        <f>Q170*H170</f>
        <v>1.266E-3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147</v>
      </c>
      <c r="AT170" s="201" t="s">
        <v>142</v>
      </c>
      <c r="AU170" s="201" t="s">
        <v>85</v>
      </c>
      <c r="AY170" s="16" t="s">
        <v>139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83</v>
      </c>
      <c r="BK170" s="202">
        <f>ROUND(I170*H170,2)</f>
        <v>0</v>
      </c>
      <c r="BL170" s="16" t="s">
        <v>147</v>
      </c>
      <c r="BM170" s="201" t="s">
        <v>677</v>
      </c>
    </row>
    <row r="171" spans="1:65" s="2" customFormat="1" ht="11.25">
      <c r="A171" s="33"/>
      <c r="B171" s="34"/>
      <c r="C171" s="35"/>
      <c r="D171" s="203" t="s">
        <v>149</v>
      </c>
      <c r="E171" s="35"/>
      <c r="F171" s="204" t="s">
        <v>678</v>
      </c>
      <c r="G171" s="35"/>
      <c r="H171" s="35"/>
      <c r="I171" s="205"/>
      <c r="J171" s="35"/>
      <c r="K171" s="35"/>
      <c r="L171" s="38"/>
      <c r="M171" s="206"/>
      <c r="N171" s="207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149</v>
      </c>
      <c r="AU171" s="16" t="s">
        <v>85</v>
      </c>
    </row>
    <row r="172" spans="1:65" s="13" customFormat="1" ht="11.25">
      <c r="B172" s="208"/>
      <c r="C172" s="209"/>
      <c r="D172" s="203" t="s">
        <v>151</v>
      </c>
      <c r="E172" s="210" t="s">
        <v>1</v>
      </c>
      <c r="F172" s="211" t="s">
        <v>674</v>
      </c>
      <c r="G172" s="209"/>
      <c r="H172" s="212">
        <v>63.3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151</v>
      </c>
      <c r="AU172" s="218" t="s">
        <v>85</v>
      </c>
      <c r="AV172" s="13" t="s">
        <v>85</v>
      </c>
      <c r="AW172" s="13" t="s">
        <v>33</v>
      </c>
      <c r="AX172" s="13" t="s">
        <v>83</v>
      </c>
      <c r="AY172" s="218" t="s">
        <v>139</v>
      </c>
    </row>
    <row r="173" spans="1:65" s="2" customFormat="1" ht="14.45" customHeight="1">
      <c r="A173" s="33"/>
      <c r="B173" s="34"/>
      <c r="C173" s="190" t="s">
        <v>233</v>
      </c>
      <c r="D173" s="190" t="s">
        <v>142</v>
      </c>
      <c r="E173" s="191" t="s">
        <v>679</v>
      </c>
      <c r="F173" s="192" t="s">
        <v>680</v>
      </c>
      <c r="G173" s="193" t="s">
        <v>276</v>
      </c>
      <c r="H173" s="194">
        <v>1.6879999999999999</v>
      </c>
      <c r="I173" s="195"/>
      <c r="J173" s="196">
        <f>ROUND(I173*H173,2)</f>
        <v>0</v>
      </c>
      <c r="K173" s="192" t="s">
        <v>617</v>
      </c>
      <c r="L173" s="38"/>
      <c r="M173" s="197" t="s">
        <v>1</v>
      </c>
      <c r="N173" s="198" t="s">
        <v>41</v>
      </c>
      <c r="O173" s="70"/>
      <c r="P173" s="199">
        <f>O173*H173</f>
        <v>0</v>
      </c>
      <c r="Q173" s="199">
        <v>1.11277</v>
      </c>
      <c r="R173" s="199">
        <f>Q173*H173</f>
        <v>1.87835576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147</v>
      </c>
      <c r="AT173" s="201" t="s">
        <v>142</v>
      </c>
      <c r="AU173" s="201" t="s">
        <v>85</v>
      </c>
      <c r="AY173" s="16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83</v>
      </c>
      <c r="BK173" s="202">
        <f>ROUND(I173*H173,2)</f>
        <v>0</v>
      </c>
      <c r="BL173" s="16" t="s">
        <v>147</v>
      </c>
      <c r="BM173" s="201" t="s">
        <v>681</v>
      </c>
    </row>
    <row r="174" spans="1:65" s="2" customFormat="1" ht="19.5">
      <c r="A174" s="33"/>
      <c r="B174" s="34"/>
      <c r="C174" s="35"/>
      <c r="D174" s="203" t="s">
        <v>149</v>
      </c>
      <c r="E174" s="35"/>
      <c r="F174" s="204" t="s">
        <v>682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149</v>
      </c>
      <c r="AU174" s="16" t="s">
        <v>85</v>
      </c>
    </row>
    <row r="175" spans="1:65" s="13" customFormat="1" ht="11.25">
      <c r="B175" s="208"/>
      <c r="C175" s="209"/>
      <c r="D175" s="203" t="s">
        <v>151</v>
      </c>
      <c r="E175" s="210" t="s">
        <v>1</v>
      </c>
      <c r="F175" s="211" t="s">
        <v>683</v>
      </c>
      <c r="G175" s="209"/>
      <c r="H175" s="212">
        <v>1.6879999999999999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85</v>
      </c>
      <c r="AV175" s="13" t="s">
        <v>85</v>
      </c>
      <c r="AW175" s="13" t="s">
        <v>33</v>
      </c>
      <c r="AX175" s="13" t="s">
        <v>83</v>
      </c>
      <c r="AY175" s="218" t="s">
        <v>139</v>
      </c>
    </row>
    <row r="176" spans="1:65" s="2" customFormat="1" ht="24.2" customHeight="1">
      <c r="A176" s="33"/>
      <c r="B176" s="34"/>
      <c r="C176" s="190" t="s">
        <v>8</v>
      </c>
      <c r="D176" s="190" t="s">
        <v>142</v>
      </c>
      <c r="E176" s="191" t="s">
        <v>684</v>
      </c>
      <c r="F176" s="192" t="s">
        <v>685</v>
      </c>
      <c r="G176" s="193" t="s">
        <v>180</v>
      </c>
      <c r="H176" s="194">
        <v>38.5</v>
      </c>
      <c r="I176" s="195"/>
      <c r="J176" s="196">
        <f>ROUND(I176*H176,2)</f>
        <v>0</v>
      </c>
      <c r="K176" s="192" t="s">
        <v>617</v>
      </c>
      <c r="L176" s="38"/>
      <c r="M176" s="197" t="s">
        <v>1</v>
      </c>
      <c r="N176" s="198" t="s">
        <v>41</v>
      </c>
      <c r="O176" s="70"/>
      <c r="P176" s="199">
        <f>O176*H176</f>
        <v>0</v>
      </c>
      <c r="Q176" s="199">
        <v>6.9999999999999994E-5</v>
      </c>
      <c r="R176" s="199">
        <f>Q176*H176</f>
        <v>2.6949999999999999E-3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147</v>
      </c>
      <c r="AT176" s="201" t="s">
        <v>142</v>
      </c>
      <c r="AU176" s="201" t="s">
        <v>85</v>
      </c>
      <c r="AY176" s="16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83</v>
      </c>
      <c r="BK176" s="202">
        <f>ROUND(I176*H176,2)</f>
        <v>0</v>
      </c>
      <c r="BL176" s="16" t="s">
        <v>147</v>
      </c>
      <c r="BM176" s="201" t="s">
        <v>686</v>
      </c>
    </row>
    <row r="177" spans="1:65" s="2" customFormat="1" ht="19.5">
      <c r="A177" s="33"/>
      <c r="B177" s="34"/>
      <c r="C177" s="35"/>
      <c r="D177" s="203" t="s">
        <v>149</v>
      </c>
      <c r="E177" s="35"/>
      <c r="F177" s="204" t="s">
        <v>687</v>
      </c>
      <c r="G177" s="35"/>
      <c r="H177" s="35"/>
      <c r="I177" s="205"/>
      <c r="J177" s="35"/>
      <c r="K177" s="35"/>
      <c r="L177" s="38"/>
      <c r="M177" s="206"/>
      <c r="N177" s="207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149</v>
      </c>
      <c r="AU177" s="16" t="s">
        <v>85</v>
      </c>
    </row>
    <row r="178" spans="1:65" s="13" customFormat="1" ht="11.25">
      <c r="B178" s="208"/>
      <c r="C178" s="209"/>
      <c r="D178" s="203" t="s">
        <v>151</v>
      </c>
      <c r="E178" s="210" t="s">
        <v>1</v>
      </c>
      <c r="F178" s="211" t="s">
        <v>688</v>
      </c>
      <c r="G178" s="209"/>
      <c r="H178" s="212">
        <v>38.5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151</v>
      </c>
      <c r="AU178" s="218" t="s">
        <v>85</v>
      </c>
      <c r="AV178" s="13" t="s">
        <v>85</v>
      </c>
      <c r="AW178" s="13" t="s">
        <v>33</v>
      </c>
      <c r="AX178" s="13" t="s">
        <v>83</v>
      </c>
      <c r="AY178" s="218" t="s">
        <v>139</v>
      </c>
    </row>
    <row r="179" spans="1:65" s="12" customFormat="1" ht="22.9" customHeight="1">
      <c r="B179" s="174"/>
      <c r="C179" s="175"/>
      <c r="D179" s="176" t="s">
        <v>75</v>
      </c>
      <c r="E179" s="188" t="s">
        <v>177</v>
      </c>
      <c r="F179" s="188" t="s">
        <v>689</v>
      </c>
      <c r="G179" s="175"/>
      <c r="H179" s="175"/>
      <c r="I179" s="178"/>
      <c r="J179" s="189">
        <f>BK179</f>
        <v>0</v>
      </c>
      <c r="K179" s="175"/>
      <c r="L179" s="180"/>
      <c r="M179" s="181"/>
      <c r="N179" s="182"/>
      <c r="O179" s="182"/>
      <c r="P179" s="183">
        <f>SUM(P180:P185)</f>
        <v>0</v>
      </c>
      <c r="Q179" s="182"/>
      <c r="R179" s="183">
        <f>SUM(R180:R185)</f>
        <v>1.42645</v>
      </c>
      <c r="S179" s="182"/>
      <c r="T179" s="184">
        <f>SUM(T180:T185)</f>
        <v>1.41</v>
      </c>
      <c r="AR179" s="185" t="s">
        <v>83</v>
      </c>
      <c r="AT179" s="186" t="s">
        <v>75</v>
      </c>
      <c r="AU179" s="186" t="s">
        <v>83</v>
      </c>
      <c r="AY179" s="185" t="s">
        <v>139</v>
      </c>
      <c r="BK179" s="187">
        <f>SUM(BK180:BK185)</f>
        <v>0</v>
      </c>
    </row>
    <row r="180" spans="1:65" s="2" customFormat="1" ht="24.2" customHeight="1">
      <c r="A180" s="33"/>
      <c r="B180" s="34"/>
      <c r="C180" s="190" t="s">
        <v>243</v>
      </c>
      <c r="D180" s="190" t="s">
        <v>142</v>
      </c>
      <c r="E180" s="191" t="s">
        <v>690</v>
      </c>
      <c r="F180" s="192" t="s">
        <v>691</v>
      </c>
      <c r="G180" s="193" t="s">
        <v>264</v>
      </c>
      <c r="H180" s="194">
        <v>133.75</v>
      </c>
      <c r="I180" s="195"/>
      <c r="J180" s="196">
        <f>ROUND(I180*H180,2)</f>
        <v>0</v>
      </c>
      <c r="K180" s="192" t="s">
        <v>617</v>
      </c>
      <c r="L180" s="38"/>
      <c r="M180" s="197" t="s">
        <v>1</v>
      </c>
      <c r="N180" s="198" t="s">
        <v>41</v>
      </c>
      <c r="O180" s="70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1" t="s">
        <v>147</v>
      </c>
      <c r="AT180" s="201" t="s">
        <v>142</v>
      </c>
      <c r="AU180" s="201" t="s">
        <v>85</v>
      </c>
      <c r="AY180" s="16" t="s">
        <v>139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6" t="s">
        <v>83</v>
      </c>
      <c r="BK180" s="202">
        <f>ROUND(I180*H180,2)</f>
        <v>0</v>
      </c>
      <c r="BL180" s="16" t="s">
        <v>147</v>
      </c>
      <c r="BM180" s="201" t="s">
        <v>692</v>
      </c>
    </row>
    <row r="181" spans="1:65" s="2" customFormat="1" ht="11.25">
      <c r="A181" s="33"/>
      <c r="B181" s="34"/>
      <c r="C181" s="35"/>
      <c r="D181" s="203" t="s">
        <v>149</v>
      </c>
      <c r="E181" s="35"/>
      <c r="F181" s="204" t="s">
        <v>691</v>
      </c>
      <c r="G181" s="35"/>
      <c r="H181" s="35"/>
      <c r="I181" s="205"/>
      <c r="J181" s="35"/>
      <c r="K181" s="35"/>
      <c r="L181" s="38"/>
      <c r="M181" s="206"/>
      <c r="N181" s="207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149</v>
      </c>
      <c r="AU181" s="16" t="s">
        <v>85</v>
      </c>
    </row>
    <row r="182" spans="1:65" s="13" customFormat="1" ht="11.25">
      <c r="B182" s="208"/>
      <c r="C182" s="209"/>
      <c r="D182" s="203" t="s">
        <v>151</v>
      </c>
      <c r="E182" s="210" t="s">
        <v>1</v>
      </c>
      <c r="F182" s="211" t="s">
        <v>693</v>
      </c>
      <c r="G182" s="209"/>
      <c r="H182" s="212">
        <v>133.75</v>
      </c>
      <c r="I182" s="213"/>
      <c r="J182" s="209"/>
      <c r="K182" s="209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151</v>
      </c>
      <c r="AU182" s="218" t="s">
        <v>85</v>
      </c>
      <c r="AV182" s="13" t="s">
        <v>85</v>
      </c>
      <c r="AW182" s="13" t="s">
        <v>33</v>
      </c>
      <c r="AX182" s="13" t="s">
        <v>83</v>
      </c>
      <c r="AY182" s="218" t="s">
        <v>139</v>
      </c>
    </row>
    <row r="183" spans="1:65" s="2" customFormat="1" ht="24.2" customHeight="1">
      <c r="A183" s="33"/>
      <c r="B183" s="34"/>
      <c r="C183" s="190" t="s">
        <v>249</v>
      </c>
      <c r="D183" s="190" t="s">
        <v>142</v>
      </c>
      <c r="E183" s="191" t="s">
        <v>694</v>
      </c>
      <c r="F183" s="192" t="s">
        <v>695</v>
      </c>
      <c r="G183" s="193" t="s">
        <v>264</v>
      </c>
      <c r="H183" s="194">
        <v>235</v>
      </c>
      <c r="I183" s="195"/>
      <c r="J183" s="196">
        <f>ROUND(I183*H183,2)</f>
        <v>0</v>
      </c>
      <c r="K183" s="192" t="s">
        <v>617</v>
      </c>
      <c r="L183" s="38"/>
      <c r="M183" s="197" t="s">
        <v>1</v>
      </c>
      <c r="N183" s="198" t="s">
        <v>41</v>
      </c>
      <c r="O183" s="70"/>
      <c r="P183" s="199">
        <f>O183*H183</f>
        <v>0</v>
      </c>
      <c r="Q183" s="199">
        <v>6.0699999999999999E-3</v>
      </c>
      <c r="R183" s="199">
        <f>Q183*H183</f>
        <v>1.42645</v>
      </c>
      <c r="S183" s="199">
        <v>6.0000000000000001E-3</v>
      </c>
      <c r="T183" s="200">
        <f>S183*H183</f>
        <v>1.41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147</v>
      </c>
      <c r="AT183" s="201" t="s">
        <v>142</v>
      </c>
      <c r="AU183" s="201" t="s">
        <v>85</v>
      </c>
      <c r="AY183" s="16" t="s">
        <v>139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83</v>
      </c>
      <c r="BK183" s="202">
        <f>ROUND(I183*H183,2)</f>
        <v>0</v>
      </c>
      <c r="BL183" s="16" t="s">
        <v>147</v>
      </c>
      <c r="BM183" s="201" t="s">
        <v>696</v>
      </c>
    </row>
    <row r="184" spans="1:65" s="2" customFormat="1" ht="19.5">
      <c r="A184" s="33"/>
      <c r="B184" s="34"/>
      <c r="C184" s="35"/>
      <c r="D184" s="203" t="s">
        <v>149</v>
      </c>
      <c r="E184" s="35"/>
      <c r="F184" s="204" t="s">
        <v>697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149</v>
      </c>
      <c r="AU184" s="16" t="s">
        <v>85</v>
      </c>
    </row>
    <row r="185" spans="1:65" s="13" customFormat="1" ht="11.25">
      <c r="B185" s="208"/>
      <c r="C185" s="209"/>
      <c r="D185" s="203" t="s">
        <v>151</v>
      </c>
      <c r="E185" s="210" t="s">
        <v>1</v>
      </c>
      <c r="F185" s="211" t="s">
        <v>698</v>
      </c>
      <c r="G185" s="209"/>
      <c r="H185" s="212">
        <v>235</v>
      </c>
      <c r="I185" s="213"/>
      <c r="J185" s="209"/>
      <c r="K185" s="209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151</v>
      </c>
      <c r="AU185" s="218" t="s">
        <v>85</v>
      </c>
      <c r="AV185" s="13" t="s">
        <v>85</v>
      </c>
      <c r="AW185" s="13" t="s">
        <v>33</v>
      </c>
      <c r="AX185" s="13" t="s">
        <v>83</v>
      </c>
      <c r="AY185" s="218" t="s">
        <v>139</v>
      </c>
    </row>
    <row r="186" spans="1:65" s="12" customFormat="1" ht="22.9" customHeight="1">
      <c r="B186" s="174"/>
      <c r="C186" s="175"/>
      <c r="D186" s="176" t="s">
        <v>75</v>
      </c>
      <c r="E186" s="188" t="s">
        <v>198</v>
      </c>
      <c r="F186" s="188" t="s">
        <v>699</v>
      </c>
      <c r="G186" s="175"/>
      <c r="H186" s="175"/>
      <c r="I186" s="178"/>
      <c r="J186" s="189">
        <f>BK186</f>
        <v>0</v>
      </c>
      <c r="K186" s="175"/>
      <c r="L186" s="180"/>
      <c r="M186" s="181"/>
      <c r="N186" s="182"/>
      <c r="O186" s="182"/>
      <c r="P186" s="183">
        <f>SUM(P187:P222)</f>
        <v>0</v>
      </c>
      <c r="Q186" s="182"/>
      <c r="R186" s="183">
        <f>SUM(R187:R222)</f>
        <v>63.36126999999999</v>
      </c>
      <c r="S186" s="182"/>
      <c r="T186" s="184">
        <f>SUM(T187:T222)</f>
        <v>62.1</v>
      </c>
      <c r="AR186" s="185" t="s">
        <v>83</v>
      </c>
      <c r="AT186" s="186" t="s">
        <v>75</v>
      </c>
      <c r="AU186" s="186" t="s">
        <v>83</v>
      </c>
      <c r="AY186" s="185" t="s">
        <v>139</v>
      </c>
      <c r="BK186" s="187">
        <f>SUM(BK187:BK222)</f>
        <v>0</v>
      </c>
    </row>
    <row r="187" spans="1:65" s="2" customFormat="1" ht="24.2" customHeight="1">
      <c r="A187" s="33"/>
      <c r="B187" s="34"/>
      <c r="C187" s="190" t="s">
        <v>255</v>
      </c>
      <c r="D187" s="190" t="s">
        <v>142</v>
      </c>
      <c r="E187" s="191" t="s">
        <v>700</v>
      </c>
      <c r="F187" s="192" t="s">
        <v>701</v>
      </c>
      <c r="G187" s="193" t="s">
        <v>264</v>
      </c>
      <c r="H187" s="194">
        <v>68</v>
      </c>
      <c r="I187" s="195"/>
      <c r="J187" s="196">
        <f>ROUND(I187*H187,2)</f>
        <v>0</v>
      </c>
      <c r="K187" s="192" t="s">
        <v>617</v>
      </c>
      <c r="L187" s="38"/>
      <c r="M187" s="197" t="s">
        <v>1</v>
      </c>
      <c r="N187" s="198" t="s">
        <v>41</v>
      </c>
      <c r="O187" s="70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1" t="s">
        <v>147</v>
      </c>
      <c r="AT187" s="201" t="s">
        <v>142</v>
      </c>
      <c r="AU187" s="201" t="s">
        <v>85</v>
      </c>
      <c r="AY187" s="16" t="s">
        <v>139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6" t="s">
        <v>83</v>
      </c>
      <c r="BK187" s="202">
        <f>ROUND(I187*H187,2)</f>
        <v>0</v>
      </c>
      <c r="BL187" s="16" t="s">
        <v>147</v>
      </c>
      <c r="BM187" s="201" t="s">
        <v>702</v>
      </c>
    </row>
    <row r="188" spans="1:65" s="2" customFormat="1" ht="29.25">
      <c r="A188" s="33"/>
      <c r="B188" s="34"/>
      <c r="C188" s="35"/>
      <c r="D188" s="203" t="s">
        <v>149</v>
      </c>
      <c r="E188" s="35"/>
      <c r="F188" s="204" t="s">
        <v>703</v>
      </c>
      <c r="G188" s="35"/>
      <c r="H188" s="35"/>
      <c r="I188" s="205"/>
      <c r="J188" s="35"/>
      <c r="K188" s="35"/>
      <c r="L188" s="38"/>
      <c r="M188" s="206"/>
      <c r="N188" s="207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149</v>
      </c>
      <c r="AU188" s="16" t="s">
        <v>85</v>
      </c>
    </row>
    <row r="189" spans="1:65" s="13" customFormat="1" ht="11.25">
      <c r="B189" s="208"/>
      <c r="C189" s="209"/>
      <c r="D189" s="203" t="s">
        <v>151</v>
      </c>
      <c r="E189" s="210" t="s">
        <v>1</v>
      </c>
      <c r="F189" s="211" t="s">
        <v>704</v>
      </c>
      <c r="G189" s="209"/>
      <c r="H189" s="212">
        <v>68</v>
      </c>
      <c r="I189" s="213"/>
      <c r="J189" s="209"/>
      <c r="K189" s="209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151</v>
      </c>
      <c r="AU189" s="218" t="s">
        <v>85</v>
      </c>
      <c r="AV189" s="13" t="s">
        <v>85</v>
      </c>
      <c r="AW189" s="13" t="s">
        <v>33</v>
      </c>
      <c r="AX189" s="13" t="s">
        <v>83</v>
      </c>
      <c r="AY189" s="218" t="s">
        <v>139</v>
      </c>
    </row>
    <row r="190" spans="1:65" s="2" customFormat="1" ht="24.2" customHeight="1">
      <c r="A190" s="33"/>
      <c r="B190" s="34"/>
      <c r="C190" s="190" t="s">
        <v>261</v>
      </c>
      <c r="D190" s="190" t="s">
        <v>142</v>
      </c>
      <c r="E190" s="191" t="s">
        <v>705</v>
      </c>
      <c r="F190" s="192" t="s">
        <v>706</v>
      </c>
      <c r="G190" s="193" t="s">
        <v>264</v>
      </c>
      <c r="H190" s="194">
        <v>680</v>
      </c>
      <c r="I190" s="195"/>
      <c r="J190" s="196">
        <f>ROUND(I190*H190,2)</f>
        <v>0</v>
      </c>
      <c r="K190" s="192" t="s">
        <v>617</v>
      </c>
      <c r="L190" s="38"/>
      <c r="M190" s="197" t="s">
        <v>1</v>
      </c>
      <c r="N190" s="198" t="s">
        <v>41</v>
      </c>
      <c r="O190" s="70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1" t="s">
        <v>147</v>
      </c>
      <c r="AT190" s="201" t="s">
        <v>142</v>
      </c>
      <c r="AU190" s="201" t="s">
        <v>85</v>
      </c>
      <c r="AY190" s="16" t="s">
        <v>139</v>
      </c>
      <c r="BE190" s="202">
        <f>IF(N190="základní",J190,0)</f>
        <v>0</v>
      </c>
      <c r="BF190" s="202">
        <f>IF(N190="snížená",J190,0)</f>
        <v>0</v>
      </c>
      <c r="BG190" s="202">
        <f>IF(N190="zákl. přenesená",J190,0)</f>
        <v>0</v>
      </c>
      <c r="BH190" s="202">
        <f>IF(N190="sníž. přenesená",J190,0)</f>
        <v>0</v>
      </c>
      <c r="BI190" s="202">
        <f>IF(N190="nulová",J190,0)</f>
        <v>0</v>
      </c>
      <c r="BJ190" s="16" t="s">
        <v>83</v>
      </c>
      <c r="BK190" s="202">
        <f>ROUND(I190*H190,2)</f>
        <v>0</v>
      </c>
      <c r="BL190" s="16" t="s">
        <v>147</v>
      </c>
      <c r="BM190" s="201" t="s">
        <v>707</v>
      </c>
    </row>
    <row r="191" spans="1:65" s="2" customFormat="1" ht="29.25">
      <c r="A191" s="33"/>
      <c r="B191" s="34"/>
      <c r="C191" s="35"/>
      <c r="D191" s="203" t="s">
        <v>149</v>
      </c>
      <c r="E191" s="35"/>
      <c r="F191" s="204" t="s">
        <v>708</v>
      </c>
      <c r="G191" s="35"/>
      <c r="H191" s="35"/>
      <c r="I191" s="205"/>
      <c r="J191" s="35"/>
      <c r="K191" s="35"/>
      <c r="L191" s="38"/>
      <c r="M191" s="206"/>
      <c r="N191" s="207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149</v>
      </c>
      <c r="AU191" s="16" t="s">
        <v>85</v>
      </c>
    </row>
    <row r="192" spans="1:65" s="13" customFormat="1" ht="11.25">
      <c r="B192" s="208"/>
      <c r="C192" s="209"/>
      <c r="D192" s="203" t="s">
        <v>151</v>
      </c>
      <c r="E192" s="210" t="s">
        <v>1</v>
      </c>
      <c r="F192" s="211" t="s">
        <v>709</v>
      </c>
      <c r="G192" s="209"/>
      <c r="H192" s="212">
        <v>680</v>
      </c>
      <c r="I192" s="213"/>
      <c r="J192" s="209"/>
      <c r="K192" s="209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151</v>
      </c>
      <c r="AU192" s="218" t="s">
        <v>85</v>
      </c>
      <c r="AV192" s="13" t="s">
        <v>85</v>
      </c>
      <c r="AW192" s="13" t="s">
        <v>33</v>
      </c>
      <c r="AX192" s="13" t="s">
        <v>83</v>
      </c>
      <c r="AY192" s="218" t="s">
        <v>139</v>
      </c>
    </row>
    <row r="193" spans="1:65" s="2" customFormat="1" ht="24.2" customHeight="1">
      <c r="A193" s="33"/>
      <c r="B193" s="34"/>
      <c r="C193" s="190" t="s">
        <v>268</v>
      </c>
      <c r="D193" s="190" t="s">
        <v>142</v>
      </c>
      <c r="E193" s="191" t="s">
        <v>710</v>
      </c>
      <c r="F193" s="192" t="s">
        <v>711</v>
      </c>
      <c r="G193" s="193" t="s">
        <v>264</v>
      </c>
      <c r="H193" s="194">
        <v>68</v>
      </c>
      <c r="I193" s="195"/>
      <c r="J193" s="196">
        <f>ROUND(I193*H193,2)</f>
        <v>0</v>
      </c>
      <c r="K193" s="192" t="s">
        <v>617</v>
      </c>
      <c r="L193" s="38"/>
      <c r="M193" s="197" t="s">
        <v>1</v>
      </c>
      <c r="N193" s="198" t="s">
        <v>41</v>
      </c>
      <c r="O193" s="70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1" t="s">
        <v>147</v>
      </c>
      <c r="AT193" s="201" t="s">
        <v>142</v>
      </c>
      <c r="AU193" s="201" t="s">
        <v>85</v>
      </c>
      <c r="AY193" s="16" t="s">
        <v>139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6" t="s">
        <v>83</v>
      </c>
      <c r="BK193" s="202">
        <f>ROUND(I193*H193,2)</f>
        <v>0</v>
      </c>
      <c r="BL193" s="16" t="s">
        <v>147</v>
      </c>
      <c r="BM193" s="201" t="s">
        <v>712</v>
      </c>
    </row>
    <row r="194" spans="1:65" s="2" customFormat="1" ht="29.25">
      <c r="A194" s="33"/>
      <c r="B194" s="34"/>
      <c r="C194" s="35"/>
      <c r="D194" s="203" t="s">
        <v>149</v>
      </c>
      <c r="E194" s="35"/>
      <c r="F194" s="204" t="s">
        <v>713</v>
      </c>
      <c r="G194" s="35"/>
      <c r="H194" s="35"/>
      <c r="I194" s="205"/>
      <c r="J194" s="35"/>
      <c r="K194" s="35"/>
      <c r="L194" s="38"/>
      <c r="M194" s="206"/>
      <c r="N194" s="207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149</v>
      </c>
      <c r="AU194" s="16" t="s">
        <v>85</v>
      </c>
    </row>
    <row r="195" spans="1:65" s="13" customFormat="1" ht="11.25">
      <c r="B195" s="208"/>
      <c r="C195" s="209"/>
      <c r="D195" s="203" t="s">
        <v>151</v>
      </c>
      <c r="E195" s="210" t="s">
        <v>1</v>
      </c>
      <c r="F195" s="211" t="s">
        <v>714</v>
      </c>
      <c r="G195" s="209"/>
      <c r="H195" s="212">
        <v>68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151</v>
      </c>
      <c r="AU195" s="218" t="s">
        <v>85</v>
      </c>
      <c r="AV195" s="13" t="s">
        <v>85</v>
      </c>
      <c r="AW195" s="13" t="s">
        <v>33</v>
      </c>
      <c r="AX195" s="13" t="s">
        <v>83</v>
      </c>
      <c r="AY195" s="218" t="s">
        <v>139</v>
      </c>
    </row>
    <row r="196" spans="1:65" s="2" customFormat="1" ht="24.2" customHeight="1">
      <c r="A196" s="33"/>
      <c r="B196" s="34"/>
      <c r="C196" s="190" t="s">
        <v>7</v>
      </c>
      <c r="D196" s="190" t="s">
        <v>142</v>
      </c>
      <c r="E196" s="191" t="s">
        <v>715</v>
      </c>
      <c r="F196" s="192" t="s">
        <v>716</v>
      </c>
      <c r="G196" s="193" t="s">
        <v>180</v>
      </c>
      <c r="H196" s="194">
        <v>228</v>
      </c>
      <c r="I196" s="195"/>
      <c r="J196" s="196">
        <f>ROUND(I196*H196,2)</f>
        <v>0</v>
      </c>
      <c r="K196" s="192" t="s">
        <v>617</v>
      </c>
      <c r="L196" s="38"/>
      <c r="M196" s="197" t="s">
        <v>1</v>
      </c>
      <c r="N196" s="198" t="s">
        <v>41</v>
      </c>
      <c r="O196" s="70"/>
      <c r="P196" s="199">
        <f>O196*H196</f>
        <v>0</v>
      </c>
      <c r="Q196" s="199">
        <v>4.8000000000000001E-4</v>
      </c>
      <c r="R196" s="199">
        <f>Q196*H196</f>
        <v>0.10944000000000001</v>
      </c>
      <c r="S196" s="199">
        <v>8.0000000000000002E-3</v>
      </c>
      <c r="T196" s="200">
        <f>S196*H196</f>
        <v>1.8240000000000001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1" t="s">
        <v>147</v>
      </c>
      <c r="AT196" s="201" t="s">
        <v>142</v>
      </c>
      <c r="AU196" s="201" t="s">
        <v>85</v>
      </c>
      <c r="AY196" s="16" t="s">
        <v>139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6" t="s">
        <v>83</v>
      </c>
      <c r="BK196" s="202">
        <f>ROUND(I196*H196,2)</f>
        <v>0</v>
      </c>
      <c r="BL196" s="16" t="s">
        <v>147</v>
      </c>
      <c r="BM196" s="201" t="s">
        <v>717</v>
      </c>
    </row>
    <row r="197" spans="1:65" s="2" customFormat="1" ht="29.25">
      <c r="A197" s="33"/>
      <c r="B197" s="34"/>
      <c r="C197" s="35"/>
      <c r="D197" s="203" t="s">
        <v>149</v>
      </c>
      <c r="E197" s="35"/>
      <c r="F197" s="204" t="s">
        <v>718</v>
      </c>
      <c r="G197" s="35"/>
      <c r="H197" s="35"/>
      <c r="I197" s="205"/>
      <c r="J197" s="35"/>
      <c r="K197" s="35"/>
      <c r="L197" s="38"/>
      <c r="M197" s="206"/>
      <c r="N197" s="207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149</v>
      </c>
      <c r="AU197" s="16" t="s">
        <v>85</v>
      </c>
    </row>
    <row r="198" spans="1:65" s="13" customFormat="1" ht="11.25">
      <c r="B198" s="208"/>
      <c r="C198" s="209"/>
      <c r="D198" s="203" t="s">
        <v>151</v>
      </c>
      <c r="E198" s="210" t="s">
        <v>1</v>
      </c>
      <c r="F198" s="211" t="s">
        <v>719</v>
      </c>
      <c r="G198" s="209"/>
      <c r="H198" s="212">
        <v>228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151</v>
      </c>
      <c r="AU198" s="218" t="s">
        <v>85</v>
      </c>
      <c r="AV198" s="13" t="s">
        <v>85</v>
      </c>
      <c r="AW198" s="13" t="s">
        <v>33</v>
      </c>
      <c r="AX198" s="13" t="s">
        <v>83</v>
      </c>
      <c r="AY198" s="218" t="s">
        <v>139</v>
      </c>
    </row>
    <row r="199" spans="1:65" s="2" customFormat="1" ht="24.2" customHeight="1">
      <c r="A199" s="33"/>
      <c r="B199" s="34"/>
      <c r="C199" s="190" t="s">
        <v>332</v>
      </c>
      <c r="D199" s="190" t="s">
        <v>142</v>
      </c>
      <c r="E199" s="191" t="s">
        <v>720</v>
      </c>
      <c r="F199" s="192" t="s">
        <v>721</v>
      </c>
      <c r="G199" s="193" t="s">
        <v>264</v>
      </c>
      <c r="H199" s="194">
        <v>208</v>
      </c>
      <c r="I199" s="195"/>
      <c r="J199" s="196">
        <f>ROUND(I199*H199,2)</f>
        <v>0</v>
      </c>
      <c r="K199" s="192" t="s">
        <v>617</v>
      </c>
      <c r="L199" s="38"/>
      <c r="M199" s="197" t="s">
        <v>1</v>
      </c>
      <c r="N199" s="198" t="s">
        <v>41</v>
      </c>
      <c r="O199" s="70"/>
      <c r="P199" s="199">
        <f>O199*H199</f>
        <v>0</v>
      </c>
      <c r="Q199" s="199">
        <v>0</v>
      </c>
      <c r="R199" s="199">
        <f>Q199*H199</f>
        <v>0</v>
      </c>
      <c r="S199" s="199">
        <v>7.0000000000000007E-2</v>
      </c>
      <c r="T199" s="200">
        <f>S199*H199</f>
        <v>14.560000000000002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1" t="s">
        <v>147</v>
      </c>
      <c r="AT199" s="201" t="s">
        <v>142</v>
      </c>
      <c r="AU199" s="201" t="s">
        <v>85</v>
      </c>
      <c r="AY199" s="16" t="s">
        <v>139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6" t="s">
        <v>83</v>
      </c>
      <c r="BK199" s="202">
        <f>ROUND(I199*H199,2)</f>
        <v>0</v>
      </c>
      <c r="BL199" s="16" t="s">
        <v>147</v>
      </c>
      <c r="BM199" s="201" t="s">
        <v>722</v>
      </c>
    </row>
    <row r="200" spans="1:65" s="2" customFormat="1" ht="19.5">
      <c r="A200" s="33"/>
      <c r="B200" s="34"/>
      <c r="C200" s="35"/>
      <c r="D200" s="203" t="s">
        <v>149</v>
      </c>
      <c r="E200" s="35"/>
      <c r="F200" s="204" t="s">
        <v>723</v>
      </c>
      <c r="G200" s="35"/>
      <c r="H200" s="35"/>
      <c r="I200" s="205"/>
      <c r="J200" s="35"/>
      <c r="K200" s="35"/>
      <c r="L200" s="38"/>
      <c r="M200" s="206"/>
      <c r="N200" s="207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149</v>
      </c>
      <c r="AU200" s="16" t="s">
        <v>85</v>
      </c>
    </row>
    <row r="201" spans="1:65" s="13" customFormat="1" ht="11.25">
      <c r="B201" s="208"/>
      <c r="C201" s="209"/>
      <c r="D201" s="203" t="s">
        <v>151</v>
      </c>
      <c r="E201" s="210" t="s">
        <v>1</v>
      </c>
      <c r="F201" s="211" t="s">
        <v>724</v>
      </c>
      <c r="G201" s="209"/>
      <c r="H201" s="212">
        <v>208</v>
      </c>
      <c r="I201" s="213"/>
      <c r="J201" s="209"/>
      <c r="K201" s="209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151</v>
      </c>
      <c r="AU201" s="218" t="s">
        <v>85</v>
      </c>
      <c r="AV201" s="13" t="s">
        <v>85</v>
      </c>
      <c r="AW201" s="13" t="s">
        <v>33</v>
      </c>
      <c r="AX201" s="13" t="s">
        <v>83</v>
      </c>
      <c r="AY201" s="218" t="s">
        <v>139</v>
      </c>
    </row>
    <row r="202" spans="1:65" s="2" customFormat="1" ht="24.2" customHeight="1">
      <c r="A202" s="33"/>
      <c r="B202" s="34"/>
      <c r="C202" s="190" t="s">
        <v>487</v>
      </c>
      <c r="D202" s="190" t="s">
        <v>142</v>
      </c>
      <c r="E202" s="191" t="s">
        <v>725</v>
      </c>
      <c r="F202" s="192" t="s">
        <v>726</v>
      </c>
      <c r="G202" s="193" t="s">
        <v>264</v>
      </c>
      <c r="H202" s="194">
        <v>208</v>
      </c>
      <c r="I202" s="195"/>
      <c r="J202" s="196">
        <f>ROUND(I202*H202,2)</f>
        <v>0</v>
      </c>
      <c r="K202" s="192" t="s">
        <v>617</v>
      </c>
      <c r="L202" s="38"/>
      <c r="M202" s="197" t="s">
        <v>1</v>
      </c>
      <c r="N202" s="198" t="s">
        <v>41</v>
      </c>
      <c r="O202" s="70"/>
      <c r="P202" s="199">
        <f>O202*H202</f>
        <v>0</v>
      </c>
      <c r="Q202" s="199">
        <v>0</v>
      </c>
      <c r="R202" s="199">
        <f>Q202*H202</f>
        <v>0</v>
      </c>
      <c r="S202" s="199">
        <v>3.95E-2</v>
      </c>
      <c r="T202" s="200">
        <f>S202*H202</f>
        <v>8.2159999999999993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1" t="s">
        <v>147</v>
      </c>
      <c r="AT202" s="201" t="s">
        <v>142</v>
      </c>
      <c r="AU202" s="201" t="s">
        <v>85</v>
      </c>
      <c r="AY202" s="16" t="s">
        <v>139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6" t="s">
        <v>83</v>
      </c>
      <c r="BK202" s="202">
        <f>ROUND(I202*H202,2)</f>
        <v>0</v>
      </c>
      <c r="BL202" s="16" t="s">
        <v>147</v>
      </c>
      <c r="BM202" s="201" t="s">
        <v>727</v>
      </c>
    </row>
    <row r="203" spans="1:65" s="2" customFormat="1" ht="19.5">
      <c r="A203" s="33"/>
      <c r="B203" s="34"/>
      <c r="C203" s="35"/>
      <c r="D203" s="203" t="s">
        <v>149</v>
      </c>
      <c r="E203" s="35"/>
      <c r="F203" s="204" t="s">
        <v>728</v>
      </c>
      <c r="G203" s="35"/>
      <c r="H203" s="35"/>
      <c r="I203" s="205"/>
      <c r="J203" s="35"/>
      <c r="K203" s="35"/>
      <c r="L203" s="38"/>
      <c r="M203" s="206"/>
      <c r="N203" s="207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149</v>
      </c>
      <c r="AU203" s="16" t="s">
        <v>85</v>
      </c>
    </row>
    <row r="204" spans="1:65" s="13" customFormat="1" ht="11.25">
      <c r="B204" s="208"/>
      <c r="C204" s="209"/>
      <c r="D204" s="203" t="s">
        <v>151</v>
      </c>
      <c r="E204" s="210" t="s">
        <v>1</v>
      </c>
      <c r="F204" s="211" t="s">
        <v>724</v>
      </c>
      <c r="G204" s="209"/>
      <c r="H204" s="212">
        <v>208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151</v>
      </c>
      <c r="AU204" s="218" t="s">
        <v>85</v>
      </c>
      <c r="AV204" s="13" t="s">
        <v>85</v>
      </c>
      <c r="AW204" s="13" t="s">
        <v>33</v>
      </c>
      <c r="AX204" s="13" t="s">
        <v>83</v>
      </c>
      <c r="AY204" s="218" t="s">
        <v>139</v>
      </c>
    </row>
    <row r="205" spans="1:65" s="2" customFormat="1" ht="24.2" customHeight="1">
      <c r="A205" s="33"/>
      <c r="B205" s="34"/>
      <c r="C205" s="190" t="s">
        <v>280</v>
      </c>
      <c r="D205" s="190" t="s">
        <v>142</v>
      </c>
      <c r="E205" s="191" t="s">
        <v>729</v>
      </c>
      <c r="F205" s="192" t="s">
        <v>730</v>
      </c>
      <c r="G205" s="193" t="s">
        <v>264</v>
      </c>
      <c r="H205" s="194">
        <v>20</v>
      </c>
      <c r="I205" s="195"/>
      <c r="J205" s="196">
        <f>ROUND(I205*H205,2)</f>
        <v>0</v>
      </c>
      <c r="K205" s="192" t="s">
        <v>617</v>
      </c>
      <c r="L205" s="38"/>
      <c r="M205" s="197" t="s">
        <v>1</v>
      </c>
      <c r="N205" s="198" t="s">
        <v>41</v>
      </c>
      <c r="O205" s="70"/>
      <c r="P205" s="199">
        <f>O205*H205</f>
        <v>0</v>
      </c>
      <c r="Q205" s="199">
        <v>1.5389999999999999E-2</v>
      </c>
      <c r="R205" s="199">
        <f>Q205*H205</f>
        <v>0.30779999999999996</v>
      </c>
      <c r="S205" s="199">
        <v>0</v>
      </c>
      <c r="T205" s="200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1" t="s">
        <v>147</v>
      </c>
      <c r="AT205" s="201" t="s">
        <v>142</v>
      </c>
      <c r="AU205" s="201" t="s">
        <v>85</v>
      </c>
      <c r="AY205" s="16" t="s">
        <v>139</v>
      </c>
      <c r="BE205" s="202">
        <f>IF(N205="základní",J205,0)</f>
        <v>0</v>
      </c>
      <c r="BF205" s="202">
        <f>IF(N205="snížená",J205,0)</f>
        <v>0</v>
      </c>
      <c r="BG205" s="202">
        <f>IF(N205="zákl. přenesená",J205,0)</f>
        <v>0</v>
      </c>
      <c r="BH205" s="202">
        <f>IF(N205="sníž. přenesená",J205,0)</f>
        <v>0</v>
      </c>
      <c r="BI205" s="202">
        <f>IF(N205="nulová",J205,0)</f>
        <v>0</v>
      </c>
      <c r="BJ205" s="16" t="s">
        <v>83</v>
      </c>
      <c r="BK205" s="202">
        <f>ROUND(I205*H205,2)</f>
        <v>0</v>
      </c>
      <c r="BL205" s="16" t="s">
        <v>147</v>
      </c>
      <c r="BM205" s="201" t="s">
        <v>731</v>
      </c>
    </row>
    <row r="206" spans="1:65" s="2" customFormat="1" ht="19.5">
      <c r="A206" s="33"/>
      <c r="B206" s="34"/>
      <c r="C206" s="35"/>
      <c r="D206" s="203" t="s">
        <v>149</v>
      </c>
      <c r="E206" s="35"/>
      <c r="F206" s="204" t="s">
        <v>732</v>
      </c>
      <c r="G206" s="35"/>
      <c r="H206" s="35"/>
      <c r="I206" s="205"/>
      <c r="J206" s="35"/>
      <c r="K206" s="35"/>
      <c r="L206" s="38"/>
      <c r="M206" s="206"/>
      <c r="N206" s="207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149</v>
      </c>
      <c r="AU206" s="16" t="s">
        <v>85</v>
      </c>
    </row>
    <row r="207" spans="1:65" s="13" customFormat="1" ht="11.25">
      <c r="B207" s="208"/>
      <c r="C207" s="209"/>
      <c r="D207" s="203" t="s">
        <v>151</v>
      </c>
      <c r="E207" s="210" t="s">
        <v>1</v>
      </c>
      <c r="F207" s="211" t="s">
        <v>733</v>
      </c>
      <c r="G207" s="209"/>
      <c r="H207" s="212">
        <v>20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151</v>
      </c>
      <c r="AU207" s="218" t="s">
        <v>85</v>
      </c>
      <c r="AV207" s="13" t="s">
        <v>85</v>
      </c>
      <c r="AW207" s="13" t="s">
        <v>33</v>
      </c>
      <c r="AX207" s="13" t="s">
        <v>83</v>
      </c>
      <c r="AY207" s="218" t="s">
        <v>139</v>
      </c>
    </row>
    <row r="208" spans="1:65" s="2" customFormat="1" ht="24.2" customHeight="1">
      <c r="A208" s="33"/>
      <c r="B208" s="34"/>
      <c r="C208" s="190" t="s">
        <v>291</v>
      </c>
      <c r="D208" s="190" t="s">
        <v>142</v>
      </c>
      <c r="E208" s="191" t="s">
        <v>734</v>
      </c>
      <c r="F208" s="192" t="s">
        <v>735</v>
      </c>
      <c r="G208" s="193" t="s">
        <v>145</v>
      </c>
      <c r="H208" s="194">
        <v>15</v>
      </c>
      <c r="I208" s="195"/>
      <c r="J208" s="196">
        <f>ROUND(I208*H208,2)</f>
        <v>0</v>
      </c>
      <c r="K208" s="192" t="s">
        <v>617</v>
      </c>
      <c r="L208" s="38"/>
      <c r="M208" s="197" t="s">
        <v>1</v>
      </c>
      <c r="N208" s="198" t="s">
        <v>41</v>
      </c>
      <c r="O208" s="70"/>
      <c r="P208" s="199">
        <f>O208*H208</f>
        <v>0</v>
      </c>
      <c r="Q208" s="199">
        <v>0.50375000000000003</v>
      </c>
      <c r="R208" s="199">
        <f>Q208*H208</f>
        <v>7.5562500000000004</v>
      </c>
      <c r="S208" s="199">
        <v>2.5</v>
      </c>
      <c r="T208" s="200">
        <f>S208*H208</f>
        <v>37.5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1" t="s">
        <v>147</v>
      </c>
      <c r="AT208" s="201" t="s">
        <v>142</v>
      </c>
      <c r="AU208" s="201" t="s">
        <v>85</v>
      </c>
      <c r="AY208" s="16" t="s">
        <v>139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6" t="s">
        <v>83</v>
      </c>
      <c r="BK208" s="202">
        <f>ROUND(I208*H208,2)</f>
        <v>0</v>
      </c>
      <c r="BL208" s="16" t="s">
        <v>147</v>
      </c>
      <c r="BM208" s="201" t="s">
        <v>736</v>
      </c>
    </row>
    <row r="209" spans="1:65" s="2" customFormat="1" ht="11.25">
      <c r="A209" s="33"/>
      <c r="B209" s="34"/>
      <c r="C209" s="35"/>
      <c r="D209" s="203" t="s">
        <v>149</v>
      </c>
      <c r="E209" s="35"/>
      <c r="F209" s="204" t="s">
        <v>737</v>
      </c>
      <c r="G209" s="35"/>
      <c r="H209" s="35"/>
      <c r="I209" s="205"/>
      <c r="J209" s="35"/>
      <c r="K209" s="35"/>
      <c r="L209" s="38"/>
      <c r="M209" s="206"/>
      <c r="N209" s="207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149</v>
      </c>
      <c r="AU209" s="16" t="s">
        <v>85</v>
      </c>
    </row>
    <row r="210" spans="1:65" s="13" customFormat="1" ht="11.25">
      <c r="B210" s="208"/>
      <c r="C210" s="209"/>
      <c r="D210" s="203" t="s">
        <v>151</v>
      </c>
      <c r="E210" s="210" t="s">
        <v>1</v>
      </c>
      <c r="F210" s="211" t="s">
        <v>738</v>
      </c>
      <c r="G210" s="209"/>
      <c r="H210" s="212">
        <v>15</v>
      </c>
      <c r="I210" s="213"/>
      <c r="J210" s="209"/>
      <c r="K210" s="209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151</v>
      </c>
      <c r="AU210" s="218" t="s">
        <v>85</v>
      </c>
      <c r="AV210" s="13" t="s">
        <v>85</v>
      </c>
      <c r="AW210" s="13" t="s">
        <v>33</v>
      </c>
      <c r="AX210" s="13" t="s">
        <v>83</v>
      </c>
      <c r="AY210" s="218" t="s">
        <v>139</v>
      </c>
    </row>
    <row r="211" spans="1:65" s="2" customFormat="1" ht="14.45" customHeight="1">
      <c r="A211" s="33"/>
      <c r="B211" s="34"/>
      <c r="C211" s="220" t="s">
        <v>311</v>
      </c>
      <c r="D211" s="220" t="s">
        <v>273</v>
      </c>
      <c r="E211" s="221" t="s">
        <v>739</v>
      </c>
      <c r="F211" s="222" t="s">
        <v>740</v>
      </c>
      <c r="G211" s="223" t="s">
        <v>276</v>
      </c>
      <c r="H211" s="224">
        <v>39</v>
      </c>
      <c r="I211" s="225"/>
      <c r="J211" s="226">
        <f>ROUND(I211*H211,2)</f>
        <v>0</v>
      </c>
      <c r="K211" s="222" t="s">
        <v>617</v>
      </c>
      <c r="L211" s="227"/>
      <c r="M211" s="228" t="s">
        <v>1</v>
      </c>
      <c r="N211" s="229" t="s">
        <v>41</v>
      </c>
      <c r="O211" s="70"/>
      <c r="P211" s="199">
        <f>O211*H211</f>
        <v>0</v>
      </c>
      <c r="Q211" s="199">
        <v>1</v>
      </c>
      <c r="R211" s="199">
        <f>Q211*H211</f>
        <v>39</v>
      </c>
      <c r="S211" s="199">
        <v>0</v>
      </c>
      <c r="T211" s="200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1" t="s">
        <v>422</v>
      </c>
      <c r="AT211" s="201" t="s">
        <v>273</v>
      </c>
      <c r="AU211" s="201" t="s">
        <v>85</v>
      </c>
      <c r="AY211" s="16" t="s">
        <v>139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16" t="s">
        <v>83</v>
      </c>
      <c r="BK211" s="202">
        <f>ROUND(I211*H211,2)</f>
        <v>0</v>
      </c>
      <c r="BL211" s="16" t="s">
        <v>147</v>
      </c>
      <c r="BM211" s="201" t="s">
        <v>741</v>
      </c>
    </row>
    <row r="212" spans="1:65" s="2" customFormat="1" ht="11.25">
      <c r="A212" s="33"/>
      <c r="B212" s="34"/>
      <c r="C212" s="35"/>
      <c r="D212" s="203" t="s">
        <v>149</v>
      </c>
      <c r="E212" s="35"/>
      <c r="F212" s="204" t="s">
        <v>740</v>
      </c>
      <c r="G212" s="35"/>
      <c r="H212" s="35"/>
      <c r="I212" s="205"/>
      <c r="J212" s="35"/>
      <c r="K212" s="35"/>
      <c r="L212" s="38"/>
      <c r="M212" s="206"/>
      <c r="N212" s="207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149</v>
      </c>
      <c r="AU212" s="16" t="s">
        <v>85</v>
      </c>
    </row>
    <row r="213" spans="1:65" s="13" customFormat="1" ht="11.25">
      <c r="B213" s="208"/>
      <c r="C213" s="209"/>
      <c r="D213" s="203" t="s">
        <v>151</v>
      </c>
      <c r="E213" s="210" t="s">
        <v>1</v>
      </c>
      <c r="F213" s="211" t="s">
        <v>742</v>
      </c>
      <c r="G213" s="209"/>
      <c r="H213" s="212">
        <v>39</v>
      </c>
      <c r="I213" s="213"/>
      <c r="J213" s="209"/>
      <c r="K213" s="209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151</v>
      </c>
      <c r="AU213" s="218" t="s">
        <v>85</v>
      </c>
      <c r="AV213" s="13" t="s">
        <v>85</v>
      </c>
      <c r="AW213" s="13" t="s">
        <v>33</v>
      </c>
      <c r="AX213" s="13" t="s">
        <v>83</v>
      </c>
      <c r="AY213" s="218" t="s">
        <v>139</v>
      </c>
    </row>
    <row r="214" spans="1:65" s="2" customFormat="1" ht="24.2" customHeight="1">
      <c r="A214" s="33"/>
      <c r="B214" s="34"/>
      <c r="C214" s="190" t="s">
        <v>322</v>
      </c>
      <c r="D214" s="190" t="s">
        <v>142</v>
      </c>
      <c r="E214" s="191" t="s">
        <v>743</v>
      </c>
      <c r="F214" s="192" t="s">
        <v>744</v>
      </c>
      <c r="G214" s="193" t="s">
        <v>264</v>
      </c>
      <c r="H214" s="194">
        <v>208</v>
      </c>
      <c r="I214" s="195"/>
      <c r="J214" s="196">
        <f>ROUND(I214*H214,2)</f>
        <v>0</v>
      </c>
      <c r="K214" s="192" t="s">
        <v>617</v>
      </c>
      <c r="L214" s="38"/>
      <c r="M214" s="197" t="s">
        <v>1</v>
      </c>
      <c r="N214" s="198" t="s">
        <v>41</v>
      </c>
      <c r="O214" s="70"/>
      <c r="P214" s="199">
        <f>O214*H214</f>
        <v>0</v>
      </c>
      <c r="Q214" s="199">
        <v>7.8159999999999993E-2</v>
      </c>
      <c r="R214" s="199">
        <f>Q214*H214</f>
        <v>16.257279999999998</v>
      </c>
      <c r="S214" s="199">
        <v>0</v>
      </c>
      <c r="T214" s="200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1" t="s">
        <v>147</v>
      </c>
      <c r="AT214" s="201" t="s">
        <v>142</v>
      </c>
      <c r="AU214" s="201" t="s">
        <v>85</v>
      </c>
      <c r="AY214" s="16" t="s">
        <v>139</v>
      </c>
      <c r="BE214" s="202">
        <f>IF(N214="základní",J214,0)</f>
        <v>0</v>
      </c>
      <c r="BF214" s="202">
        <f>IF(N214="snížená",J214,0)</f>
        <v>0</v>
      </c>
      <c r="BG214" s="202">
        <f>IF(N214="zákl. přenesená",J214,0)</f>
        <v>0</v>
      </c>
      <c r="BH214" s="202">
        <f>IF(N214="sníž. přenesená",J214,0)</f>
        <v>0</v>
      </c>
      <c r="BI214" s="202">
        <f>IF(N214="nulová",J214,0)</f>
        <v>0</v>
      </c>
      <c r="BJ214" s="16" t="s">
        <v>83</v>
      </c>
      <c r="BK214" s="202">
        <f>ROUND(I214*H214,2)</f>
        <v>0</v>
      </c>
      <c r="BL214" s="16" t="s">
        <v>147</v>
      </c>
      <c r="BM214" s="201" t="s">
        <v>745</v>
      </c>
    </row>
    <row r="215" spans="1:65" s="2" customFormat="1" ht="19.5">
      <c r="A215" s="33"/>
      <c r="B215" s="34"/>
      <c r="C215" s="35"/>
      <c r="D215" s="203" t="s">
        <v>149</v>
      </c>
      <c r="E215" s="35"/>
      <c r="F215" s="204" t="s">
        <v>746</v>
      </c>
      <c r="G215" s="35"/>
      <c r="H215" s="35"/>
      <c r="I215" s="205"/>
      <c r="J215" s="35"/>
      <c r="K215" s="35"/>
      <c r="L215" s="38"/>
      <c r="M215" s="206"/>
      <c r="N215" s="207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149</v>
      </c>
      <c r="AU215" s="16" t="s">
        <v>85</v>
      </c>
    </row>
    <row r="216" spans="1:65" s="13" customFormat="1" ht="11.25">
      <c r="B216" s="208"/>
      <c r="C216" s="209"/>
      <c r="D216" s="203" t="s">
        <v>151</v>
      </c>
      <c r="E216" s="210" t="s">
        <v>1</v>
      </c>
      <c r="F216" s="211" t="s">
        <v>724</v>
      </c>
      <c r="G216" s="209"/>
      <c r="H216" s="212">
        <v>208</v>
      </c>
      <c r="I216" s="213"/>
      <c r="J216" s="209"/>
      <c r="K216" s="209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151</v>
      </c>
      <c r="AU216" s="218" t="s">
        <v>85</v>
      </c>
      <c r="AV216" s="13" t="s">
        <v>85</v>
      </c>
      <c r="AW216" s="13" t="s">
        <v>33</v>
      </c>
      <c r="AX216" s="13" t="s">
        <v>83</v>
      </c>
      <c r="AY216" s="218" t="s">
        <v>139</v>
      </c>
    </row>
    <row r="217" spans="1:65" s="2" customFormat="1" ht="24.2" customHeight="1">
      <c r="A217" s="33"/>
      <c r="B217" s="34"/>
      <c r="C217" s="190" t="s">
        <v>328</v>
      </c>
      <c r="D217" s="190" t="s">
        <v>142</v>
      </c>
      <c r="E217" s="191" t="s">
        <v>747</v>
      </c>
      <c r="F217" s="192" t="s">
        <v>748</v>
      </c>
      <c r="G217" s="193" t="s">
        <v>264</v>
      </c>
      <c r="H217" s="194">
        <v>208</v>
      </c>
      <c r="I217" s="195"/>
      <c r="J217" s="196">
        <f>ROUND(I217*H217,2)</f>
        <v>0</v>
      </c>
      <c r="K217" s="192" t="s">
        <v>617</v>
      </c>
      <c r="L217" s="38"/>
      <c r="M217" s="197" t="s">
        <v>1</v>
      </c>
      <c r="N217" s="198" t="s">
        <v>41</v>
      </c>
      <c r="O217" s="70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1" t="s">
        <v>147</v>
      </c>
      <c r="AT217" s="201" t="s">
        <v>142</v>
      </c>
      <c r="AU217" s="201" t="s">
        <v>85</v>
      </c>
      <c r="AY217" s="16" t="s">
        <v>139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16" t="s">
        <v>83</v>
      </c>
      <c r="BK217" s="202">
        <f>ROUND(I217*H217,2)</f>
        <v>0</v>
      </c>
      <c r="BL217" s="16" t="s">
        <v>147</v>
      </c>
      <c r="BM217" s="201" t="s">
        <v>749</v>
      </c>
    </row>
    <row r="218" spans="1:65" s="2" customFormat="1" ht="19.5">
      <c r="A218" s="33"/>
      <c r="B218" s="34"/>
      <c r="C218" s="35"/>
      <c r="D218" s="203" t="s">
        <v>149</v>
      </c>
      <c r="E218" s="35"/>
      <c r="F218" s="204" t="s">
        <v>750</v>
      </c>
      <c r="G218" s="35"/>
      <c r="H218" s="35"/>
      <c r="I218" s="205"/>
      <c r="J218" s="35"/>
      <c r="K218" s="35"/>
      <c r="L218" s="38"/>
      <c r="M218" s="206"/>
      <c r="N218" s="207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149</v>
      </c>
      <c r="AU218" s="16" t="s">
        <v>85</v>
      </c>
    </row>
    <row r="219" spans="1:65" s="13" customFormat="1" ht="11.25">
      <c r="B219" s="208"/>
      <c r="C219" s="209"/>
      <c r="D219" s="203" t="s">
        <v>151</v>
      </c>
      <c r="E219" s="210" t="s">
        <v>1</v>
      </c>
      <c r="F219" s="211" t="s">
        <v>724</v>
      </c>
      <c r="G219" s="209"/>
      <c r="H219" s="212">
        <v>208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151</v>
      </c>
      <c r="AU219" s="218" t="s">
        <v>85</v>
      </c>
      <c r="AV219" s="13" t="s">
        <v>85</v>
      </c>
      <c r="AW219" s="13" t="s">
        <v>33</v>
      </c>
      <c r="AX219" s="13" t="s">
        <v>83</v>
      </c>
      <c r="AY219" s="218" t="s">
        <v>139</v>
      </c>
    </row>
    <row r="220" spans="1:65" s="2" customFormat="1" ht="24.2" customHeight="1">
      <c r="A220" s="33"/>
      <c r="B220" s="34"/>
      <c r="C220" s="190" t="s">
        <v>338</v>
      </c>
      <c r="D220" s="190" t="s">
        <v>142</v>
      </c>
      <c r="E220" s="191" t="s">
        <v>751</v>
      </c>
      <c r="F220" s="192" t="s">
        <v>752</v>
      </c>
      <c r="G220" s="193" t="s">
        <v>264</v>
      </c>
      <c r="H220" s="194">
        <v>112.5</v>
      </c>
      <c r="I220" s="195"/>
      <c r="J220" s="196">
        <f>ROUND(I220*H220,2)</f>
        <v>0</v>
      </c>
      <c r="K220" s="192" t="s">
        <v>617</v>
      </c>
      <c r="L220" s="38"/>
      <c r="M220" s="197" t="s">
        <v>1</v>
      </c>
      <c r="N220" s="198" t="s">
        <v>41</v>
      </c>
      <c r="O220" s="70"/>
      <c r="P220" s="199">
        <f>O220*H220</f>
        <v>0</v>
      </c>
      <c r="Q220" s="199">
        <v>1.16E-3</v>
      </c>
      <c r="R220" s="199">
        <f>Q220*H220</f>
        <v>0.1305</v>
      </c>
      <c r="S220" s="199">
        <v>0</v>
      </c>
      <c r="T220" s="200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1" t="s">
        <v>147</v>
      </c>
      <c r="AT220" s="201" t="s">
        <v>142</v>
      </c>
      <c r="AU220" s="201" t="s">
        <v>85</v>
      </c>
      <c r="AY220" s="16" t="s">
        <v>139</v>
      </c>
      <c r="BE220" s="202">
        <f>IF(N220="základní",J220,0)</f>
        <v>0</v>
      </c>
      <c r="BF220" s="202">
        <f>IF(N220="snížená",J220,0)</f>
        <v>0</v>
      </c>
      <c r="BG220" s="202">
        <f>IF(N220="zákl. přenesená",J220,0)</f>
        <v>0</v>
      </c>
      <c r="BH220" s="202">
        <f>IF(N220="sníž. přenesená",J220,0)</f>
        <v>0</v>
      </c>
      <c r="BI220" s="202">
        <f>IF(N220="nulová",J220,0)</f>
        <v>0</v>
      </c>
      <c r="BJ220" s="16" t="s">
        <v>83</v>
      </c>
      <c r="BK220" s="202">
        <f>ROUND(I220*H220,2)</f>
        <v>0</v>
      </c>
      <c r="BL220" s="16" t="s">
        <v>147</v>
      </c>
      <c r="BM220" s="201" t="s">
        <v>753</v>
      </c>
    </row>
    <row r="221" spans="1:65" s="2" customFormat="1" ht="11.25">
      <c r="A221" s="33"/>
      <c r="B221" s="34"/>
      <c r="C221" s="35"/>
      <c r="D221" s="203" t="s">
        <v>149</v>
      </c>
      <c r="E221" s="35"/>
      <c r="F221" s="204" t="s">
        <v>754</v>
      </c>
      <c r="G221" s="35"/>
      <c r="H221" s="35"/>
      <c r="I221" s="205"/>
      <c r="J221" s="35"/>
      <c r="K221" s="35"/>
      <c r="L221" s="38"/>
      <c r="M221" s="206"/>
      <c r="N221" s="207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149</v>
      </c>
      <c r="AU221" s="16" t="s">
        <v>85</v>
      </c>
    </row>
    <row r="222" spans="1:65" s="13" customFormat="1" ht="11.25">
      <c r="B222" s="208"/>
      <c r="C222" s="209"/>
      <c r="D222" s="203" t="s">
        <v>151</v>
      </c>
      <c r="E222" s="210" t="s">
        <v>1</v>
      </c>
      <c r="F222" s="211" t="s">
        <v>755</v>
      </c>
      <c r="G222" s="209"/>
      <c r="H222" s="212">
        <v>112.5</v>
      </c>
      <c r="I222" s="213"/>
      <c r="J222" s="209"/>
      <c r="K222" s="209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151</v>
      </c>
      <c r="AU222" s="218" t="s">
        <v>85</v>
      </c>
      <c r="AV222" s="13" t="s">
        <v>85</v>
      </c>
      <c r="AW222" s="13" t="s">
        <v>33</v>
      </c>
      <c r="AX222" s="13" t="s">
        <v>83</v>
      </c>
      <c r="AY222" s="218" t="s">
        <v>139</v>
      </c>
    </row>
    <row r="223" spans="1:65" s="12" customFormat="1" ht="22.9" customHeight="1">
      <c r="B223" s="174"/>
      <c r="C223" s="175"/>
      <c r="D223" s="176" t="s">
        <v>75</v>
      </c>
      <c r="E223" s="188" t="s">
        <v>756</v>
      </c>
      <c r="F223" s="188" t="s">
        <v>757</v>
      </c>
      <c r="G223" s="175"/>
      <c r="H223" s="175"/>
      <c r="I223" s="178"/>
      <c r="J223" s="189">
        <f>BK223</f>
        <v>0</v>
      </c>
      <c r="K223" s="175"/>
      <c r="L223" s="180"/>
      <c r="M223" s="181"/>
      <c r="N223" s="182"/>
      <c r="O223" s="182"/>
      <c r="P223" s="183">
        <f>SUM(P224:P225)</f>
        <v>0</v>
      </c>
      <c r="Q223" s="182"/>
      <c r="R223" s="183">
        <f>SUM(R224:R225)</f>
        <v>0</v>
      </c>
      <c r="S223" s="182"/>
      <c r="T223" s="184">
        <f>SUM(T224:T225)</f>
        <v>0</v>
      </c>
      <c r="AR223" s="185" t="s">
        <v>83</v>
      </c>
      <c r="AT223" s="186" t="s">
        <v>75</v>
      </c>
      <c r="AU223" s="186" t="s">
        <v>83</v>
      </c>
      <c r="AY223" s="185" t="s">
        <v>139</v>
      </c>
      <c r="BK223" s="187">
        <f>SUM(BK224:BK225)</f>
        <v>0</v>
      </c>
    </row>
    <row r="224" spans="1:65" s="2" customFormat="1" ht="24.2" customHeight="1">
      <c r="A224" s="33"/>
      <c r="B224" s="34"/>
      <c r="C224" s="190" t="s">
        <v>342</v>
      </c>
      <c r="D224" s="190" t="s">
        <v>142</v>
      </c>
      <c r="E224" s="191" t="s">
        <v>758</v>
      </c>
      <c r="F224" s="192" t="s">
        <v>759</v>
      </c>
      <c r="G224" s="193" t="s">
        <v>276</v>
      </c>
      <c r="H224" s="194">
        <v>69.741</v>
      </c>
      <c r="I224" s="195"/>
      <c r="J224" s="196">
        <f>ROUND(I224*H224,2)</f>
        <v>0</v>
      </c>
      <c r="K224" s="192" t="s">
        <v>617</v>
      </c>
      <c r="L224" s="38"/>
      <c r="M224" s="197" t="s">
        <v>1</v>
      </c>
      <c r="N224" s="198" t="s">
        <v>41</v>
      </c>
      <c r="O224" s="70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1" t="s">
        <v>147</v>
      </c>
      <c r="AT224" s="201" t="s">
        <v>142</v>
      </c>
      <c r="AU224" s="201" t="s">
        <v>85</v>
      </c>
      <c r="AY224" s="16" t="s">
        <v>139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6" t="s">
        <v>83</v>
      </c>
      <c r="BK224" s="202">
        <f>ROUND(I224*H224,2)</f>
        <v>0</v>
      </c>
      <c r="BL224" s="16" t="s">
        <v>147</v>
      </c>
      <c r="BM224" s="201" t="s">
        <v>760</v>
      </c>
    </row>
    <row r="225" spans="1:47" s="2" customFormat="1" ht="29.25">
      <c r="A225" s="33"/>
      <c r="B225" s="34"/>
      <c r="C225" s="35"/>
      <c r="D225" s="203" t="s">
        <v>149</v>
      </c>
      <c r="E225" s="35"/>
      <c r="F225" s="204" t="s">
        <v>761</v>
      </c>
      <c r="G225" s="35"/>
      <c r="H225" s="35"/>
      <c r="I225" s="205"/>
      <c r="J225" s="35"/>
      <c r="K225" s="35"/>
      <c r="L225" s="38"/>
      <c r="M225" s="231"/>
      <c r="N225" s="232"/>
      <c r="O225" s="233"/>
      <c r="P225" s="233"/>
      <c r="Q225" s="233"/>
      <c r="R225" s="233"/>
      <c r="S225" s="233"/>
      <c r="T225" s="23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149</v>
      </c>
      <c r="AU225" s="16" t="s">
        <v>85</v>
      </c>
    </row>
    <row r="226" spans="1:47" s="2" customFormat="1" ht="6.95" customHeight="1">
      <c r="A226" s="33"/>
      <c r="B226" s="53"/>
      <c r="C226" s="54"/>
      <c r="D226" s="54"/>
      <c r="E226" s="54"/>
      <c r="F226" s="54"/>
      <c r="G226" s="54"/>
      <c r="H226" s="54"/>
      <c r="I226" s="54"/>
      <c r="J226" s="54"/>
      <c r="K226" s="54"/>
      <c r="L226" s="38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sheetProtection algorithmName="SHA-512" hashValue="Cyf9bfUfeclsCPpK4jaGVZZoCE+1Wu3GMpO429j8D03o3TtbDiuCdQeIivTlHAOcIpM15FBffRbwISj2c/Vdzg==" saltValue="OR3F/TnKbEz87BssUM3aRBqCT2x8e+X1OzdpdhQZ5OpRG8vXEwTNoaCIZDr+FspfZPf/nLNgt9368NzyvH9U4A==" spinCount="100000" sheet="1" objects="1" scenarios="1" formatColumns="0" formatRows="0" autoFilter="0"/>
  <autoFilter ref="C122:K225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8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7" t="s">
        <v>762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763</v>
      </c>
      <c r="G12" s="33"/>
      <c r="H12" s="33"/>
      <c r="I12" s="118" t="s">
        <v>22</v>
      </c>
      <c r="J12" s="119" t="str">
        <f>'Rekapitulace stavby'!AN8</f>
        <v>Vyplň údaj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26</v>
      </c>
      <c r="F15" s="33"/>
      <c r="G15" s="33"/>
      <c r="H15" s="33"/>
      <c r="I15" s="118" t="s">
        <v>27</v>
      </c>
      <c r="J15" s="109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8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27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27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0" t="s">
        <v>1</v>
      </c>
      <c r="F27" s="300"/>
      <c r="G27" s="300"/>
      <c r="H27" s="300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33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6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40</v>
      </c>
      <c r="E33" s="118" t="s">
        <v>41</v>
      </c>
      <c r="F33" s="128">
        <f>ROUND((SUM(BE122:BE185)),  2)</f>
        <v>0</v>
      </c>
      <c r="G33" s="33"/>
      <c r="H33" s="33"/>
      <c r="I33" s="129">
        <v>0.21</v>
      </c>
      <c r="J33" s="128">
        <f>ROUND(((SUM(BE122:BE185))*I33),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42</v>
      </c>
      <c r="F34" s="128">
        <f>ROUND((SUM(BF122:BF185)),  2)</f>
        <v>0</v>
      </c>
      <c r="G34" s="33"/>
      <c r="H34" s="33"/>
      <c r="I34" s="129">
        <v>0.15</v>
      </c>
      <c r="J34" s="128">
        <f>ROUND(((SUM(BF122:BF185))*I34),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43</v>
      </c>
      <c r="F35" s="128">
        <f>ROUND((SUM(BG122:BG185)),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44</v>
      </c>
      <c r="F36" s="128">
        <f>ROUND((SUM(BH122:BH185)),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ROUND((SUM(BI122:BI185)),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SO 4 - Oprava rampy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trať dle JŘ č.196, žst. Horní Dvořiště</v>
      </c>
      <c r="G89" s="35"/>
      <c r="H89" s="35"/>
      <c r="I89" s="28" t="s">
        <v>22</v>
      </c>
      <c r="J89" s="65" t="str">
        <f>IF(J12="","",J12)</f>
        <v>Vyplň údaj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SŽ,státní organizace,OŘ Plzeň,ST České Budějovice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116</v>
      </c>
      <c r="D94" s="149"/>
      <c r="E94" s="149"/>
      <c r="F94" s="149"/>
      <c r="G94" s="149"/>
      <c r="H94" s="149"/>
      <c r="I94" s="149"/>
      <c r="J94" s="150" t="s">
        <v>117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118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52"/>
      <c r="C97" s="153"/>
      <c r="D97" s="154" t="s">
        <v>120</v>
      </c>
      <c r="E97" s="155"/>
      <c r="F97" s="155"/>
      <c r="G97" s="155"/>
      <c r="H97" s="155"/>
      <c r="I97" s="155"/>
      <c r="J97" s="156">
        <f>J123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608</v>
      </c>
      <c r="E98" s="160"/>
      <c r="F98" s="160"/>
      <c r="G98" s="160"/>
      <c r="H98" s="160"/>
      <c r="I98" s="160"/>
      <c r="J98" s="161">
        <f>J124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611</v>
      </c>
      <c r="E99" s="160"/>
      <c r="F99" s="160"/>
      <c r="G99" s="160"/>
      <c r="H99" s="160"/>
      <c r="I99" s="160"/>
      <c r="J99" s="161">
        <f>J128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612</v>
      </c>
      <c r="E100" s="160"/>
      <c r="F100" s="160"/>
      <c r="G100" s="160"/>
      <c r="H100" s="160"/>
      <c r="I100" s="160"/>
      <c r="J100" s="161">
        <f>J132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764</v>
      </c>
      <c r="E101" s="160"/>
      <c r="F101" s="160"/>
      <c r="G101" s="160"/>
      <c r="H101" s="160"/>
      <c r="I101" s="160"/>
      <c r="J101" s="161">
        <f>J169</f>
        <v>0</v>
      </c>
      <c r="K101" s="103"/>
      <c r="L101" s="162"/>
    </row>
    <row r="102" spans="1:31" s="10" customFormat="1" ht="19.899999999999999" customHeight="1">
      <c r="B102" s="158"/>
      <c r="C102" s="103"/>
      <c r="D102" s="159" t="s">
        <v>613</v>
      </c>
      <c r="E102" s="160"/>
      <c r="F102" s="160"/>
      <c r="G102" s="160"/>
      <c r="H102" s="160"/>
      <c r="I102" s="160"/>
      <c r="J102" s="161">
        <f>J182</f>
        <v>0</v>
      </c>
      <c r="K102" s="103"/>
      <c r="L102" s="162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124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1" t="str">
        <f>E7</f>
        <v>Výměna kolejnic a pražců v úseku Vyšší Brod - Lipno nad Vltavou</v>
      </c>
      <c r="F112" s="302"/>
      <c r="G112" s="302"/>
      <c r="H112" s="302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49" t="str">
        <f>E9</f>
        <v>SO 4 - Oprava rampy</v>
      </c>
      <c r="F114" s="303"/>
      <c r="G114" s="303"/>
      <c r="H114" s="303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>trať dle JŘ č.196, žst. Horní Dvořiště</v>
      </c>
      <c r="G116" s="35"/>
      <c r="H116" s="35"/>
      <c r="I116" s="28" t="s">
        <v>22</v>
      </c>
      <c r="J116" s="65" t="str">
        <f>IF(J12="","",J12)</f>
        <v>Vyplň údaj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SŽ,státní organizace,OŘ Plzeň,ST České Budějovice</v>
      </c>
      <c r="G118" s="35"/>
      <c r="H118" s="35"/>
      <c r="I118" s="28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28" t="s">
        <v>34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3"/>
      <c r="B121" s="164"/>
      <c r="C121" s="165" t="s">
        <v>125</v>
      </c>
      <c r="D121" s="166" t="s">
        <v>61</v>
      </c>
      <c r="E121" s="166" t="s">
        <v>57</v>
      </c>
      <c r="F121" s="166" t="s">
        <v>58</v>
      </c>
      <c r="G121" s="166" t="s">
        <v>126</v>
      </c>
      <c r="H121" s="166" t="s">
        <v>127</v>
      </c>
      <c r="I121" s="166" t="s">
        <v>128</v>
      </c>
      <c r="J121" s="166" t="s">
        <v>117</v>
      </c>
      <c r="K121" s="167" t="s">
        <v>129</v>
      </c>
      <c r="L121" s="168"/>
      <c r="M121" s="74" t="s">
        <v>1</v>
      </c>
      <c r="N121" s="75" t="s">
        <v>40</v>
      </c>
      <c r="O121" s="75" t="s">
        <v>130</v>
      </c>
      <c r="P121" s="75" t="s">
        <v>131</v>
      </c>
      <c r="Q121" s="75" t="s">
        <v>132</v>
      </c>
      <c r="R121" s="75" t="s">
        <v>133</v>
      </c>
      <c r="S121" s="75" t="s">
        <v>134</v>
      </c>
      <c r="T121" s="76" t="s">
        <v>135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pans="1:65" s="2" customFormat="1" ht="22.9" customHeight="1">
      <c r="A122" s="33"/>
      <c r="B122" s="34"/>
      <c r="C122" s="81" t="s">
        <v>136</v>
      </c>
      <c r="D122" s="35"/>
      <c r="E122" s="35"/>
      <c r="F122" s="35"/>
      <c r="G122" s="35"/>
      <c r="H122" s="35"/>
      <c r="I122" s="35"/>
      <c r="J122" s="169">
        <f>BK122</f>
        <v>0</v>
      </c>
      <c r="K122" s="35"/>
      <c r="L122" s="38"/>
      <c r="M122" s="77"/>
      <c r="N122" s="170"/>
      <c r="O122" s="78"/>
      <c r="P122" s="171">
        <f>P123</f>
        <v>0</v>
      </c>
      <c r="Q122" s="78"/>
      <c r="R122" s="171">
        <f>R123</f>
        <v>20.115930999999996</v>
      </c>
      <c r="S122" s="78"/>
      <c r="T122" s="172">
        <f>T123</f>
        <v>46.468275000000006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119</v>
      </c>
      <c r="BK122" s="173">
        <f>BK123</f>
        <v>0</v>
      </c>
    </row>
    <row r="123" spans="1:65" s="12" customFormat="1" ht="25.9" customHeight="1">
      <c r="B123" s="174"/>
      <c r="C123" s="175"/>
      <c r="D123" s="176" t="s">
        <v>75</v>
      </c>
      <c r="E123" s="177" t="s">
        <v>137</v>
      </c>
      <c r="F123" s="177" t="s">
        <v>138</v>
      </c>
      <c r="G123" s="175"/>
      <c r="H123" s="175"/>
      <c r="I123" s="178"/>
      <c r="J123" s="179">
        <f>BK123</f>
        <v>0</v>
      </c>
      <c r="K123" s="175"/>
      <c r="L123" s="180"/>
      <c r="M123" s="181"/>
      <c r="N123" s="182"/>
      <c r="O123" s="182"/>
      <c r="P123" s="183">
        <f>P124+P128+P132+P169+P182</f>
        <v>0</v>
      </c>
      <c r="Q123" s="182"/>
      <c r="R123" s="183">
        <f>R124+R128+R132+R169+R182</f>
        <v>20.115930999999996</v>
      </c>
      <c r="S123" s="182"/>
      <c r="T123" s="184">
        <f>T124+T128+T132+T169+T182</f>
        <v>46.468275000000006</v>
      </c>
      <c r="AR123" s="185" t="s">
        <v>83</v>
      </c>
      <c r="AT123" s="186" t="s">
        <v>75</v>
      </c>
      <c r="AU123" s="186" t="s">
        <v>76</v>
      </c>
      <c r="AY123" s="185" t="s">
        <v>139</v>
      </c>
      <c r="BK123" s="187">
        <f>BK124+BK128+BK132+BK169+BK182</f>
        <v>0</v>
      </c>
    </row>
    <row r="124" spans="1:65" s="12" customFormat="1" ht="22.9" customHeight="1">
      <c r="B124" s="174"/>
      <c r="C124" s="175"/>
      <c r="D124" s="176" t="s">
        <v>75</v>
      </c>
      <c r="E124" s="188" t="s">
        <v>83</v>
      </c>
      <c r="F124" s="188" t="s">
        <v>614</v>
      </c>
      <c r="G124" s="175"/>
      <c r="H124" s="175"/>
      <c r="I124" s="178"/>
      <c r="J124" s="189">
        <f>BK124</f>
        <v>0</v>
      </c>
      <c r="K124" s="175"/>
      <c r="L124" s="180"/>
      <c r="M124" s="181"/>
      <c r="N124" s="182"/>
      <c r="O124" s="182"/>
      <c r="P124" s="183">
        <f>SUM(P125:P127)</f>
        <v>0</v>
      </c>
      <c r="Q124" s="182"/>
      <c r="R124" s="183">
        <f>SUM(R125:R127)</f>
        <v>0</v>
      </c>
      <c r="S124" s="182"/>
      <c r="T124" s="184">
        <f>SUM(T125:T127)</f>
        <v>21.9</v>
      </c>
      <c r="AR124" s="185" t="s">
        <v>83</v>
      </c>
      <c r="AT124" s="186" t="s">
        <v>75</v>
      </c>
      <c r="AU124" s="186" t="s">
        <v>83</v>
      </c>
      <c r="AY124" s="185" t="s">
        <v>139</v>
      </c>
      <c r="BK124" s="187">
        <f>SUM(BK125:BK127)</f>
        <v>0</v>
      </c>
    </row>
    <row r="125" spans="1:65" s="2" customFormat="1" ht="24.2" customHeight="1">
      <c r="A125" s="33"/>
      <c r="B125" s="34"/>
      <c r="C125" s="190" t="s">
        <v>157</v>
      </c>
      <c r="D125" s="190" t="s">
        <v>142</v>
      </c>
      <c r="E125" s="191" t="s">
        <v>765</v>
      </c>
      <c r="F125" s="192" t="s">
        <v>766</v>
      </c>
      <c r="G125" s="193" t="s">
        <v>264</v>
      </c>
      <c r="H125" s="194">
        <v>73</v>
      </c>
      <c r="I125" s="195"/>
      <c r="J125" s="196">
        <f>ROUND(I125*H125,2)</f>
        <v>0</v>
      </c>
      <c r="K125" s="192" t="s">
        <v>617</v>
      </c>
      <c r="L125" s="38"/>
      <c r="M125" s="197" t="s">
        <v>1</v>
      </c>
      <c r="N125" s="198" t="s">
        <v>41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0.3</v>
      </c>
      <c r="T125" s="200">
        <f>S125*H125</f>
        <v>21.9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147</v>
      </c>
      <c r="AT125" s="201" t="s">
        <v>142</v>
      </c>
      <c r="AU125" s="201" t="s">
        <v>85</v>
      </c>
      <c r="AY125" s="16" t="s">
        <v>139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83</v>
      </c>
      <c r="BK125" s="202">
        <f>ROUND(I125*H125,2)</f>
        <v>0</v>
      </c>
      <c r="BL125" s="16" t="s">
        <v>147</v>
      </c>
      <c r="BM125" s="201" t="s">
        <v>767</v>
      </c>
    </row>
    <row r="126" spans="1:65" s="2" customFormat="1" ht="39">
      <c r="A126" s="33"/>
      <c r="B126" s="34"/>
      <c r="C126" s="35"/>
      <c r="D126" s="203" t="s">
        <v>149</v>
      </c>
      <c r="E126" s="35"/>
      <c r="F126" s="204" t="s">
        <v>768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149</v>
      </c>
      <c r="AU126" s="16" t="s">
        <v>85</v>
      </c>
    </row>
    <row r="127" spans="1:65" s="13" customFormat="1" ht="11.25">
      <c r="B127" s="208"/>
      <c r="C127" s="209"/>
      <c r="D127" s="203" t="s">
        <v>151</v>
      </c>
      <c r="E127" s="210" t="s">
        <v>1</v>
      </c>
      <c r="F127" s="211" t="s">
        <v>769</v>
      </c>
      <c r="G127" s="209"/>
      <c r="H127" s="212">
        <v>73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151</v>
      </c>
      <c r="AU127" s="218" t="s">
        <v>85</v>
      </c>
      <c r="AV127" s="13" t="s">
        <v>85</v>
      </c>
      <c r="AW127" s="13" t="s">
        <v>33</v>
      </c>
      <c r="AX127" s="13" t="s">
        <v>83</v>
      </c>
      <c r="AY127" s="218" t="s">
        <v>139</v>
      </c>
    </row>
    <row r="128" spans="1:65" s="12" customFormat="1" ht="22.9" customHeight="1">
      <c r="B128" s="174"/>
      <c r="C128" s="175"/>
      <c r="D128" s="176" t="s">
        <v>75</v>
      </c>
      <c r="E128" s="188" t="s">
        <v>177</v>
      </c>
      <c r="F128" s="188" t="s">
        <v>689</v>
      </c>
      <c r="G128" s="175"/>
      <c r="H128" s="175"/>
      <c r="I128" s="178"/>
      <c r="J128" s="189">
        <f>BK128</f>
        <v>0</v>
      </c>
      <c r="K128" s="175"/>
      <c r="L128" s="180"/>
      <c r="M128" s="181"/>
      <c r="N128" s="182"/>
      <c r="O128" s="182"/>
      <c r="P128" s="183">
        <f>SUM(P129:P131)</f>
        <v>0</v>
      </c>
      <c r="Q128" s="182"/>
      <c r="R128" s="183">
        <f>SUM(R129:R131)</f>
        <v>0.37664349999999996</v>
      </c>
      <c r="S128" s="182"/>
      <c r="T128" s="184">
        <f>SUM(T129:T131)</f>
        <v>0.37229999999999996</v>
      </c>
      <c r="AR128" s="185" t="s">
        <v>83</v>
      </c>
      <c r="AT128" s="186" t="s">
        <v>75</v>
      </c>
      <c r="AU128" s="186" t="s">
        <v>83</v>
      </c>
      <c r="AY128" s="185" t="s">
        <v>139</v>
      </c>
      <c r="BK128" s="187">
        <f>SUM(BK129:BK131)</f>
        <v>0</v>
      </c>
    </row>
    <row r="129" spans="1:65" s="2" customFormat="1" ht="24.2" customHeight="1">
      <c r="A129" s="33"/>
      <c r="B129" s="34"/>
      <c r="C129" s="190" t="s">
        <v>83</v>
      </c>
      <c r="D129" s="190" t="s">
        <v>142</v>
      </c>
      <c r="E129" s="191" t="s">
        <v>694</v>
      </c>
      <c r="F129" s="192" t="s">
        <v>695</v>
      </c>
      <c r="G129" s="193" t="s">
        <v>264</v>
      </c>
      <c r="H129" s="194">
        <v>62.05</v>
      </c>
      <c r="I129" s="195"/>
      <c r="J129" s="196">
        <f>ROUND(I129*H129,2)</f>
        <v>0</v>
      </c>
      <c r="K129" s="192" t="s">
        <v>617</v>
      </c>
      <c r="L129" s="38"/>
      <c r="M129" s="197" t="s">
        <v>1</v>
      </c>
      <c r="N129" s="198" t="s">
        <v>41</v>
      </c>
      <c r="O129" s="70"/>
      <c r="P129" s="199">
        <f>O129*H129</f>
        <v>0</v>
      </c>
      <c r="Q129" s="199">
        <v>6.0699999999999999E-3</v>
      </c>
      <c r="R129" s="199">
        <f>Q129*H129</f>
        <v>0.37664349999999996</v>
      </c>
      <c r="S129" s="199">
        <v>6.0000000000000001E-3</v>
      </c>
      <c r="T129" s="200">
        <f>S129*H129</f>
        <v>0.37229999999999996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147</v>
      </c>
      <c r="AT129" s="201" t="s">
        <v>142</v>
      </c>
      <c r="AU129" s="201" t="s">
        <v>85</v>
      </c>
      <c r="AY129" s="16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83</v>
      </c>
      <c r="BK129" s="202">
        <f>ROUND(I129*H129,2)</f>
        <v>0</v>
      </c>
      <c r="BL129" s="16" t="s">
        <v>147</v>
      </c>
      <c r="BM129" s="201" t="s">
        <v>770</v>
      </c>
    </row>
    <row r="130" spans="1:65" s="2" customFormat="1" ht="19.5">
      <c r="A130" s="33"/>
      <c r="B130" s="34"/>
      <c r="C130" s="35"/>
      <c r="D130" s="203" t="s">
        <v>149</v>
      </c>
      <c r="E130" s="35"/>
      <c r="F130" s="204" t="s">
        <v>697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85</v>
      </c>
    </row>
    <row r="131" spans="1:65" s="13" customFormat="1" ht="11.25">
      <c r="B131" s="208"/>
      <c r="C131" s="209"/>
      <c r="D131" s="203" t="s">
        <v>151</v>
      </c>
      <c r="E131" s="210" t="s">
        <v>1</v>
      </c>
      <c r="F131" s="211" t="s">
        <v>771</v>
      </c>
      <c r="G131" s="209"/>
      <c r="H131" s="212">
        <v>62.05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151</v>
      </c>
      <c r="AU131" s="218" t="s">
        <v>85</v>
      </c>
      <c r="AV131" s="13" t="s">
        <v>85</v>
      </c>
      <c r="AW131" s="13" t="s">
        <v>33</v>
      </c>
      <c r="AX131" s="13" t="s">
        <v>83</v>
      </c>
      <c r="AY131" s="218" t="s">
        <v>139</v>
      </c>
    </row>
    <row r="132" spans="1:65" s="12" customFormat="1" ht="22.9" customHeight="1">
      <c r="B132" s="174"/>
      <c r="C132" s="175"/>
      <c r="D132" s="176" t="s">
        <v>75</v>
      </c>
      <c r="E132" s="188" t="s">
        <v>198</v>
      </c>
      <c r="F132" s="188" t="s">
        <v>699</v>
      </c>
      <c r="G132" s="175"/>
      <c r="H132" s="175"/>
      <c r="I132" s="178"/>
      <c r="J132" s="189">
        <f>BK132</f>
        <v>0</v>
      </c>
      <c r="K132" s="175"/>
      <c r="L132" s="180"/>
      <c r="M132" s="181"/>
      <c r="N132" s="182"/>
      <c r="O132" s="182"/>
      <c r="P132" s="183">
        <f>SUM(P133:P168)</f>
        <v>0</v>
      </c>
      <c r="Q132" s="182"/>
      <c r="R132" s="183">
        <f>SUM(R133:R168)</f>
        <v>19.739287499999996</v>
      </c>
      <c r="S132" s="182"/>
      <c r="T132" s="184">
        <f>SUM(T133:T168)</f>
        <v>24.195975000000004</v>
      </c>
      <c r="AR132" s="185" t="s">
        <v>83</v>
      </c>
      <c r="AT132" s="186" t="s">
        <v>75</v>
      </c>
      <c r="AU132" s="186" t="s">
        <v>83</v>
      </c>
      <c r="AY132" s="185" t="s">
        <v>139</v>
      </c>
      <c r="BK132" s="187">
        <f>SUM(BK133:BK168)</f>
        <v>0</v>
      </c>
    </row>
    <row r="133" spans="1:65" s="2" customFormat="1" ht="24.2" customHeight="1">
      <c r="A133" s="33"/>
      <c r="B133" s="34"/>
      <c r="C133" s="190" t="s">
        <v>147</v>
      </c>
      <c r="D133" s="190" t="s">
        <v>142</v>
      </c>
      <c r="E133" s="191" t="s">
        <v>772</v>
      </c>
      <c r="F133" s="192" t="s">
        <v>773</v>
      </c>
      <c r="G133" s="193" t="s">
        <v>264</v>
      </c>
      <c r="H133" s="194">
        <v>28</v>
      </c>
      <c r="I133" s="195"/>
      <c r="J133" s="196">
        <f>ROUND(I133*H133,2)</f>
        <v>0</v>
      </c>
      <c r="K133" s="192" t="s">
        <v>617</v>
      </c>
      <c r="L133" s="38"/>
      <c r="M133" s="197" t="s">
        <v>1</v>
      </c>
      <c r="N133" s="198" t="s">
        <v>41</v>
      </c>
      <c r="O133" s="70"/>
      <c r="P133" s="199">
        <f>O133*H133</f>
        <v>0</v>
      </c>
      <c r="Q133" s="199">
        <v>1.4499999999999999E-3</v>
      </c>
      <c r="R133" s="199">
        <f>Q133*H133</f>
        <v>4.0599999999999997E-2</v>
      </c>
      <c r="S133" s="199">
        <v>0</v>
      </c>
      <c r="T133" s="200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1" t="s">
        <v>147</v>
      </c>
      <c r="AT133" s="201" t="s">
        <v>142</v>
      </c>
      <c r="AU133" s="201" t="s">
        <v>85</v>
      </c>
      <c r="AY133" s="16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6" t="s">
        <v>83</v>
      </c>
      <c r="BK133" s="202">
        <f>ROUND(I133*H133,2)</f>
        <v>0</v>
      </c>
      <c r="BL133" s="16" t="s">
        <v>147</v>
      </c>
      <c r="BM133" s="201" t="s">
        <v>774</v>
      </c>
    </row>
    <row r="134" spans="1:65" s="2" customFormat="1" ht="19.5">
      <c r="A134" s="33"/>
      <c r="B134" s="34"/>
      <c r="C134" s="35"/>
      <c r="D134" s="203" t="s">
        <v>149</v>
      </c>
      <c r="E134" s="35"/>
      <c r="F134" s="204" t="s">
        <v>775</v>
      </c>
      <c r="G134" s="35"/>
      <c r="H134" s="35"/>
      <c r="I134" s="205"/>
      <c r="J134" s="35"/>
      <c r="K134" s="35"/>
      <c r="L134" s="38"/>
      <c r="M134" s="206"/>
      <c r="N134" s="207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149</v>
      </c>
      <c r="AU134" s="16" t="s">
        <v>85</v>
      </c>
    </row>
    <row r="135" spans="1:65" s="13" customFormat="1" ht="11.25">
      <c r="B135" s="208"/>
      <c r="C135" s="209"/>
      <c r="D135" s="203" t="s">
        <v>151</v>
      </c>
      <c r="E135" s="210" t="s">
        <v>1</v>
      </c>
      <c r="F135" s="211" t="s">
        <v>776</v>
      </c>
      <c r="G135" s="209"/>
      <c r="H135" s="212">
        <v>28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151</v>
      </c>
      <c r="AU135" s="218" t="s">
        <v>85</v>
      </c>
      <c r="AV135" s="13" t="s">
        <v>85</v>
      </c>
      <c r="AW135" s="13" t="s">
        <v>33</v>
      </c>
      <c r="AX135" s="13" t="s">
        <v>83</v>
      </c>
      <c r="AY135" s="218" t="s">
        <v>139</v>
      </c>
    </row>
    <row r="136" spans="1:65" s="2" customFormat="1" ht="14.45" customHeight="1">
      <c r="A136" s="33"/>
      <c r="B136" s="34"/>
      <c r="C136" s="190" t="s">
        <v>85</v>
      </c>
      <c r="D136" s="190" t="s">
        <v>142</v>
      </c>
      <c r="E136" s="191" t="s">
        <v>777</v>
      </c>
      <c r="F136" s="192" t="s">
        <v>778</v>
      </c>
      <c r="G136" s="193" t="s">
        <v>264</v>
      </c>
      <c r="H136" s="194">
        <v>18.7</v>
      </c>
      <c r="I136" s="195"/>
      <c r="J136" s="196">
        <f>ROUND(I136*H136,2)</f>
        <v>0</v>
      </c>
      <c r="K136" s="192" t="s">
        <v>617</v>
      </c>
      <c r="L136" s="38"/>
      <c r="M136" s="197" t="s">
        <v>1</v>
      </c>
      <c r="N136" s="198" t="s">
        <v>41</v>
      </c>
      <c r="O136" s="70"/>
      <c r="P136" s="199">
        <f>O136*H136</f>
        <v>0</v>
      </c>
      <c r="Q136" s="199">
        <v>0</v>
      </c>
      <c r="R136" s="199">
        <f>Q136*H136</f>
        <v>0</v>
      </c>
      <c r="S136" s="199">
        <v>0.245</v>
      </c>
      <c r="T136" s="200">
        <f>S136*H136</f>
        <v>4.5815000000000001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1" t="s">
        <v>147</v>
      </c>
      <c r="AT136" s="201" t="s">
        <v>142</v>
      </c>
      <c r="AU136" s="201" t="s">
        <v>85</v>
      </c>
      <c r="AY136" s="16" t="s">
        <v>139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6" t="s">
        <v>83</v>
      </c>
      <c r="BK136" s="202">
        <f>ROUND(I136*H136,2)</f>
        <v>0</v>
      </c>
      <c r="BL136" s="16" t="s">
        <v>147</v>
      </c>
      <c r="BM136" s="201" t="s">
        <v>779</v>
      </c>
    </row>
    <row r="137" spans="1:65" s="2" customFormat="1" ht="19.5">
      <c r="A137" s="33"/>
      <c r="B137" s="34"/>
      <c r="C137" s="35"/>
      <c r="D137" s="203" t="s">
        <v>149</v>
      </c>
      <c r="E137" s="35"/>
      <c r="F137" s="204" t="s">
        <v>780</v>
      </c>
      <c r="G137" s="35"/>
      <c r="H137" s="35"/>
      <c r="I137" s="205"/>
      <c r="J137" s="35"/>
      <c r="K137" s="35"/>
      <c r="L137" s="38"/>
      <c r="M137" s="206"/>
      <c r="N137" s="207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149</v>
      </c>
      <c r="AU137" s="16" t="s">
        <v>85</v>
      </c>
    </row>
    <row r="138" spans="1:65" s="13" customFormat="1" ht="11.25">
      <c r="B138" s="208"/>
      <c r="C138" s="209"/>
      <c r="D138" s="203" t="s">
        <v>151</v>
      </c>
      <c r="E138" s="210" t="s">
        <v>1</v>
      </c>
      <c r="F138" s="211" t="s">
        <v>781</v>
      </c>
      <c r="G138" s="209"/>
      <c r="H138" s="212">
        <v>18.7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151</v>
      </c>
      <c r="AU138" s="218" t="s">
        <v>85</v>
      </c>
      <c r="AV138" s="13" t="s">
        <v>85</v>
      </c>
      <c r="AW138" s="13" t="s">
        <v>33</v>
      </c>
      <c r="AX138" s="13" t="s">
        <v>83</v>
      </c>
      <c r="AY138" s="218" t="s">
        <v>139</v>
      </c>
    </row>
    <row r="139" spans="1:65" s="2" customFormat="1" ht="24.2" customHeight="1">
      <c r="A139" s="33"/>
      <c r="B139" s="34"/>
      <c r="C139" s="190" t="s">
        <v>233</v>
      </c>
      <c r="D139" s="190" t="s">
        <v>142</v>
      </c>
      <c r="E139" s="191" t="s">
        <v>720</v>
      </c>
      <c r="F139" s="192" t="s">
        <v>721</v>
      </c>
      <c r="G139" s="193" t="s">
        <v>264</v>
      </c>
      <c r="H139" s="194">
        <v>90.05</v>
      </c>
      <c r="I139" s="195"/>
      <c r="J139" s="196">
        <f>ROUND(I139*H139,2)</f>
        <v>0</v>
      </c>
      <c r="K139" s="192" t="s">
        <v>617</v>
      </c>
      <c r="L139" s="38"/>
      <c r="M139" s="197" t="s">
        <v>1</v>
      </c>
      <c r="N139" s="198" t="s">
        <v>41</v>
      </c>
      <c r="O139" s="70"/>
      <c r="P139" s="199">
        <f>O139*H139</f>
        <v>0</v>
      </c>
      <c r="Q139" s="199">
        <v>0</v>
      </c>
      <c r="R139" s="199">
        <f>Q139*H139</f>
        <v>0</v>
      </c>
      <c r="S139" s="199">
        <v>7.0000000000000007E-2</v>
      </c>
      <c r="T139" s="200">
        <f>S139*H139</f>
        <v>6.3035000000000005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1" t="s">
        <v>147</v>
      </c>
      <c r="AT139" s="201" t="s">
        <v>142</v>
      </c>
      <c r="AU139" s="201" t="s">
        <v>85</v>
      </c>
      <c r="AY139" s="16" t="s">
        <v>139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6" t="s">
        <v>83</v>
      </c>
      <c r="BK139" s="202">
        <f>ROUND(I139*H139,2)</f>
        <v>0</v>
      </c>
      <c r="BL139" s="16" t="s">
        <v>147</v>
      </c>
      <c r="BM139" s="201" t="s">
        <v>782</v>
      </c>
    </row>
    <row r="140" spans="1:65" s="2" customFormat="1" ht="19.5">
      <c r="A140" s="33"/>
      <c r="B140" s="34"/>
      <c r="C140" s="35"/>
      <c r="D140" s="203" t="s">
        <v>149</v>
      </c>
      <c r="E140" s="35"/>
      <c r="F140" s="204" t="s">
        <v>723</v>
      </c>
      <c r="G140" s="35"/>
      <c r="H140" s="35"/>
      <c r="I140" s="205"/>
      <c r="J140" s="35"/>
      <c r="K140" s="35"/>
      <c r="L140" s="38"/>
      <c r="M140" s="206"/>
      <c r="N140" s="207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149</v>
      </c>
      <c r="AU140" s="16" t="s">
        <v>85</v>
      </c>
    </row>
    <row r="141" spans="1:65" s="13" customFormat="1" ht="11.25">
      <c r="B141" s="208"/>
      <c r="C141" s="209"/>
      <c r="D141" s="203" t="s">
        <v>151</v>
      </c>
      <c r="E141" s="210" t="s">
        <v>1</v>
      </c>
      <c r="F141" s="211" t="s">
        <v>783</v>
      </c>
      <c r="G141" s="209"/>
      <c r="H141" s="212">
        <v>90.05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151</v>
      </c>
      <c r="AU141" s="218" t="s">
        <v>85</v>
      </c>
      <c r="AV141" s="13" t="s">
        <v>85</v>
      </c>
      <c r="AW141" s="13" t="s">
        <v>33</v>
      </c>
      <c r="AX141" s="13" t="s">
        <v>83</v>
      </c>
      <c r="AY141" s="218" t="s">
        <v>139</v>
      </c>
    </row>
    <row r="142" spans="1:65" s="2" customFormat="1" ht="24.2" customHeight="1">
      <c r="A142" s="33"/>
      <c r="B142" s="34"/>
      <c r="C142" s="190" t="s">
        <v>140</v>
      </c>
      <c r="D142" s="190" t="s">
        <v>142</v>
      </c>
      <c r="E142" s="191" t="s">
        <v>725</v>
      </c>
      <c r="F142" s="192" t="s">
        <v>726</v>
      </c>
      <c r="G142" s="193" t="s">
        <v>264</v>
      </c>
      <c r="H142" s="194">
        <v>62.05</v>
      </c>
      <c r="I142" s="195"/>
      <c r="J142" s="196">
        <f>ROUND(I142*H142,2)</f>
        <v>0</v>
      </c>
      <c r="K142" s="192" t="s">
        <v>617</v>
      </c>
      <c r="L142" s="38"/>
      <c r="M142" s="197" t="s">
        <v>1</v>
      </c>
      <c r="N142" s="198" t="s">
        <v>41</v>
      </c>
      <c r="O142" s="70"/>
      <c r="P142" s="199">
        <f>O142*H142</f>
        <v>0</v>
      </c>
      <c r="Q142" s="199">
        <v>0</v>
      </c>
      <c r="R142" s="199">
        <f>Q142*H142</f>
        <v>0</v>
      </c>
      <c r="S142" s="199">
        <v>3.95E-2</v>
      </c>
      <c r="T142" s="200">
        <f>S142*H142</f>
        <v>2.4509750000000001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1" t="s">
        <v>147</v>
      </c>
      <c r="AT142" s="201" t="s">
        <v>142</v>
      </c>
      <c r="AU142" s="201" t="s">
        <v>85</v>
      </c>
      <c r="AY142" s="16" t="s">
        <v>139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6" t="s">
        <v>83</v>
      </c>
      <c r="BK142" s="202">
        <f>ROUND(I142*H142,2)</f>
        <v>0</v>
      </c>
      <c r="BL142" s="16" t="s">
        <v>147</v>
      </c>
      <c r="BM142" s="201" t="s">
        <v>784</v>
      </c>
    </row>
    <row r="143" spans="1:65" s="2" customFormat="1" ht="19.5">
      <c r="A143" s="33"/>
      <c r="B143" s="34"/>
      <c r="C143" s="35"/>
      <c r="D143" s="203" t="s">
        <v>149</v>
      </c>
      <c r="E143" s="35"/>
      <c r="F143" s="204" t="s">
        <v>728</v>
      </c>
      <c r="G143" s="35"/>
      <c r="H143" s="35"/>
      <c r="I143" s="205"/>
      <c r="J143" s="35"/>
      <c r="K143" s="35"/>
      <c r="L143" s="38"/>
      <c r="M143" s="206"/>
      <c r="N143" s="207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149</v>
      </c>
      <c r="AU143" s="16" t="s">
        <v>85</v>
      </c>
    </row>
    <row r="144" spans="1:65" s="13" customFormat="1" ht="11.25">
      <c r="B144" s="208"/>
      <c r="C144" s="209"/>
      <c r="D144" s="203" t="s">
        <v>151</v>
      </c>
      <c r="E144" s="210" t="s">
        <v>1</v>
      </c>
      <c r="F144" s="211" t="s">
        <v>771</v>
      </c>
      <c r="G144" s="209"/>
      <c r="H144" s="212">
        <v>62.05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151</v>
      </c>
      <c r="AU144" s="218" t="s">
        <v>85</v>
      </c>
      <c r="AV144" s="13" t="s">
        <v>85</v>
      </c>
      <c r="AW144" s="13" t="s">
        <v>33</v>
      </c>
      <c r="AX144" s="13" t="s">
        <v>83</v>
      </c>
      <c r="AY144" s="218" t="s">
        <v>139</v>
      </c>
    </row>
    <row r="145" spans="1:65" s="2" customFormat="1" ht="24.2" customHeight="1">
      <c r="A145" s="33"/>
      <c r="B145" s="34"/>
      <c r="C145" s="190" t="s">
        <v>177</v>
      </c>
      <c r="D145" s="190" t="s">
        <v>142</v>
      </c>
      <c r="E145" s="191" t="s">
        <v>729</v>
      </c>
      <c r="F145" s="192" t="s">
        <v>730</v>
      </c>
      <c r="G145" s="193" t="s">
        <v>264</v>
      </c>
      <c r="H145" s="194">
        <v>10</v>
      </c>
      <c r="I145" s="195"/>
      <c r="J145" s="196">
        <f>ROUND(I145*H145,2)</f>
        <v>0</v>
      </c>
      <c r="K145" s="192" t="s">
        <v>617</v>
      </c>
      <c r="L145" s="38"/>
      <c r="M145" s="197" t="s">
        <v>1</v>
      </c>
      <c r="N145" s="198" t="s">
        <v>41</v>
      </c>
      <c r="O145" s="70"/>
      <c r="P145" s="199">
        <f>O145*H145</f>
        <v>0</v>
      </c>
      <c r="Q145" s="199">
        <v>1.5389999999999999E-2</v>
      </c>
      <c r="R145" s="199">
        <f>Q145*H145</f>
        <v>0.15389999999999998</v>
      </c>
      <c r="S145" s="199">
        <v>0</v>
      </c>
      <c r="T145" s="200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1" t="s">
        <v>147</v>
      </c>
      <c r="AT145" s="201" t="s">
        <v>142</v>
      </c>
      <c r="AU145" s="201" t="s">
        <v>85</v>
      </c>
      <c r="AY145" s="16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6" t="s">
        <v>83</v>
      </c>
      <c r="BK145" s="202">
        <f>ROUND(I145*H145,2)</f>
        <v>0</v>
      </c>
      <c r="BL145" s="16" t="s">
        <v>147</v>
      </c>
      <c r="BM145" s="201" t="s">
        <v>785</v>
      </c>
    </row>
    <row r="146" spans="1:65" s="2" customFormat="1" ht="19.5">
      <c r="A146" s="33"/>
      <c r="B146" s="34"/>
      <c r="C146" s="35"/>
      <c r="D146" s="203" t="s">
        <v>149</v>
      </c>
      <c r="E146" s="35"/>
      <c r="F146" s="204" t="s">
        <v>732</v>
      </c>
      <c r="G146" s="35"/>
      <c r="H146" s="35"/>
      <c r="I146" s="205"/>
      <c r="J146" s="35"/>
      <c r="K146" s="35"/>
      <c r="L146" s="38"/>
      <c r="M146" s="206"/>
      <c r="N146" s="207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149</v>
      </c>
      <c r="AU146" s="16" t="s">
        <v>85</v>
      </c>
    </row>
    <row r="147" spans="1:65" s="13" customFormat="1" ht="11.25">
      <c r="B147" s="208"/>
      <c r="C147" s="209"/>
      <c r="D147" s="203" t="s">
        <v>151</v>
      </c>
      <c r="E147" s="210" t="s">
        <v>1</v>
      </c>
      <c r="F147" s="211" t="s">
        <v>786</v>
      </c>
      <c r="G147" s="209"/>
      <c r="H147" s="212">
        <v>10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151</v>
      </c>
      <c r="AU147" s="218" t="s">
        <v>85</v>
      </c>
      <c r="AV147" s="13" t="s">
        <v>85</v>
      </c>
      <c r="AW147" s="13" t="s">
        <v>33</v>
      </c>
      <c r="AX147" s="13" t="s">
        <v>83</v>
      </c>
      <c r="AY147" s="218" t="s">
        <v>139</v>
      </c>
    </row>
    <row r="148" spans="1:65" s="2" customFormat="1" ht="24.2" customHeight="1">
      <c r="A148" s="33"/>
      <c r="B148" s="34"/>
      <c r="C148" s="190" t="s">
        <v>185</v>
      </c>
      <c r="D148" s="190" t="s">
        <v>142</v>
      </c>
      <c r="E148" s="191" t="s">
        <v>734</v>
      </c>
      <c r="F148" s="192" t="s">
        <v>735</v>
      </c>
      <c r="G148" s="193" t="s">
        <v>145</v>
      </c>
      <c r="H148" s="194">
        <v>4.3440000000000003</v>
      </c>
      <c r="I148" s="195"/>
      <c r="J148" s="196">
        <f>ROUND(I148*H148,2)</f>
        <v>0</v>
      </c>
      <c r="K148" s="192" t="s">
        <v>617</v>
      </c>
      <c r="L148" s="38"/>
      <c r="M148" s="197" t="s">
        <v>1</v>
      </c>
      <c r="N148" s="198" t="s">
        <v>41</v>
      </c>
      <c r="O148" s="70"/>
      <c r="P148" s="199">
        <f>O148*H148</f>
        <v>0</v>
      </c>
      <c r="Q148" s="199">
        <v>0.50375000000000003</v>
      </c>
      <c r="R148" s="199">
        <f>Q148*H148</f>
        <v>2.1882900000000003</v>
      </c>
      <c r="S148" s="199">
        <v>2.5</v>
      </c>
      <c r="T148" s="200">
        <f>S148*H148</f>
        <v>10.860000000000001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1" t="s">
        <v>147</v>
      </c>
      <c r="AT148" s="201" t="s">
        <v>142</v>
      </c>
      <c r="AU148" s="201" t="s">
        <v>85</v>
      </c>
      <c r="AY148" s="16" t="s">
        <v>139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6" t="s">
        <v>83</v>
      </c>
      <c r="BK148" s="202">
        <f>ROUND(I148*H148,2)</f>
        <v>0</v>
      </c>
      <c r="BL148" s="16" t="s">
        <v>147</v>
      </c>
      <c r="BM148" s="201" t="s">
        <v>787</v>
      </c>
    </row>
    <row r="149" spans="1:65" s="2" customFormat="1" ht="11.25">
      <c r="A149" s="33"/>
      <c r="B149" s="34"/>
      <c r="C149" s="35"/>
      <c r="D149" s="203" t="s">
        <v>149</v>
      </c>
      <c r="E149" s="35"/>
      <c r="F149" s="204" t="s">
        <v>737</v>
      </c>
      <c r="G149" s="35"/>
      <c r="H149" s="35"/>
      <c r="I149" s="205"/>
      <c r="J149" s="35"/>
      <c r="K149" s="35"/>
      <c r="L149" s="38"/>
      <c r="M149" s="206"/>
      <c r="N149" s="207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149</v>
      </c>
      <c r="AU149" s="16" t="s">
        <v>85</v>
      </c>
    </row>
    <row r="150" spans="1:65" s="13" customFormat="1" ht="11.25">
      <c r="B150" s="208"/>
      <c r="C150" s="209"/>
      <c r="D150" s="203" t="s">
        <v>151</v>
      </c>
      <c r="E150" s="210" t="s">
        <v>1</v>
      </c>
      <c r="F150" s="211" t="s">
        <v>788</v>
      </c>
      <c r="G150" s="209"/>
      <c r="H150" s="212">
        <v>4.3440000000000003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151</v>
      </c>
      <c r="AU150" s="218" t="s">
        <v>85</v>
      </c>
      <c r="AV150" s="13" t="s">
        <v>85</v>
      </c>
      <c r="AW150" s="13" t="s">
        <v>33</v>
      </c>
      <c r="AX150" s="13" t="s">
        <v>83</v>
      </c>
      <c r="AY150" s="218" t="s">
        <v>139</v>
      </c>
    </row>
    <row r="151" spans="1:65" s="2" customFormat="1" ht="14.45" customHeight="1">
      <c r="A151" s="33"/>
      <c r="B151" s="34"/>
      <c r="C151" s="220" t="s">
        <v>422</v>
      </c>
      <c r="D151" s="220" t="s">
        <v>273</v>
      </c>
      <c r="E151" s="221" t="s">
        <v>739</v>
      </c>
      <c r="F151" s="222" t="s">
        <v>740</v>
      </c>
      <c r="G151" s="223" t="s">
        <v>276</v>
      </c>
      <c r="H151" s="224">
        <v>11.294</v>
      </c>
      <c r="I151" s="225"/>
      <c r="J151" s="226">
        <f>ROUND(I151*H151,2)</f>
        <v>0</v>
      </c>
      <c r="K151" s="222" t="s">
        <v>617</v>
      </c>
      <c r="L151" s="227"/>
      <c r="M151" s="228" t="s">
        <v>1</v>
      </c>
      <c r="N151" s="229" t="s">
        <v>41</v>
      </c>
      <c r="O151" s="70"/>
      <c r="P151" s="199">
        <f>O151*H151</f>
        <v>0</v>
      </c>
      <c r="Q151" s="199">
        <v>1</v>
      </c>
      <c r="R151" s="199">
        <f>Q151*H151</f>
        <v>11.294</v>
      </c>
      <c r="S151" s="199">
        <v>0</v>
      </c>
      <c r="T151" s="200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1" t="s">
        <v>422</v>
      </c>
      <c r="AT151" s="201" t="s">
        <v>273</v>
      </c>
      <c r="AU151" s="201" t="s">
        <v>85</v>
      </c>
      <c r="AY151" s="16" t="s">
        <v>139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6" t="s">
        <v>83</v>
      </c>
      <c r="BK151" s="202">
        <f>ROUND(I151*H151,2)</f>
        <v>0</v>
      </c>
      <c r="BL151" s="16" t="s">
        <v>147</v>
      </c>
      <c r="BM151" s="201" t="s">
        <v>789</v>
      </c>
    </row>
    <row r="152" spans="1:65" s="2" customFormat="1" ht="11.25">
      <c r="A152" s="33"/>
      <c r="B152" s="34"/>
      <c r="C152" s="35"/>
      <c r="D152" s="203" t="s">
        <v>149</v>
      </c>
      <c r="E152" s="35"/>
      <c r="F152" s="204" t="s">
        <v>740</v>
      </c>
      <c r="G152" s="35"/>
      <c r="H152" s="35"/>
      <c r="I152" s="205"/>
      <c r="J152" s="35"/>
      <c r="K152" s="35"/>
      <c r="L152" s="38"/>
      <c r="M152" s="206"/>
      <c r="N152" s="207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149</v>
      </c>
      <c r="AU152" s="16" t="s">
        <v>85</v>
      </c>
    </row>
    <row r="153" spans="1:65" s="13" customFormat="1" ht="11.25">
      <c r="B153" s="208"/>
      <c r="C153" s="209"/>
      <c r="D153" s="203" t="s">
        <v>151</v>
      </c>
      <c r="E153" s="210" t="s">
        <v>1</v>
      </c>
      <c r="F153" s="211" t="s">
        <v>790</v>
      </c>
      <c r="G153" s="209"/>
      <c r="H153" s="212">
        <v>11.294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151</v>
      </c>
      <c r="AU153" s="218" t="s">
        <v>85</v>
      </c>
      <c r="AV153" s="13" t="s">
        <v>85</v>
      </c>
      <c r="AW153" s="13" t="s">
        <v>33</v>
      </c>
      <c r="AX153" s="13" t="s">
        <v>83</v>
      </c>
      <c r="AY153" s="218" t="s">
        <v>139</v>
      </c>
    </row>
    <row r="154" spans="1:65" s="2" customFormat="1" ht="24.2" customHeight="1">
      <c r="A154" s="33"/>
      <c r="B154" s="34"/>
      <c r="C154" s="190" t="s">
        <v>198</v>
      </c>
      <c r="D154" s="190" t="s">
        <v>142</v>
      </c>
      <c r="E154" s="191" t="s">
        <v>743</v>
      </c>
      <c r="F154" s="192" t="s">
        <v>744</v>
      </c>
      <c r="G154" s="193" t="s">
        <v>264</v>
      </c>
      <c r="H154" s="194">
        <v>62.05</v>
      </c>
      <c r="I154" s="195"/>
      <c r="J154" s="196">
        <f>ROUND(I154*H154,2)</f>
        <v>0</v>
      </c>
      <c r="K154" s="192" t="s">
        <v>617</v>
      </c>
      <c r="L154" s="38"/>
      <c r="M154" s="197" t="s">
        <v>1</v>
      </c>
      <c r="N154" s="198" t="s">
        <v>41</v>
      </c>
      <c r="O154" s="70"/>
      <c r="P154" s="199">
        <f>O154*H154</f>
        <v>0</v>
      </c>
      <c r="Q154" s="199">
        <v>7.8159999999999993E-2</v>
      </c>
      <c r="R154" s="199">
        <f>Q154*H154</f>
        <v>4.8498279999999996</v>
      </c>
      <c r="S154" s="199">
        <v>0</v>
      </c>
      <c r="T154" s="200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1" t="s">
        <v>147</v>
      </c>
      <c r="AT154" s="201" t="s">
        <v>142</v>
      </c>
      <c r="AU154" s="201" t="s">
        <v>85</v>
      </c>
      <c r="AY154" s="16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6" t="s">
        <v>83</v>
      </c>
      <c r="BK154" s="202">
        <f>ROUND(I154*H154,2)</f>
        <v>0</v>
      </c>
      <c r="BL154" s="16" t="s">
        <v>147</v>
      </c>
      <c r="BM154" s="201" t="s">
        <v>791</v>
      </c>
    </row>
    <row r="155" spans="1:65" s="2" customFormat="1" ht="19.5">
      <c r="A155" s="33"/>
      <c r="B155" s="34"/>
      <c r="C155" s="35"/>
      <c r="D155" s="203" t="s">
        <v>149</v>
      </c>
      <c r="E155" s="35"/>
      <c r="F155" s="204" t="s">
        <v>746</v>
      </c>
      <c r="G155" s="35"/>
      <c r="H155" s="35"/>
      <c r="I155" s="205"/>
      <c r="J155" s="35"/>
      <c r="K155" s="35"/>
      <c r="L155" s="38"/>
      <c r="M155" s="206"/>
      <c r="N155" s="207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149</v>
      </c>
      <c r="AU155" s="16" t="s">
        <v>85</v>
      </c>
    </row>
    <row r="156" spans="1:65" s="13" customFormat="1" ht="11.25">
      <c r="B156" s="208"/>
      <c r="C156" s="209"/>
      <c r="D156" s="203" t="s">
        <v>151</v>
      </c>
      <c r="E156" s="210" t="s">
        <v>1</v>
      </c>
      <c r="F156" s="211" t="s">
        <v>771</v>
      </c>
      <c r="G156" s="209"/>
      <c r="H156" s="212">
        <v>62.05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151</v>
      </c>
      <c r="AU156" s="218" t="s">
        <v>85</v>
      </c>
      <c r="AV156" s="13" t="s">
        <v>85</v>
      </c>
      <c r="AW156" s="13" t="s">
        <v>33</v>
      </c>
      <c r="AX156" s="13" t="s">
        <v>83</v>
      </c>
      <c r="AY156" s="218" t="s">
        <v>139</v>
      </c>
    </row>
    <row r="157" spans="1:65" s="2" customFormat="1" ht="24.2" customHeight="1">
      <c r="A157" s="33"/>
      <c r="B157" s="34"/>
      <c r="C157" s="190" t="s">
        <v>203</v>
      </c>
      <c r="D157" s="190" t="s">
        <v>142</v>
      </c>
      <c r="E157" s="191" t="s">
        <v>747</v>
      </c>
      <c r="F157" s="192" t="s">
        <v>748</v>
      </c>
      <c r="G157" s="193" t="s">
        <v>264</v>
      </c>
      <c r="H157" s="194">
        <v>62.05</v>
      </c>
      <c r="I157" s="195"/>
      <c r="J157" s="196">
        <f>ROUND(I157*H157,2)</f>
        <v>0</v>
      </c>
      <c r="K157" s="192" t="s">
        <v>617</v>
      </c>
      <c r="L157" s="38"/>
      <c r="M157" s="197" t="s">
        <v>1</v>
      </c>
      <c r="N157" s="198" t="s">
        <v>41</v>
      </c>
      <c r="O157" s="70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1" t="s">
        <v>147</v>
      </c>
      <c r="AT157" s="201" t="s">
        <v>142</v>
      </c>
      <c r="AU157" s="201" t="s">
        <v>85</v>
      </c>
      <c r="AY157" s="16" t="s">
        <v>139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6" t="s">
        <v>83</v>
      </c>
      <c r="BK157" s="202">
        <f>ROUND(I157*H157,2)</f>
        <v>0</v>
      </c>
      <c r="BL157" s="16" t="s">
        <v>147</v>
      </c>
      <c r="BM157" s="201" t="s">
        <v>792</v>
      </c>
    </row>
    <row r="158" spans="1:65" s="2" customFormat="1" ht="19.5">
      <c r="A158" s="33"/>
      <c r="B158" s="34"/>
      <c r="C158" s="35"/>
      <c r="D158" s="203" t="s">
        <v>149</v>
      </c>
      <c r="E158" s="35"/>
      <c r="F158" s="204" t="s">
        <v>750</v>
      </c>
      <c r="G158" s="35"/>
      <c r="H158" s="35"/>
      <c r="I158" s="205"/>
      <c r="J158" s="35"/>
      <c r="K158" s="35"/>
      <c r="L158" s="38"/>
      <c r="M158" s="206"/>
      <c r="N158" s="207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149</v>
      </c>
      <c r="AU158" s="16" t="s">
        <v>85</v>
      </c>
    </row>
    <row r="159" spans="1:65" s="13" customFormat="1" ht="11.25">
      <c r="B159" s="208"/>
      <c r="C159" s="209"/>
      <c r="D159" s="203" t="s">
        <v>151</v>
      </c>
      <c r="E159" s="210" t="s">
        <v>1</v>
      </c>
      <c r="F159" s="211" t="s">
        <v>771</v>
      </c>
      <c r="G159" s="209"/>
      <c r="H159" s="212">
        <v>62.05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151</v>
      </c>
      <c r="AU159" s="218" t="s">
        <v>85</v>
      </c>
      <c r="AV159" s="13" t="s">
        <v>85</v>
      </c>
      <c r="AW159" s="13" t="s">
        <v>33</v>
      </c>
      <c r="AX159" s="13" t="s">
        <v>83</v>
      </c>
      <c r="AY159" s="218" t="s">
        <v>139</v>
      </c>
    </row>
    <row r="160" spans="1:65" s="2" customFormat="1" ht="24.2" customHeight="1">
      <c r="A160" s="33"/>
      <c r="B160" s="34"/>
      <c r="C160" s="190" t="s">
        <v>216</v>
      </c>
      <c r="D160" s="190" t="s">
        <v>142</v>
      </c>
      <c r="E160" s="191" t="s">
        <v>793</v>
      </c>
      <c r="F160" s="192" t="s">
        <v>794</v>
      </c>
      <c r="G160" s="193" t="s">
        <v>264</v>
      </c>
      <c r="H160" s="194">
        <v>5.95</v>
      </c>
      <c r="I160" s="195"/>
      <c r="J160" s="196">
        <f>ROUND(I160*H160,2)</f>
        <v>0</v>
      </c>
      <c r="K160" s="192" t="s">
        <v>617</v>
      </c>
      <c r="L160" s="38"/>
      <c r="M160" s="197" t="s">
        <v>1</v>
      </c>
      <c r="N160" s="198" t="s">
        <v>41</v>
      </c>
      <c r="O160" s="70"/>
      <c r="P160" s="199">
        <f>O160*H160</f>
        <v>0</v>
      </c>
      <c r="Q160" s="199">
        <v>0.19950000000000001</v>
      </c>
      <c r="R160" s="199">
        <f>Q160*H160</f>
        <v>1.187025</v>
      </c>
      <c r="S160" s="199">
        <v>0</v>
      </c>
      <c r="T160" s="200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1" t="s">
        <v>147</v>
      </c>
      <c r="AT160" s="201" t="s">
        <v>142</v>
      </c>
      <c r="AU160" s="201" t="s">
        <v>85</v>
      </c>
      <c r="AY160" s="16" t="s">
        <v>139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6" t="s">
        <v>83</v>
      </c>
      <c r="BK160" s="202">
        <f>ROUND(I160*H160,2)</f>
        <v>0</v>
      </c>
      <c r="BL160" s="16" t="s">
        <v>147</v>
      </c>
      <c r="BM160" s="201" t="s">
        <v>795</v>
      </c>
    </row>
    <row r="161" spans="1:65" s="2" customFormat="1" ht="19.5">
      <c r="A161" s="33"/>
      <c r="B161" s="34"/>
      <c r="C161" s="35"/>
      <c r="D161" s="203" t="s">
        <v>149</v>
      </c>
      <c r="E161" s="35"/>
      <c r="F161" s="204" t="s">
        <v>796</v>
      </c>
      <c r="G161" s="35"/>
      <c r="H161" s="35"/>
      <c r="I161" s="205"/>
      <c r="J161" s="35"/>
      <c r="K161" s="35"/>
      <c r="L161" s="38"/>
      <c r="M161" s="206"/>
      <c r="N161" s="207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149</v>
      </c>
      <c r="AU161" s="16" t="s">
        <v>85</v>
      </c>
    </row>
    <row r="162" spans="1:65" s="13" customFormat="1" ht="11.25">
      <c r="B162" s="208"/>
      <c r="C162" s="209"/>
      <c r="D162" s="203" t="s">
        <v>151</v>
      </c>
      <c r="E162" s="210" t="s">
        <v>1</v>
      </c>
      <c r="F162" s="211" t="s">
        <v>797</v>
      </c>
      <c r="G162" s="209"/>
      <c r="H162" s="212">
        <v>5.95</v>
      </c>
      <c r="I162" s="213"/>
      <c r="J162" s="209"/>
      <c r="K162" s="209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151</v>
      </c>
      <c r="AU162" s="218" t="s">
        <v>85</v>
      </c>
      <c r="AV162" s="13" t="s">
        <v>85</v>
      </c>
      <c r="AW162" s="13" t="s">
        <v>33</v>
      </c>
      <c r="AX162" s="13" t="s">
        <v>83</v>
      </c>
      <c r="AY162" s="218" t="s">
        <v>139</v>
      </c>
    </row>
    <row r="163" spans="1:65" s="2" customFormat="1" ht="24.2" customHeight="1">
      <c r="A163" s="33"/>
      <c r="B163" s="34"/>
      <c r="C163" s="190" t="s">
        <v>209</v>
      </c>
      <c r="D163" s="190" t="s">
        <v>142</v>
      </c>
      <c r="E163" s="191" t="s">
        <v>798</v>
      </c>
      <c r="F163" s="192" t="s">
        <v>799</v>
      </c>
      <c r="G163" s="193" t="s">
        <v>264</v>
      </c>
      <c r="H163" s="194">
        <v>5.95</v>
      </c>
      <c r="I163" s="195"/>
      <c r="J163" s="196">
        <f>ROUND(I163*H163,2)</f>
        <v>0</v>
      </c>
      <c r="K163" s="192" t="s">
        <v>617</v>
      </c>
      <c r="L163" s="38"/>
      <c r="M163" s="197" t="s">
        <v>1</v>
      </c>
      <c r="N163" s="198" t="s">
        <v>41</v>
      </c>
      <c r="O163" s="70"/>
      <c r="P163" s="199">
        <f>O163*H163</f>
        <v>0</v>
      </c>
      <c r="Q163" s="199">
        <v>3.15E-3</v>
      </c>
      <c r="R163" s="199">
        <f>Q163*H163</f>
        <v>1.8742500000000002E-2</v>
      </c>
      <c r="S163" s="199">
        <v>0</v>
      </c>
      <c r="T163" s="200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1" t="s">
        <v>147</v>
      </c>
      <c r="AT163" s="201" t="s">
        <v>142</v>
      </c>
      <c r="AU163" s="201" t="s">
        <v>85</v>
      </c>
      <c r="AY163" s="16" t="s">
        <v>139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6" t="s">
        <v>83</v>
      </c>
      <c r="BK163" s="202">
        <f>ROUND(I163*H163,2)</f>
        <v>0</v>
      </c>
      <c r="BL163" s="16" t="s">
        <v>147</v>
      </c>
      <c r="BM163" s="201" t="s">
        <v>800</v>
      </c>
    </row>
    <row r="164" spans="1:65" s="2" customFormat="1" ht="19.5">
      <c r="A164" s="33"/>
      <c r="B164" s="34"/>
      <c r="C164" s="35"/>
      <c r="D164" s="203" t="s">
        <v>149</v>
      </c>
      <c r="E164" s="35"/>
      <c r="F164" s="204" t="s">
        <v>801</v>
      </c>
      <c r="G164" s="35"/>
      <c r="H164" s="35"/>
      <c r="I164" s="205"/>
      <c r="J164" s="35"/>
      <c r="K164" s="35"/>
      <c r="L164" s="38"/>
      <c r="M164" s="206"/>
      <c r="N164" s="207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149</v>
      </c>
      <c r="AU164" s="16" t="s">
        <v>85</v>
      </c>
    </row>
    <row r="165" spans="1:65" s="13" customFormat="1" ht="11.25">
      <c r="B165" s="208"/>
      <c r="C165" s="209"/>
      <c r="D165" s="203" t="s">
        <v>151</v>
      </c>
      <c r="E165" s="210" t="s">
        <v>1</v>
      </c>
      <c r="F165" s="211" t="s">
        <v>797</v>
      </c>
      <c r="G165" s="209"/>
      <c r="H165" s="212">
        <v>5.95</v>
      </c>
      <c r="I165" s="213"/>
      <c r="J165" s="209"/>
      <c r="K165" s="209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151</v>
      </c>
      <c r="AU165" s="218" t="s">
        <v>85</v>
      </c>
      <c r="AV165" s="13" t="s">
        <v>85</v>
      </c>
      <c r="AW165" s="13" t="s">
        <v>33</v>
      </c>
      <c r="AX165" s="13" t="s">
        <v>83</v>
      </c>
      <c r="AY165" s="218" t="s">
        <v>139</v>
      </c>
    </row>
    <row r="166" spans="1:65" s="2" customFormat="1" ht="24.2" customHeight="1">
      <c r="A166" s="33"/>
      <c r="B166" s="34"/>
      <c r="C166" s="190" t="s">
        <v>227</v>
      </c>
      <c r="D166" s="190" t="s">
        <v>142</v>
      </c>
      <c r="E166" s="191" t="s">
        <v>751</v>
      </c>
      <c r="F166" s="192" t="s">
        <v>752</v>
      </c>
      <c r="G166" s="193" t="s">
        <v>264</v>
      </c>
      <c r="H166" s="194">
        <v>5.95</v>
      </c>
      <c r="I166" s="195"/>
      <c r="J166" s="196">
        <f>ROUND(I166*H166,2)</f>
        <v>0</v>
      </c>
      <c r="K166" s="192" t="s">
        <v>617</v>
      </c>
      <c r="L166" s="38"/>
      <c r="M166" s="197" t="s">
        <v>1</v>
      </c>
      <c r="N166" s="198" t="s">
        <v>41</v>
      </c>
      <c r="O166" s="70"/>
      <c r="P166" s="199">
        <f>O166*H166</f>
        <v>0</v>
      </c>
      <c r="Q166" s="199">
        <v>1.16E-3</v>
      </c>
      <c r="R166" s="199">
        <f>Q166*H166</f>
        <v>6.9020000000000001E-3</v>
      </c>
      <c r="S166" s="199">
        <v>0</v>
      </c>
      <c r="T166" s="200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1" t="s">
        <v>147</v>
      </c>
      <c r="AT166" s="201" t="s">
        <v>142</v>
      </c>
      <c r="AU166" s="201" t="s">
        <v>85</v>
      </c>
      <c r="AY166" s="16" t="s">
        <v>139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6" t="s">
        <v>83</v>
      </c>
      <c r="BK166" s="202">
        <f>ROUND(I166*H166,2)</f>
        <v>0</v>
      </c>
      <c r="BL166" s="16" t="s">
        <v>147</v>
      </c>
      <c r="BM166" s="201" t="s">
        <v>802</v>
      </c>
    </row>
    <row r="167" spans="1:65" s="2" customFormat="1" ht="11.25">
      <c r="A167" s="33"/>
      <c r="B167" s="34"/>
      <c r="C167" s="35"/>
      <c r="D167" s="203" t="s">
        <v>149</v>
      </c>
      <c r="E167" s="35"/>
      <c r="F167" s="204" t="s">
        <v>754</v>
      </c>
      <c r="G167" s="35"/>
      <c r="H167" s="35"/>
      <c r="I167" s="205"/>
      <c r="J167" s="35"/>
      <c r="K167" s="35"/>
      <c r="L167" s="38"/>
      <c r="M167" s="206"/>
      <c r="N167" s="207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149</v>
      </c>
      <c r="AU167" s="16" t="s">
        <v>85</v>
      </c>
    </row>
    <row r="168" spans="1:65" s="13" customFormat="1" ht="11.25">
      <c r="B168" s="208"/>
      <c r="C168" s="209"/>
      <c r="D168" s="203" t="s">
        <v>151</v>
      </c>
      <c r="E168" s="210" t="s">
        <v>1</v>
      </c>
      <c r="F168" s="211" t="s">
        <v>797</v>
      </c>
      <c r="G168" s="209"/>
      <c r="H168" s="212">
        <v>5.95</v>
      </c>
      <c r="I168" s="213"/>
      <c r="J168" s="209"/>
      <c r="K168" s="209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151</v>
      </c>
      <c r="AU168" s="218" t="s">
        <v>85</v>
      </c>
      <c r="AV168" s="13" t="s">
        <v>85</v>
      </c>
      <c r="AW168" s="13" t="s">
        <v>33</v>
      </c>
      <c r="AX168" s="13" t="s">
        <v>83</v>
      </c>
      <c r="AY168" s="218" t="s">
        <v>139</v>
      </c>
    </row>
    <row r="169" spans="1:65" s="12" customFormat="1" ht="22.9" customHeight="1">
      <c r="B169" s="174"/>
      <c r="C169" s="175"/>
      <c r="D169" s="176" t="s">
        <v>75</v>
      </c>
      <c r="E169" s="188" t="s">
        <v>803</v>
      </c>
      <c r="F169" s="188" t="s">
        <v>804</v>
      </c>
      <c r="G169" s="175"/>
      <c r="H169" s="175"/>
      <c r="I169" s="178"/>
      <c r="J169" s="189">
        <f>BK169</f>
        <v>0</v>
      </c>
      <c r="K169" s="175"/>
      <c r="L169" s="180"/>
      <c r="M169" s="181"/>
      <c r="N169" s="182"/>
      <c r="O169" s="182"/>
      <c r="P169" s="183">
        <f>SUM(P170:P181)</f>
        <v>0</v>
      </c>
      <c r="Q169" s="182"/>
      <c r="R169" s="183">
        <f>SUM(R170:R181)</f>
        <v>0</v>
      </c>
      <c r="S169" s="182"/>
      <c r="T169" s="184">
        <f>SUM(T170:T181)</f>
        <v>0</v>
      </c>
      <c r="AR169" s="185" t="s">
        <v>83</v>
      </c>
      <c r="AT169" s="186" t="s">
        <v>75</v>
      </c>
      <c r="AU169" s="186" t="s">
        <v>83</v>
      </c>
      <c r="AY169" s="185" t="s">
        <v>139</v>
      </c>
      <c r="BK169" s="187">
        <f>SUM(BK170:BK181)</f>
        <v>0</v>
      </c>
    </row>
    <row r="170" spans="1:65" s="2" customFormat="1" ht="24.2" customHeight="1">
      <c r="A170" s="33"/>
      <c r="B170" s="34"/>
      <c r="C170" s="190" t="s">
        <v>255</v>
      </c>
      <c r="D170" s="190" t="s">
        <v>142</v>
      </c>
      <c r="E170" s="191" t="s">
        <v>805</v>
      </c>
      <c r="F170" s="192" t="s">
        <v>806</v>
      </c>
      <c r="G170" s="193" t="s">
        <v>276</v>
      </c>
      <c r="H170" s="194">
        <v>26.574999999999999</v>
      </c>
      <c r="I170" s="195"/>
      <c r="J170" s="196">
        <f>ROUND(I170*H170,2)</f>
        <v>0</v>
      </c>
      <c r="K170" s="192" t="s">
        <v>617</v>
      </c>
      <c r="L170" s="38"/>
      <c r="M170" s="197" t="s">
        <v>1</v>
      </c>
      <c r="N170" s="198" t="s">
        <v>41</v>
      </c>
      <c r="O170" s="70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1" t="s">
        <v>147</v>
      </c>
      <c r="AT170" s="201" t="s">
        <v>142</v>
      </c>
      <c r="AU170" s="201" t="s">
        <v>85</v>
      </c>
      <c r="AY170" s="16" t="s">
        <v>139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6" t="s">
        <v>83</v>
      </c>
      <c r="BK170" s="202">
        <f>ROUND(I170*H170,2)</f>
        <v>0</v>
      </c>
      <c r="BL170" s="16" t="s">
        <v>147</v>
      </c>
      <c r="BM170" s="201" t="s">
        <v>807</v>
      </c>
    </row>
    <row r="171" spans="1:65" s="2" customFormat="1" ht="29.25">
      <c r="A171" s="33"/>
      <c r="B171" s="34"/>
      <c r="C171" s="35"/>
      <c r="D171" s="203" t="s">
        <v>149</v>
      </c>
      <c r="E171" s="35"/>
      <c r="F171" s="204" t="s">
        <v>808</v>
      </c>
      <c r="G171" s="35"/>
      <c r="H171" s="35"/>
      <c r="I171" s="205"/>
      <c r="J171" s="35"/>
      <c r="K171" s="35"/>
      <c r="L171" s="38"/>
      <c r="M171" s="206"/>
      <c r="N171" s="207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149</v>
      </c>
      <c r="AU171" s="16" t="s">
        <v>85</v>
      </c>
    </row>
    <row r="172" spans="1:65" s="13" customFormat="1" ht="11.25">
      <c r="B172" s="208"/>
      <c r="C172" s="209"/>
      <c r="D172" s="203" t="s">
        <v>151</v>
      </c>
      <c r="E172" s="210" t="s">
        <v>1</v>
      </c>
      <c r="F172" s="211" t="s">
        <v>809</v>
      </c>
      <c r="G172" s="209"/>
      <c r="H172" s="212">
        <v>26.574999999999999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151</v>
      </c>
      <c r="AU172" s="218" t="s">
        <v>85</v>
      </c>
      <c r="AV172" s="13" t="s">
        <v>85</v>
      </c>
      <c r="AW172" s="13" t="s">
        <v>33</v>
      </c>
      <c r="AX172" s="13" t="s">
        <v>83</v>
      </c>
      <c r="AY172" s="218" t="s">
        <v>139</v>
      </c>
    </row>
    <row r="173" spans="1:65" s="2" customFormat="1" ht="24.2" customHeight="1">
      <c r="A173" s="33"/>
      <c r="B173" s="34"/>
      <c r="C173" s="190" t="s">
        <v>8</v>
      </c>
      <c r="D173" s="190" t="s">
        <v>142</v>
      </c>
      <c r="E173" s="191" t="s">
        <v>810</v>
      </c>
      <c r="F173" s="192" t="s">
        <v>811</v>
      </c>
      <c r="G173" s="193" t="s">
        <v>276</v>
      </c>
      <c r="H173" s="194">
        <v>26.574999999999999</v>
      </c>
      <c r="I173" s="195"/>
      <c r="J173" s="196">
        <f>ROUND(I173*H173,2)</f>
        <v>0</v>
      </c>
      <c r="K173" s="192" t="s">
        <v>617</v>
      </c>
      <c r="L173" s="38"/>
      <c r="M173" s="197" t="s">
        <v>1</v>
      </c>
      <c r="N173" s="198" t="s">
        <v>41</v>
      </c>
      <c r="O173" s="70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1" t="s">
        <v>147</v>
      </c>
      <c r="AT173" s="201" t="s">
        <v>142</v>
      </c>
      <c r="AU173" s="201" t="s">
        <v>85</v>
      </c>
      <c r="AY173" s="16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6" t="s">
        <v>83</v>
      </c>
      <c r="BK173" s="202">
        <f>ROUND(I173*H173,2)</f>
        <v>0</v>
      </c>
      <c r="BL173" s="16" t="s">
        <v>147</v>
      </c>
      <c r="BM173" s="201" t="s">
        <v>812</v>
      </c>
    </row>
    <row r="174" spans="1:65" s="2" customFormat="1" ht="29.25">
      <c r="A174" s="33"/>
      <c r="B174" s="34"/>
      <c r="C174" s="35"/>
      <c r="D174" s="203" t="s">
        <v>149</v>
      </c>
      <c r="E174" s="35"/>
      <c r="F174" s="204" t="s">
        <v>813</v>
      </c>
      <c r="G174" s="35"/>
      <c r="H174" s="35"/>
      <c r="I174" s="205"/>
      <c r="J174" s="35"/>
      <c r="K174" s="35"/>
      <c r="L174" s="38"/>
      <c r="M174" s="206"/>
      <c r="N174" s="207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149</v>
      </c>
      <c r="AU174" s="16" t="s">
        <v>85</v>
      </c>
    </row>
    <row r="175" spans="1:65" s="13" customFormat="1" ht="11.25">
      <c r="B175" s="208"/>
      <c r="C175" s="209"/>
      <c r="D175" s="203" t="s">
        <v>151</v>
      </c>
      <c r="E175" s="210" t="s">
        <v>1</v>
      </c>
      <c r="F175" s="211" t="s">
        <v>809</v>
      </c>
      <c r="G175" s="209"/>
      <c r="H175" s="212">
        <v>26.574999999999999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151</v>
      </c>
      <c r="AU175" s="218" t="s">
        <v>85</v>
      </c>
      <c r="AV175" s="13" t="s">
        <v>85</v>
      </c>
      <c r="AW175" s="13" t="s">
        <v>33</v>
      </c>
      <c r="AX175" s="13" t="s">
        <v>83</v>
      </c>
      <c r="AY175" s="218" t="s">
        <v>139</v>
      </c>
    </row>
    <row r="176" spans="1:65" s="2" customFormat="1" ht="24.2" customHeight="1">
      <c r="A176" s="33"/>
      <c r="B176" s="34"/>
      <c r="C176" s="190" t="s">
        <v>243</v>
      </c>
      <c r="D176" s="190" t="s">
        <v>142</v>
      </c>
      <c r="E176" s="191" t="s">
        <v>814</v>
      </c>
      <c r="F176" s="192" t="s">
        <v>815</v>
      </c>
      <c r="G176" s="193" t="s">
        <v>276</v>
      </c>
      <c r="H176" s="194">
        <v>504.92500000000001</v>
      </c>
      <c r="I176" s="195"/>
      <c r="J176" s="196">
        <f>ROUND(I176*H176,2)</f>
        <v>0</v>
      </c>
      <c r="K176" s="192" t="s">
        <v>617</v>
      </c>
      <c r="L176" s="38"/>
      <c r="M176" s="197" t="s">
        <v>1</v>
      </c>
      <c r="N176" s="198" t="s">
        <v>41</v>
      </c>
      <c r="O176" s="70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1" t="s">
        <v>147</v>
      </c>
      <c r="AT176" s="201" t="s">
        <v>142</v>
      </c>
      <c r="AU176" s="201" t="s">
        <v>85</v>
      </c>
      <c r="AY176" s="16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6" t="s">
        <v>83</v>
      </c>
      <c r="BK176" s="202">
        <f>ROUND(I176*H176,2)</f>
        <v>0</v>
      </c>
      <c r="BL176" s="16" t="s">
        <v>147</v>
      </c>
      <c r="BM176" s="201" t="s">
        <v>816</v>
      </c>
    </row>
    <row r="177" spans="1:65" s="2" customFormat="1" ht="39">
      <c r="A177" s="33"/>
      <c r="B177" s="34"/>
      <c r="C177" s="35"/>
      <c r="D177" s="203" t="s">
        <v>149</v>
      </c>
      <c r="E177" s="35"/>
      <c r="F177" s="204" t="s">
        <v>817</v>
      </c>
      <c r="G177" s="35"/>
      <c r="H177" s="35"/>
      <c r="I177" s="205"/>
      <c r="J177" s="35"/>
      <c r="K177" s="35"/>
      <c r="L177" s="38"/>
      <c r="M177" s="206"/>
      <c r="N177" s="207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149</v>
      </c>
      <c r="AU177" s="16" t="s">
        <v>85</v>
      </c>
    </row>
    <row r="178" spans="1:65" s="13" customFormat="1" ht="11.25">
      <c r="B178" s="208"/>
      <c r="C178" s="209"/>
      <c r="D178" s="203" t="s">
        <v>151</v>
      </c>
      <c r="E178" s="210" t="s">
        <v>1</v>
      </c>
      <c r="F178" s="211" t="s">
        <v>818</v>
      </c>
      <c r="G178" s="209"/>
      <c r="H178" s="212">
        <v>504.92500000000001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151</v>
      </c>
      <c r="AU178" s="218" t="s">
        <v>85</v>
      </c>
      <c r="AV178" s="13" t="s">
        <v>85</v>
      </c>
      <c r="AW178" s="13" t="s">
        <v>33</v>
      </c>
      <c r="AX178" s="13" t="s">
        <v>83</v>
      </c>
      <c r="AY178" s="218" t="s">
        <v>139</v>
      </c>
    </row>
    <row r="179" spans="1:65" s="2" customFormat="1" ht="24.2" customHeight="1">
      <c r="A179" s="33"/>
      <c r="B179" s="34"/>
      <c r="C179" s="190" t="s">
        <v>249</v>
      </c>
      <c r="D179" s="190" t="s">
        <v>142</v>
      </c>
      <c r="E179" s="191" t="s">
        <v>819</v>
      </c>
      <c r="F179" s="192" t="s">
        <v>820</v>
      </c>
      <c r="G179" s="193" t="s">
        <v>276</v>
      </c>
      <c r="H179" s="194">
        <v>26.574999999999999</v>
      </c>
      <c r="I179" s="195"/>
      <c r="J179" s="196">
        <f>ROUND(I179*H179,2)</f>
        <v>0</v>
      </c>
      <c r="K179" s="192" t="s">
        <v>617</v>
      </c>
      <c r="L179" s="38"/>
      <c r="M179" s="197" t="s">
        <v>1</v>
      </c>
      <c r="N179" s="198" t="s">
        <v>41</v>
      </c>
      <c r="O179" s="70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1" t="s">
        <v>147</v>
      </c>
      <c r="AT179" s="201" t="s">
        <v>142</v>
      </c>
      <c r="AU179" s="201" t="s">
        <v>85</v>
      </c>
      <c r="AY179" s="16" t="s">
        <v>139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6" t="s">
        <v>83</v>
      </c>
      <c r="BK179" s="202">
        <f>ROUND(I179*H179,2)</f>
        <v>0</v>
      </c>
      <c r="BL179" s="16" t="s">
        <v>147</v>
      </c>
      <c r="BM179" s="201" t="s">
        <v>821</v>
      </c>
    </row>
    <row r="180" spans="1:65" s="2" customFormat="1" ht="19.5">
      <c r="A180" s="33"/>
      <c r="B180" s="34"/>
      <c r="C180" s="35"/>
      <c r="D180" s="203" t="s">
        <v>149</v>
      </c>
      <c r="E180" s="35"/>
      <c r="F180" s="204" t="s">
        <v>822</v>
      </c>
      <c r="G180" s="35"/>
      <c r="H180" s="35"/>
      <c r="I180" s="205"/>
      <c r="J180" s="35"/>
      <c r="K180" s="35"/>
      <c r="L180" s="38"/>
      <c r="M180" s="206"/>
      <c r="N180" s="207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149</v>
      </c>
      <c r="AU180" s="16" t="s">
        <v>85</v>
      </c>
    </row>
    <row r="181" spans="1:65" s="13" customFormat="1" ht="11.25">
      <c r="B181" s="208"/>
      <c r="C181" s="209"/>
      <c r="D181" s="203" t="s">
        <v>151</v>
      </c>
      <c r="E181" s="210" t="s">
        <v>1</v>
      </c>
      <c r="F181" s="211" t="s">
        <v>809</v>
      </c>
      <c r="G181" s="209"/>
      <c r="H181" s="212">
        <v>26.574999999999999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151</v>
      </c>
      <c r="AU181" s="218" t="s">
        <v>85</v>
      </c>
      <c r="AV181" s="13" t="s">
        <v>85</v>
      </c>
      <c r="AW181" s="13" t="s">
        <v>33</v>
      </c>
      <c r="AX181" s="13" t="s">
        <v>83</v>
      </c>
      <c r="AY181" s="218" t="s">
        <v>139</v>
      </c>
    </row>
    <row r="182" spans="1:65" s="12" customFormat="1" ht="22.9" customHeight="1">
      <c r="B182" s="174"/>
      <c r="C182" s="175"/>
      <c r="D182" s="176" t="s">
        <v>75</v>
      </c>
      <c r="E182" s="188" t="s">
        <v>756</v>
      </c>
      <c r="F182" s="188" t="s">
        <v>757</v>
      </c>
      <c r="G182" s="175"/>
      <c r="H182" s="175"/>
      <c r="I182" s="178"/>
      <c r="J182" s="189">
        <f>BK182</f>
        <v>0</v>
      </c>
      <c r="K182" s="175"/>
      <c r="L182" s="180"/>
      <c r="M182" s="181"/>
      <c r="N182" s="182"/>
      <c r="O182" s="182"/>
      <c r="P182" s="183">
        <f>SUM(P183:P185)</f>
        <v>0</v>
      </c>
      <c r="Q182" s="182"/>
      <c r="R182" s="183">
        <f>SUM(R183:R185)</f>
        <v>0</v>
      </c>
      <c r="S182" s="182"/>
      <c r="T182" s="184">
        <f>SUM(T183:T185)</f>
        <v>0</v>
      </c>
      <c r="AR182" s="185" t="s">
        <v>83</v>
      </c>
      <c r="AT182" s="186" t="s">
        <v>75</v>
      </c>
      <c r="AU182" s="186" t="s">
        <v>83</v>
      </c>
      <c r="AY182" s="185" t="s">
        <v>139</v>
      </c>
      <c r="BK182" s="187">
        <f>SUM(BK183:BK185)</f>
        <v>0</v>
      </c>
    </row>
    <row r="183" spans="1:65" s="2" customFormat="1" ht="24.2" customHeight="1">
      <c r="A183" s="33"/>
      <c r="B183" s="34"/>
      <c r="C183" s="190" t="s">
        <v>261</v>
      </c>
      <c r="D183" s="190" t="s">
        <v>142</v>
      </c>
      <c r="E183" s="191" t="s">
        <v>758</v>
      </c>
      <c r="F183" s="192" t="s">
        <v>759</v>
      </c>
      <c r="G183" s="193" t="s">
        <v>276</v>
      </c>
      <c r="H183" s="194">
        <v>12.11</v>
      </c>
      <c r="I183" s="195"/>
      <c r="J183" s="196">
        <f>ROUND(I183*H183,2)</f>
        <v>0</v>
      </c>
      <c r="K183" s="192" t="s">
        <v>617</v>
      </c>
      <c r="L183" s="38"/>
      <c r="M183" s="197" t="s">
        <v>1</v>
      </c>
      <c r="N183" s="198" t="s">
        <v>41</v>
      </c>
      <c r="O183" s="70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1" t="s">
        <v>147</v>
      </c>
      <c r="AT183" s="201" t="s">
        <v>142</v>
      </c>
      <c r="AU183" s="201" t="s">
        <v>85</v>
      </c>
      <c r="AY183" s="16" t="s">
        <v>139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6" t="s">
        <v>83</v>
      </c>
      <c r="BK183" s="202">
        <f>ROUND(I183*H183,2)</f>
        <v>0</v>
      </c>
      <c r="BL183" s="16" t="s">
        <v>147</v>
      </c>
      <c r="BM183" s="201" t="s">
        <v>823</v>
      </c>
    </row>
    <row r="184" spans="1:65" s="2" customFormat="1" ht="29.25">
      <c r="A184" s="33"/>
      <c r="B184" s="34"/>
      <c r="C184" s="35"/>
      <c r="D184" s="203" t="s">
        <v>149</v>
      </c>
      <c r="E184" s="35"/>
      <c r="F184" s="204" t="s">
        <v>761</v>
      </c>
      <c r="G184" s="35"/>
      <c r="H184" s="35"/>
      <c r="I184" s="205"/>
      <c r="J184" s="35"/>
      <c r="K184" s="35"/>
      <c r="L184" s="38"/>
      <c r="M184" s="206"/>
      <c r="N184" s="207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149</v>
      </c>
      <c r="AU184" s="16" t="s">
        <v>85</v>
      </c>
    </row>
    <row r="185" spans="1:65" s="13" customFormat="1" ht="11.25">
      <c r="B185" s="208"/>
      <c r="C185" s="209"/>
      <c r="D185" s="203" t="s">
        <v>151</v>
      </c>
      <c r="E185" s="210" t="s">
        <v>1</v>
      </c>
      <c r="F185" s="211" t="s">
        <v>824</v>
      </c>
      <c r="G185" s="209"/>
      <c r="H185" s="212">
        <v>12.11</v>
      </c>
      <c r="I185" s="213"/>
      <c r="J185" s="209"/>
      <c r="K185" s="209"/>
      <c r="L185" s="214"/>
      <c r="M185" s="235"/>
      <c r="N185" s="236"/>
      <c r="O185" s="236"/>
      <c r="P185" s="236"/>
      <c r="Q185" s="236"/>
      <c r="R185" s="236"/>
      <c r="S185" s="236"/>
      <c r="T185" s="237"/>
      <c r="AT185" s="218" t="s">
        <v>151</v>
      </c>
      <c r="AU185" s="218" t="s">
        <v>85</v>
      </c>
      <c r="AV185" s="13" t="s">
        <v>85</v>
      </c>
      <c r="AW185" s="13" t="s">
        <v>33</v>
      </c>
      <c r="AX185" s="13" t="s">
        <v>83</v>
      </c>
      <c r="AY185" s="218" t="s">
        <v>139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B0rqCx6B2g7TFPwarwmUupcIw3hyV/4RscALFFoM/XFqDtscTj+QjwJclSB9jYIjd6vAyRiA5eTlJ9G3E5zDvw==" saltValue="jLkpZev5+lqg6ztLwZ1Bl7esa2uJWVl21vjxTPePvwNpIbuRpu0X17K2eehsulUKetXNHJEvejsLO6iFRqeiHw==" spinCount="100000" sheet="1" objects="1" scenarios="1" formatColumns="0" formatRows="0" autoFilter="0"/>
  <autoFilter ref="C121:K18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16" t="s">
        <v>109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85</v>
      </c>
    </row>
    <row r="4" spans="1:46" s="1" customFormat="1" ht="24.95" customHeight="1">
      <c r="B4" s="19"/>
      <c r="D4" s="116" t="s">
        <v>110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94" t="str">
        <f>'Rekapitulace stavby'!K6</f>
        <v>Výměna kolejnic a pražců v úseku Vyšší Brod - Lipno nad Vltavou</v>
      </c>
      <c r="F7" s="295"/>
      <c r="G7" s="295"/>
      <c r="H7" s="295"/>
      <c r="L7" s="19"/>
    </row>
    <row r="8" spans="1:46" s="2" customFormat="1" ht="12" customHeight="1">
      <c r="A8" s="33"/>
      <c r="B8" s="38"/>
      <c r="C8" s="33"/>
      <c r="D8" s="118" t="s">
        <v>111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7" t="s">
        <v>825</v>
      </c>
      <c r="F9" s="296"/>
      <c r="G9" s="296"/>
      <c r="H9" s="296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426</v>
      </c>
      <c r="G12" s="33"/>
      <c r="H12" s="33"/>
      <c r="I12" s="118" t="s">
        <v>22</v>
      </c>
      <c r="J12" s="119" t="str">
        <f>'Rekapitulace stavby'!AN8</f>
        <v>Vyplň údaj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23</v>
      </c>
      <c r="E14" s="33"/>
      <c r="F14" s="33"/>
      <c r="G14" s="33"/>
      <c r="H14" s="33"/>
      <c r="I14" s="118" t="s">
        <v>24</v>
      </c>
      <c r="J14" s="109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26</v>
      </c>
      <c r="F15" s="33"/>
      <c r="G15" s="33"/>
      <c r="H15" s="33"/>
      <c r="I15" s="118" t="s">
        <v>27</v>
      </c>
      <c r="J15" s="109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29</v>
      </c>
      <c r="E17" s="33"/>
      <c r="F17" s="33"/>
      <c r="G17" s="33"/>
      <c r="H17" s="33"/>
      <c r="I17" s="118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18" t="s">
        <v>27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31</v>
      </c>
      <c r="E20" s="33"/>
      <c r="F20" s="33"/>
      <c r="G20" s="33"/>
      <c r="H20" s="33"/>
      <c r="I20" s="118" t="s">
        <v>24</v>
      </c>
      <c r="J20" s="109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stavby'!E17="","",'Rekapitulace stavby'!E17)</f>
        <v xml:space="preserve"> </v>
      </c>
      <c r="F21" s="33"/>
      <c r="G21" s="33"/>
      <c r="H21" s="33"/>
      <c r="I21" s="118" t="s">
        <v>27</v>
      </c>
      <c r="J21" s="109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34</v>
      </c>
      <c r="E23" s="33"/>
      <c r="F23" s="33"/>
      <c r="G23" s="33"/>
      <c r="H23" s="33"/>
      <c r="I23" s="118" t="s">
        <v>24</v>
      </c>
      <c r="J23" s="109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stavby'!E20="","",'Rekapitulace stavby'!E20)</f>
        <v xml:space="preserve"> </v>
      </c>
      <c r="F24" s="33"/>
      <c r="G24" s="33"/>
      <c r="H24" s="33"/>
      <c r="I24" s="118" t="s">
        <v>27</v>
      </c>
      <c r="J24" s="109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35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0" t="s">
        <v>1</v>
      </c>
      <c r="F27" s="300"/>
      <c r="G27" s="300"/>
      <c r="H27" s="300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33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6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40</v>
      </c>
      <c r="E33" s="118" t="s">
        <v>41</v>
      </c>
      <c r="F33" s="128">
        <f>ROUND((SUM(BE117:BE136)),  2)</f>
        <v>0</v>
      </c>
      <c r="G33" s="33"/>
      <c r="H33" s="33"/>
      <c r="I33" s="129">
        <v>0.21</v>
      </c>
      <c r="J33" s="128">
        <f>ROUND(((SUM(BE117:BE136))*I33),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42</v>
      </c>
      <c r="F34" s="128">
        <f>ROUND((SUM(BF117:BF136)),  2)</f>
        <v>0</v>
      </c>
      <c r="G34" s="33"/>
      <c r="H34" s="33"/>
      <c r="I34" s="129">
        <v>0.15</v>
      </c>
      <c r="J34" s="128">
        <f>ROUND(((SUM(BF117:BF136))*I34),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43</v>
      </c>
      <c r="F35" s="128">
        <f>ROUND((SUM(BG117:BG136)),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44</v>
      </c>
      <c r="F36" s="128">
        <f>ROUND((SUM(BH117:BH136)),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45</v>
      </c>
      <c r="F37" s="128">
        <f>ROUND((SUM(BI117:BI136)),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46</v>
      </c>
      <c r="E39" s="132"/>
      <c r="F39" s="132"/>
      <c r="G39" s="133" t="s">
        <v>47</v>
      </c>
      <c r="H39" s="134" t="s">
        <v>48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49</v>
      </c>
      <c r="E50" s="138"/>
      <c r="F50" s="138"/>
      <c r="G50" s="137" t="s">
        <v>50</v>
      </c>
      <c r="H50" s="138"/>
      <c r="I50" s="138"/>
      <c r="J50" s="138"/>
      <c r="K50" s="138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9" t="s">
        <v>51</v>
      </c>
      <c r="E61" s="140"/>
      <c r="F61" s="141" t="s">
        <v>52</v>
      </c>
      <c r="G61" s="139" t="s">
        <v>51</v>
      </c>
      <c r="H61" s="140"/>
      <c r="I61" s="140"/>
      <c r="J61" s="142" t="s">
        <v>52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7" t="s">
        <v>53</v>
      </c>
      <c r="E65" s="143"/>
      <c r="F65" s="143"/>
      <c r="G65" s="137" t="s">
        <v>54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9" t="s">
        <v>51</v>
      </c>
      <c r="E76" s="140"/>
      <c r="F76" s="141" t="s">
        <v>52</v>
      </c>
      <c r="G76" s="139" t="s">
        <v>51</v>
      </c>
      <c r="H76" s="140"/>
      <c r="I76" s="140"/>
      <c r="J76" s="142" t="s">
        <v>52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115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Výměna kolejnic a pražců v úseku Vyšší Brod - Lipno nad Vltavou</v>
      </c>
      <c r="F85" s="302"/>
      <c r="G85" s="302"/>
      <c r="H85" s="302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111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49" t="str">
        <f>E9</f>
        <v>VON - Vedlejší a ostatní náklady</v>
      </c>
      <c r="F87" s="303"/>
      <c r="G87" s="303"/>
      <c r="H87" s="303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trať dle JŘ č.195,žst. Loučovice</v>
      </c>
      <c r="G89" s="35"/>
      <c r="H89" s="35"/>
      <c r="I89" s="28" t="s">
        <v>22</v>
      </c>
      <c r="J89" s="65" t="str">
        <f>IF(J12="","",J12)</f>
        <v>Vyplň údaj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SŽ,státní organizace,OŘ Plzeň,ST České Budějovice</v>
      </c>
      <c r="G91" s="35"/>
      <c r="H91" s="35"/>
      <c r="I91" s="28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28" t="s">
        <v>34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116</v>
      </c>
      <c r="D94" s="149"/>
      <c r="E94" s="149"/>
      <c r="F94" s="149"/>
      <c r="G94" s="149"/>
      <c r="H94" s="149"/>
      <c r="I94" s="149"/>
      <c r="J94" s="150" t="s">
        <v>117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118</v>
      </c>
      <c r="D96" s="35"/>
      <c r="E96" s="35"/>
      <c r="F96" s="35"/>
      <c r="G96" s="35"/>
      <c r="H96" s="35"/>
      <c r="I96" s="35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119</v>
      </c>
    </row>
    <row r="97" spans="1:31" s="9" customFormat="1" ht="24.95" customHeight="1">
      <c r="B97" s="152"/>
      <c r="C97" s="153"/>
      <c r="D97" s="154" t="s">
        <v>123</v>
      </c>
      <c r="E97" s="155"/>
      <c r="F97" s="155"/>
      <c r="G97" s="155"/>
      <c r="H97" s="155"/>
      <c r="I97" s="155"/>
      <c r="J97" s="156">
        <f>J118</f>
        <v>0</v>
      </c>
      <c r="K97" s="153"/>
      <c r="L97" s="157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124</v>
      </c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1" t="str">
        <f>E7</f>
        <v>Výměna kolejnic a pražců v úseku Vyšší Brod - Lipno nad Vltavou</v>
      </c>
      <c r="F107" s="302"/>
      <c r="G107" s="302"/>
      <c r="H107" s="302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111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49" t="str">
        <f>E9</f>
        <v>VON - Vedlejší a ostatní náklady</v>
      </c>
      <c r="F109" s="303"/>
      <c r="G109" s="303"/>
      <c r="H109" s="303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trať dle JŘ č.195,žst. Loučovice</v>
      </c>
      <c r="G111" s="35"/>
      <c r="H111" s="35"/>
      <c r="I111" s="28" t="s">
        <v>22</v>
      </c>
      <c r="J111" s="65" t="str">
        <f>IF(J12="","",J12)</f>
        <v>Vyplň údaj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>SŽ,státní organizace,OŘ Plzeň,ST České Budějovice</v>
      </c>
      <c r="G113" s="35"/>
      <c r="H113" s="35"/>
      <c r="I113" s="28" t="s">
        <v>31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28" t="s">
        <v>34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63"/>
      <c r="B116" s="164"/>
      <c r="C116" s="165" t="s">
        <v>125</v>
      </c>
      <c r="D116" s="166" t="s">
        <v>61</v>
      </c>
      <c r="E116" s="166" t="s">
        <v>57</v>
      </c>
      <c r="F116" s="166" t="s">
        <v>58</v>
      </c>
      <c r="G116" s="166" t="s">
        <v>126</v>
      </c>
      <c r="H116" s="166" t="s">
        <v>127</v>
      </c>
      <c r="I116" s="166" t="s">
        <v>128</v>
      </c>
      <c r="J116" s="166" t="s">
        <v>117</v>
      </c>
      <c r="K116" s="167" t="s">
        <v>129</v>
      </c>
      <c r="L116" s="168"/>
      <c r="M116" s="74" t="s">
        <v>1</v>
      </c>
      <c r="N116" s="75" t="s">
        <v>40</v>
      </c>
      <c r="O116" s="75" t="s">
        <v>130</v>
      </c>
      <c r="P116" s="75" t="s">
        <v>131</v>
      </c>
      <c r="Q116" s="75" t="s">
        <v>132</v>
      </c>
      <c r="R116" s="75" t="s">
        <v>133</v>
      </c>
      <c r="S116" s="75" t="s">
        <v>134</v>
      </c>
      <c r="T116" s="76" t="s">
        <v>135</v>
      </c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</row>
    <row r="117" spans="1:65" s="2" customFormat="1" ht="22.9" customHeight="1">
      <c r="A117" s="33"/>
      <c r="B117" s="34"/>
      <c r="C117" s="81" t="s">
        <v>136</v>
      </c>
      <c r="D117" s="35"/>
      <c r="E117" s="35"/>
      <c r="F117" s="35"/>
      <c r="G117" s="35"/>
      <c r="H117" s="35"/>
      <c r="I117" s="35"/>
      <c r="J117" s="169">
        <f>BK117</f>
        <v>0</v>
      </c>
      <c r="K117" s="35"/>
      <c r="L117" s="38"/>
      <c r="M117" s="77"/>
      <c r="N117" s="170"/>
      <c r="O117" s="78"/>
      <c r="P117" s="171">
        <f>P118</f>
        <v>0</v>
      </c>
      <c r="Q117" s="78"/>
      <c r="R117" s="171">
        <f>R118</f>
        <v>0</v>
      </c>
      <c r="S117" s="78"/>
      <c r="T117" s="172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75</v>
      </c>
      <c r="AU117" s="16" t="s">
        <v>119</v>
      </c>
      <c r="BK117" s="173">
        <f>BK118</f>
        <v>0</v>
      </c>
    </row>
    <row r="118" spans="1:65" s="12" customFormat="1" ht="25.9" customHeight="1">
      <c r="B118" s="174"/>
      <c r="C118" s="175"/>
      <c r="D118" s="176" t="s">
        <v>75</v>
      </c>
      <c r="E118" s="177" t="s">
        <v>409</v>
      </c>
      <c r="F118" s="177" t="s">
        <v>410</v>
      </c>
      <c r="G118" s="175"/>
      <c r="H118" s="175"/>
      <c r="I118" s="178"/>
      <c r="J118" s="179">
        <f>BK118</f>
        <v>0</v>
      </c>
      <c r="K118" s="175"/>
      <c r="L118" s="180"/>
      <c r="M118" s="181"/>
      <c r="N118" s="182"/>
      <c r="O118" s="182"/>
      <c r="P118" s="183">
        <f>SUM(P119:P136)</f>
        <v>0</v>
      </c>
      <c r="Q118" s="182"/>
      <c r="R118" s="183">
        <f>SUM(R119:R136)</f>
        <v>0</v>
      </c>
      <c r="S118" s="182"/>
      <c r="T118" s="184">
        <f>SUM(T119:T136)</f>
        <v>0</v>
      </c>
      <c r="AR118" s="185" t="s">
        <v>140</v>
      </c>
      <c r="AT118" s="186" t="s">
        <v>75</v>
      </c>
      <c r="AU118" s="186" t="s">
        <v>76</v>
      </c>
      <c r="AY118" s="185" t="s">
        <v>139</v>
      </c>
      <c r="BK118" s="187">
        <f>SUM(BK119:BK136)</f>
        <v>0</v>
      </c>
    </row>
    <row r="119" spans="1:65" s="2" customFormat="1" ht="24.2" customHeight="1">
      <c r="A119" s="33"/>
      <c r="B119" s="34"/>
      <c r="C119" s="190" t="s">
        <v>177</v>
      </c>
      <c r="D119" s="190" t="s">
        <v>142</v>
      </c>
      <c r="E119" s="191" t="s">
        <v>826</v>
      </c>
      <c r="F119" s="192" t="s">
        <v>827</v>
      </c>
      <c r="G119" s="193" t="s">
        <v>166</v>
      </c>
      <c r="H119" s="194">
        <v>6</v>
      </c>
      <c r="I119" s="195"/>
      <c r="J119" s="196">
        <f>ROUND(I119*H119,2)</f>
        <v>0</v>
      </c>
      <c r="K119" s="192" t="s">
        <v>146</v>
      </c>
      <c r="L119" s="38"/>
      <c r="M119" s="197" t="s">
        <v>1</v>
      </c>
      <c r="N119" s="198" t="s">
        <v>41</v>
      </c>
      <c r="O119" s="70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1" t="s">
        <v>147</v>
      </c>
      <c r="AT119" s="201" t="s">
        <v>142</v>
      </c>
      <c r="AU119" s="201" t="s">
        <v>83</v>
      </c>
      <c r="AY119" s="16" t="s">
        <v>139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6" t="s">
        <v>83</v>
      </c>
      <c r="BK119" s="202">
        <f>ROUND(I119*H119,2)</f>
        <v>0</v>
      </c>
      <c r="BL119" s="16" t="s">
        <v>147</v>
      </c>
      <c r="BM119" s="201" t="s">
        <v>828</v>
      </c>
    </row>
    <row r="120" spans="1:65" s="2" customFormat="1" ht="48.75">
      <c r="A120" s="33"/>
      <c r="B120" s="34"/>
      <c r="C120" s="35"/>
      <c r="D120" s="203" t="s">
        <v>149</v>
      </c>
      <c r="E120" s="35"/>
      <c r="F120" s="204" t="s">
        <v>829</v>
      </c>
      <c r="G120" s="35"/>
      <c r="H120" s="35"/>
      <c r="I120" s="205"/>
      <c r="J120" s="35"/>
      <c r="K120" s="35"/>
      <c r="L120" s="38"/>
      <c r="M120" s="206"/>
      <c r="N120" s="207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149</v>
      </c>
      <c r="AU120" s="16" t="s">
        <v>83</v>
      </c>
    </row>
    <row r="121" spans="1:65" s="2" customFormat="1" ht="24.2" customHeight="1">
      <c r="A121" s="33"/>
      <c r="B121" s="34"/>
      <c r="C121" s="190" t="s">
        <v>85</v>
      </c>
      <c r="D121" s="190" t="s">
        <v>142</v>
      </c>
      <c r="E121" s="191" t="s">
        <v>830</v>
      </c>
      <c r="F121" s="192" t="s">
        <v>831</v>
      </c>
      <c r="G121" s="193" t="s">
        <v>414</v>
      </c>
      <c r="H121" s="230"/>
      <c r="I121" s="195"/>
      <c r="J121" s="196">
        <f>ROUND(I121*H121,2)</f>
        <v>0</v>
      </c>
      <c r="K121" s="192" t="s">
        <v>146</v>
      </c>
      <c r="L121" s="38"/>
      <c r="M121" s="197" t="s">
        <v>1</v>
      </c>
      <c r="N121" s="198" t="s">
        <v>41</v>
      </c>
      <c r="O121" s="70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1" t="s">
        <v>147</v>
      </c>
      <c r="AT121" s="201" t="s">
        <v>142</v>
      </c>
      <c r="AU121" s="201" t="s">
        <v>83</v>
      </c>
      <c r="AY121" s="16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6" t="s">
        <v>83</v>
      </c>
      <c r="BK121" s="202">
        <f>ROUND(I121*H121,2)</f>
        <v>0</v>
      </c>
      <c r="BL121" s="16" t="s">
        <v>147</v>
      </c>
      <c r="BM121" s="201" t="s">
        <v>832</v>
      </c>
    </row>
    <row r="122" spans="1:65" s="2" customFormat="1" ht="11.25">
      <c r="A122" s="33"/>
      <c r="B122" s="34"/>
      <c r="C122" s="35"/>
      <c r="D122" s="203" t="s">
        <v>149</v>
      </c>
      <c r="E122" s="35"/>
      <c r="F122" s="204" t="s">
        <v>831</v>
      </c>
      <c r="G122" s="35"/>
      <c r="H122" s="35"/>
      <c r="I122" s="205"/>
      <c r="J122" s="35"/>
      <c r="K122" s="35"/>
      <c r="L122" s="38"/>
      <c r="M122" s="206"/>
      <c r="N122" s="207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149</v>
      </c>
      <c r="AU122" s="16" t="s">
        <v>83</v>
      </c>
    </row>
    <row r="123" spans="1:65" s="2" customFormat="1" ht="24.2" customHeight="1">
      <c r="A123" s="33"/>
      <c r="B123" s="34"/>
      <c r="C123" s="190" t="s">
        <v>157</v>
      </c>
      <c r="D123" s="190" t="s">
        <v>142</v>
      </c>
      <c r="E123" s="191" t="s">
        <v>833</v>
      </c>
      <c r="F123" s="192" t="s">
        <v>834</v>
      </c>
      <c r="G123" s="193" t="s">
        <v>414</v>
      </c>
      <c r="H123" s="230"/>
      <c r="I123" s="195"/>
      <c r="J123" s="196">
        <f>ROUND(I123*H123,2)</f>
        <v>0</v>
      </c>
      <c r="K123" s="192" t="s">
        <v>146</v>
      </c>
      <c r="L123" s="38"/>
      <c r="M123" s="197" t="s">
        <v>1</v>
      </c>
      <c r="N123" s="198" t="s">
        <v>41</v>
      </c>
      <c r="O123" s="70"/>
      <c r="P123" s="199">
        <f>O123*H123</f>
        <v>0</v>
      </c>
      <c r="Q123" s="199">
        <v>0</v>
      </c>
      <c r="R123" s="199">
        <f>Q123*H123</f>
        <v>0</v>
      </c>
      <c r="S123" s="199">
        <v>0</v>
      </c>
      <c r="T123" s="200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1" t="s">
        <v>147</v>
      </c>
      <c r="AT123" s="201" t="s">
        <v>142</v>
      </c>
      <c r="AU123" s="201" t="s">
        <v>83</v>
      </c>
      <c r="AY123" s="16" t="s">
        <v>139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6" t="s">
        <v>83</v>
      </c>
      <c r="BK123" s="202">
        <f>ROUND(I123*H123,2)</f>
        <v>0</v>
      </c>
      <c r="BL123" s="16" t="s">
        <v>147</v>
      </c>
      <c r="BM123" s="201" t="s">
        <v>835</v>
      </c>
    </row>
    <row r="124" spans="1:65" s="2" customFormat="1" ht="11.25">
      <c r="A124" s="33"/>
      <c r="B124" s="34"/>
      <c r="C124" s="35"/>
      <c r="D124" s="203" t="s">
        <v>149</v>
      </c>
      <c r="E124" s="35"/>
      <c r="F124" s="204" t="s">
        <v>834</v>
      </c>
      <c r="G124" s="35"/>
      <c r="H124" s="35"/>
      <c r="I124" s="205"/>
      <c r="J124" s="35"/>
      <c r="K124" s="35"/>
      <c r="L124" s="38"/>
      <c r="M124" s="206"/>
      <c r="N124" s="207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149</v>
      </c>
      <c r="AU124" s="16" t="s">
        <v>83</v>
      </c>
    </row>
    <row r="125" spans="1:65" s="2" customFormat="1" ht="24.2" customHeight="1">
      <c r="A125" s="33"/>
      <c r="B125" s="34"/>
      <c r="C125" s="190" t="s">
        <v>147</v>
      </c>
      <c r="D125" s="190" t="s">
        <v>142</v>
      </c>
      <c r="E125" s="191" t="s">
        <v>836</v>
      </c>
      <c r="F125" s="192" t="s">
        <v>837</v>
      </c>
      <c r="G125" s="193" t="s">
        <v>414</v>
      </c>
      <c r="H125" s="230"/>
      <c r="I125" s="195"/>
      <c r="J125" s="196">
        <f>ROUND(I125*H125,2)</f>
        <v>0</v>
      </c>
      <c r="K125" s="192" t="s">
        <v>146</v>
      </c>
      <c r="L125" s="38"/>
      <c r="M125" s="197" t="s">
        <v>1</v>
      </c>
      <c r="N125" s="198" t="s">
        <v>41</v>
      </c>
      <c r="O125" s="70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1" t="s">
        <v>147</v>
      </c>
      <c r="AT125" s="201" t="s">
        <v>142</v>
      </c>
      <c r="AU125" s="201" t="s">
        <v>83</v>
      </c>
      <c r="AY125" s="16" t="s">
        <v>139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6" t="s">
        <v>83</v>
      </c>
      <c r="BK125" s="202">
        <f>ROUND(I125*H125,2)</f>
        <v>0</v>
      </c>
      <c r="BL125" s="16" t="s">
        <v>147</v>
      </c>
      <c r="BM125" s="201" t="s">
        <v>838</v>
      </c>
    </row>
    <row r="126" spans="1:65" s="2" customFormat="1" ht="11.25">
      <c r="A126" s="33"/>
      <c r="B126" s="34"/>
      <c r="C126" s="35"/>
      <c r="D126" s="203" t="s">
        <v>149</v>
      </c>
      <c r="E126" s="35"/>
      <c r="F126" s="204" t="s">
        <v>837</v>
      </c>
      <c r="G126" s="35"/>
      <c r="H126" s="35"/>
      <c r="I126" s="205"/>
      <c r="J126" s="35"/>
      <c r="K126" s="35"/>
      <c r="L126" s="38"/>
      <c r="M126" s="206"/>
      <c r="N126" s="207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149</v>
      </c>
      <c r="AU126" s="16" t="s">
        <v>83</v>
      </c>
    </row>
    <row r="127" spans="1:65" s="2" customFormat="1" ht="24.2" customHeight="1">
      <c r="A127" s="33"/>
      <c r="B127" s="34"/>
      <c r="C127" s="190" t="s">
        <v>83</v>
      </c>
      <c r="D127" s="190" t="s">
        <v>142</v>
      </c>
      <c r="E127" s="191" t="s">
        <v>839</v>
      </c>
      <c r="F127" s="192" t="s">
        <v>840</v>
      </c>
      <c r="G127" s="193" t="s">
        <v>414</v>
      </c>
      <c r="H127" s="230"/>
      <c r="I127" s="195"/>
      <c r="J127" s="196">
        <f>ROUND(I127*H127,2)</f>
        <v>0</v>
      </c>
      <c r="K127" s="192" t="s">
        <v>146</v>
      </c>
      <c r="L127" s="38"/>
      <c r="M127" s="197" t="s">
        <v>1</v>
      </c>
      <c r="N127" s="198" t="s">
        <v>41</v>
      </c>
      <c r="O127" s="70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1" t="s">
        <v>147</v>
      </c>
      <c r="AT127" s="201" t="s">
        <v>142</v>
      </c>
      <c r="AU127" s="201" t="s">
        <v>83</v>
      </c>
      <c r="AY127" s="16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6" t="s">
        <v>83</v>
      </c>
      <c r="BK127" s="202">
        <f>ROUND(I127*H127,2)</f>
        <v>0</v>
      </c>
      <c r="BL127" s="16" t="s">
        <v>147</v>
      </c>
      <c r="BM127" s="201" t="s">
        <v>841</v>
      </c>
    </row>
    <row r="128" spans="1:65" s="2" customFormat="1" ht="48.75">
      <c r="A128" s="33"/>
      <c r="B128" s="34"/>
      <c r="C128" s="35"/>
      <c r="D128" s="203" t="s">
        <v>149</v>
      </c>
      <c r="E128" s="35"/>
      <c r="F128" s="204" t="s">
        <v>842</v>
      </c>
      <c r="G128" s="35"/>
      <c r="H128" s="35"/>
      <c r="I128" s="205"/>
      <c r="J128" s="35"/>
      <c r="K128" s="35"/>
      <c r="L128" s="38"/>
      <c r="M128" s="206"/>
      <c r="N128" s="207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149</v>
      </c>
      <c r="AU128" s="16" t="s">
        <v>83</v>
      </c>
    </row>
    <row r="129" spans="1:65" s="2" customFormat="1" ht="62.65" customHeight="1">
      <c r="A129" s="33"/>
      <c r="B129" s="34"/>
      <c r="C129" s="190" t="s">
        <v>140</v>
      </c>
      <c r="D129" s="190" t="s">
        <v>142</v>
      </c>
      <c r="E129" s="191" t="s">
        <v>843</v>
      </c>
      <c r="F129" s="192" t="s">
        <v>844</v>
      </c>
      <c r="G129" s="193" t="s">
        <v>414</v>
      </c>
      <c r="H129" s="230"/>
      <c r="I129" s="195"/>
      <c r="J129" s="196">
        <f>ROUND(I129*H129,2)</f>
        <v>0</v>
      </c>
      <c r="K129" s="192" t="s">
        <v>146</v>
      </c>
      <c r="L129" s="38"/>
      <c r="M129" s="197" t="s">
        <v>1</v>
      </c>
      <c r="N129" s="198" t="s">
        <v>41</v>
      </c>
      <c r="O129" s="70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1" t="s">
        <v>147</v>
      </c>
      <c r="AT129" s="201" t="s">
        <v>142</v>
      </c>
      <c r="AU129" s="201" t="s">
        <v>83</v>
      </c>
      <c r="AY129" s="16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6" t="s">
        <v>83</v>
      </c>
      <c r="BK129" s="202">
        <f>ROUND(I129*H129,2)</f>
        <v>0</v>
      </c>
      <c r="BL129" s="16" t="s">
        <v>147</v>
      </c>
      <c r="BM129" s="201" t="s">
        <v>845</v>
      </c>
    </row>
    <row r="130" spans="1:65" s="2" customFormat="1" ht="39">
      <c r="A130" s="33"/>
      <c r="B130" s="34"/>
      <c r="C130" s="35"/>
      <c r="D130" s="203" t="s">
        <v>149</v>
      </c>
      <c r="E130" s="35"/>
      <c r="F130" s="204" t="s">
        <v>844</v>
      </c>
      <c r="G130" s="35"/>
      <c r="H130" s="35"/>
      <c r="I130" s="205"/>
      <c r="J130" s="35"/>
      <c r="K130" s="35"/>
      <c r="L130" s="38"/>
      <c r="M130" s="206"/>
      <c r="N130" s="207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149</v>
      </c>
      <c r="AU130" s="16" t="s">
        <v>83</v>
      </c>
    </row>
    <row r="131" spans="1:65" s="2" customFormat="1" ht="24.2" customHeight="1">
      <c r="A131" s="33"/>
      <c r="B131" s="34"/>
      <c r="C131" s="190" t="s">
        <v>185</v>
      </c>
      <c r="D131" s="190" t="s">
        <v>142</v>
      </c>
      <c r="E131" s="191" t="s">
        <v>846</v>
      </c>
      <c r="F131" s="192" t="s">
        <v>847</v>
      </c>
      <c r="G131" s="193" t="s">
        <v>414</v>
      </c>
      <c r="H131" s="230"/>
      <c r="I131" s="195"/>
      <c r="J131" s="196">
        <f>ROUND(I131*H131,2)</f>
        <v>0</v>
      </c>
      <c r="K131" s="192" t="s">
        <v>146</v>
      </c>
      <c r="L131" s="38"/>
      <c r="M131" s="197" t="s">
        <v>1</v>
      </c>
      <c r="N131" s="198" t="s">
        <v>41</v>
      </c>
      <c r="O131" s="70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1" t="s">
        <v>147</v>
      </c>
      <c r="AT131" s="201" t="s">
        <v>142</v>
      </c>
      <c r="AU131" s="201" t="s">
        <v>83</v>
      </c>
      <c r="AY131" s="16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6" t="s">
        <v>83</v>
      </c>
      <c r="BK131" s="202">
        <f>ROUND(I131*H131,2)</f>
        <v>0</v>
      </c>
      <c r="BL131" s="16" t="s">
        <v>147</v>
      </c>
      <c r="BM131" s="201" t="s">
        <v>848</v>
      </c>
    </row>
    <row r="132" spans="1:65" s="2" customFormat="1" ht="11.25">
      <c r="A132" s="33"/>
      <c r="B132" s="34"/>
      <c r="C132" s="35"/>
      <c r="D132" s="203" t="s">
        <v>149</v>
      </c>
      <c r="E132" s="35"/>
      <c r="F132" s="204" t="s">
        <v>847</v>
      </c>
      <c r="G132" s="35"/>
      <c r="H132" s="35"/>
      <c r="I132" s="205"/>
      <c r="J132" s="35"/>
      <c r="K132" s="35"/>
      <c r="L132" s="38"/>
      <c r="M132" s="206"/>
      <c r="N132" s="207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149</v>
      </c>
      <c r="AU132" s="16" t="s">
        <v>83</v>
      </c>
    </row>
    <row r="133" spans="1:65" s="13" customFormat="1" ht="11.25">
      <c r="B133" s="208"/>
      <c r="C133" s="209"/>
      <c r="D133" s="203" t="s">
        <v>151</v>
      </c>
      <c r="E133" s="210" t="s">
        <v>1</v>
      </c>
      <c r="F133" s="211" t="s">
        <v>849</v>
      </c>
      <c r="G133" s="209"/>
      <c r="H133" s="212">
        <v>15000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151</v>
      </c>
      <c r="AU133" s="218" t="s">
        <v>83</v>
      </c>
      <c r="AV133" s="13" t="s">
        <v>85</v>
      </c>
      <c r="AW133" s="13" t="s">
        <v>33</v>
      </c>
      <c r="AX133" s="13" t="s">
        <v>83</v>
      </c>
      <c r="AY133" s="218" t="s">
        <v>139</v>
      </c>
    </row>
    <row r="134" spans="1:65" s="2" customFormat="1" ht="37.9" customHeight="1">
      <c r="A134" s="33"/>
      <c r="B134" s="34"/>
      <c r="C134" s="190" t="s">
        <v>422</v>
      </c>
      <c r="D134" s="190" t="s">
        <v>142</v>
      </c>
      <c r="E134" s="191" t="s">
        <v>850</v>
      </c>
      <c r="F134" s="192" t="s">
        <v>851</v>
      </c>
      <c r="G134" s="193" t="s">
        <v>414</v>
      </c>
      <c r="H134" s="230"/>
      <c r="I134" s="195"/>
      <c r="J134" s="196">
        <f>ROUND(I134*H134,2)</f>
        <v>0</v>
      </c>
      <c r="K134" s="192" t="s">
        <v>146</v>
      </c>
      <c r="L134" s="38"/>
      <c r="M134" s="197" t="s">
        <v>1</v>
      </c>
      <c r="N134" s="198" t="s">
        <v>41</v>
      </c>
      <c r="O134" s="70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1" t="s">
        <v>147</v>
      </c>
      <c r="AT134" s="201" t="s">
        <v>142</v>
      </c>
      <c r="AU134" s="201" t="s">
        <v>83</v>
      </c>
      <c r="AY134" s="16" t="s">
        <v>139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6" t="s">
        <v>83</v>
      </c>
      <c r="BK134" s="202">
        <f>ROUND(I134*H134,2)</f>
        <v>0</v>
      </c>
      <c r="BL134" s="16" t="s">
        <v>147</v>
      </c>
      <c r="BM134" s="201" t="s">
        <v>852</v>
      </c>
    </row>
    <row r="135" spans="1:65" s="2" customFormat="1" ht="29.25">
      <c r="A135" s="33"/>
      <c r="B135" s="34"/>
      <c r="C135" s="35"/>
      <c r="D135" s="203" t="s">
        <v>149</v>
      </c>
      <c r="E135" s="35"/>
      <c r="F135" s="204" t="s">
        <v>851</v>
      </c>
      <c r="G135" s="35"/>
      <c r="H135" s="35"/>
      <c r="I135" s="205"/>
      <c r="J135" s="35"/>
      <c r="K135" s="35"/>
      <c r="L135" s="38"/>
      <c r="M135" s="206"/>
      <c r="N135" s="207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149</v>
      </c>
      <c r="AU135" s="16" t="s">
        <v>83</v>
      </c>
    </row>
    <row r="136" spans="1:65" s="13" customFormat="1" ht="11.25">
      <c r="B136" s="208"/>
      <c r="C136" s="209"/>
      <c r="D136" s="203" t="s">
        <v>151</v>
      </c>
      <c r="E136" s="210" t="s">
        <v>1</v>
      </c>
      <c r="F136" s="211" t="s">
        <v>853</v>
      </c>
      <c r="G136" s="209"/>
      <c r="H136" s="212">
        <v>10000</v>
      </c>
      <c r="I136" s="213"/>
      <c r="J136" s="209"/>
      <c r="K136" s="209"/>
      <c r="L136" s="214"/>
      <c r="M136" s="235"/>
      <c r="N136" s="236"/>
      <c r="O136" s="236"/>
      <c r="P136" s="236"/>
      <c r="Q136" s="236"/>
      <c r="R136" s="236"/>
      <c r="S136" s="236"/>
      <c r="T136" s="237"/>
      <c r="AT136" s="218" t="s">
        <v>151</v>
      </c>
      <c r="AU136" s="218" t="s">
        <v>83</v>
      </c>
      <c r="AV136" s="13" t="s">
        <v>85</v>
      </c>
      <c r="AW136" s="13" t="s">
        <v>33</v>
      </c>
      <c r="AX136" s="13" t="s">
        <v>83</v>
      </c>
      <c r="AY136" s="218" t="s">
        <v>139</v>
      </c>
    </row>
    <row r="137" spans="1:65" s="2" customFormat="1" ht="6.95" customHeight="1">
      <c r="A137" s="33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8"/>
      <c r="M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</sheetData>
  <sheetProtection algorithmName="SHA-512" hashValue="xjopt1tR269FU9FHSDY/aS77NCiNcib7P/r2Rn0jzu5TPQvcaNAD64fpenKPjxxH597M1aZWjGgaFKr0TWZ6ZA==" saltValue="T5VSLWJ0BSFfXXEF/SqPVflZpnPVIrcjl0qaO/Ac4o8cb8fdjwn63n6oY7tD+hAxAs9kKsHxkWMMKLVzbEGXDg==" spinCount="100000" sheet="1" objects="1" scenarios="1" formatColumns="0" formatRows="0" autoFilter="0"/>
  <autoFilter ref="C116:K13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SO 1.1 - železniční svršek</vt:lpstr>
      <vt:lpstr>SO 1.2 - materiál zadavat...</vt:lpstr>
      <vt:lpstr>SO 2.1 - železniční svršek</vt:lpstr>
      <vt:lpstr>SO 2.2 - materiál zadavat...</vt:lpstr>
      <vt:lpstr>SO 3 - Oprava opěrné zdi</vt:lpstr>
      <vt:lpstr>SO 4 - Oprava rampy</vt:lpstr>
      <vt:lpstr>VON - Vedlejší a ostatní ...</vt:lpstr>
      <vt:lpstr>'Rekapitulace stavby'!Názvy_tisku</vt:lpstr>
      <vt:lpstr>'SO 1.1 - železniční svršek'!Názvy_tisku</vt:lpstr>
      <vt:lpstr>'SO 1.2 - materiál zadavat...'!Názvy_tisku</vt:lpstr>
      <vt:lpstr>'SO 2.1 - železniční svršek'!Názvy_tisku</vt:lpstr>
      <vt:lpstr>'SO 2.2 - materiál zadavat...'!Názvy_tisku</vt:lpstr>
      <vt:lpstr>'SO 3 - Oprava opěrné zdi'!Názvy_tisku</vt:lpstr>
      <vt:lpstr>'SO 4 - Oprava rampy'!Názvy_tisku</vt:lpstr>
      <vt:lpstr>'VON - Vedlejší a ostatní ...'!Názvy_tisku</vt:lpstr>
      <vt:lpstr>'Rekapitulace stavby'!Oblast_tisku</vt:lpstr>
      <vt:lpstr>'SO 1.1 - železniční svršek'!Oblast_tisku</vt:lpstr>
      <vt:lpstr>'SO 1.2 - materiál zadavat...'!Oblast_tisku</vt:lpstr>
      <vt:lpstr>'SO 2.1 - železniční svršek'!Oblast_tisku</vt:lpstr>
      <vt:lpstr>'SO 2.2 - materiál zadavat...'!Oblast_tisku</vt:lpstr>
      <vt:lpstr>'SO 3 - Oprava opěrné zdi'!Oblast_tisku</vt:lpstr>
      <vt:lpstr>'SO 4 - Oprava rampy'!Oblast_tisku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Znamenaný Zdeněk, Ing.</dc:creator>
  <cp:lastModifiedBy>Znamenaný Zdeněk, Ing.</cp:lastModifiedBy>
  <dcterms:created xsi:type="dcterms:W3CDTF">2020-09-16T04:16:12Z</dcterms:created>
  <dcterms:modified xsi:type="dcterms:W3CDTF">2020-09-16T04:17:10Z</dcterms:modified>
</cp:coreProperties>
</file>