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c0000ovant002\_smt\Ulohy\ROČNÍ PLÁN AKCÍ SMTxxxxx\2020\Oprava mostu v km 5,872\Rozpočet\"/>
    </mc:Choice>
  </mc:AlternateContent>
  <bookViews>
    <workbookView xWindow="0" yWindow="0" windowWidth="28800" windowHeight="12300" activeTab="3"/>
  </bookViews>
  <sheets>
    <sheet name="Rekapitulace stavby" sheetId="1" r:id="rId1"/>
    <sheet name="SO - 01 - železniční svršek" sheetId="2" r:id="rId2"/>
    <sheet name="SO - 02 - most" sheetId="3" r:id="rId3"/>
    <sheet name="VRN - Vedlejší rozpočtové..." sheetId="4" r:id="rId4"/>
    <sheet name="Pokyny pro vyplnění" sheetId="5" r:id="rId5"/>
  </sheets>
  <definedNames>
    <definedName name="_xlnm._FilterDatabase" localSheetId="1" hidden="1">'SO - 01 - železniční svršek'!$C$81:$K$190</definedName>
    <definedName name="_xlnm._FilterDatabase" localSheetId="2" hidden="1">'SO - 02 - most'!$C$92:$K$552</definedName>
    <definedName name="_xlnm._FilterDatabase" localSheetId="3" hidden="1">'VRN - Vedlejší rozpočtové...'!$C$84:$K$203</definedName>
    <definedName name="_xlnm.Print_Titles" localSheetId="0">'Rekapitulace stavby'!$52:$52</definedName>
    <definedName name="_xlnm.Print_Titles" localSheetId="1">'SO - 01 - železniční svršek'!$81:$81</definedName>
    <definedName name="_xlnm.Print_Titles" localSheetId="2">'SO - 02 - most'!$92:$92</definedName>
    <definedName name="_xlnm.Print_Titles" localSheetId="3">'VRN - Vedlejší rozpočtové...'!$84:$84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- 01 - železniční svršek'!$C$4:$J$39,'SO - 01 - železniční svršek'!$C$45:$J$63,'SO - 01 - železniční svršek'!$C$69:$K$190</definedName>
    <definedName name="_xlnm.Print_Area" localSheetId="2">'SO - 02 - most'!$C$4:$J$39,'SO - 02 - most'!$C$45:$J$74,'SO - 02 - most'!$C$80:$K$552</definedName>
    <definedName name="_xlnm.Print_Area" localSheetId="3">'VRN - Vedlejší rozpočtové...'!$C$4:$J$39,'VRN - Vedlejší rozpočtové...'!$C$45:$J$66,'VRN - Vedlejší rozpočtové...'!$C$72:$K$203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88" i="4"/>
  <c r="BH188" i="4"/>
  <c r="BG188" i="4"/>
  <c r="BF188" i="4"/>
  <c r="T188" i="4"/>
  <c r="R188" i="4"/>
  <c r="P188" i="4"/>
  <c r="BI181" i="4"/>
  <c r="BH181" i="4"/>
  <c r="BG181" i="4"/>
  <c r="BF181" i="4"/>
  <c r="T181" i="4"/>
  <c r="T180" i="4"/>
  <c r="R181" i="4"/>
  <c r="R180" i="4" s="1"/>
  <c r="P181" i="4"/>
  <c r="P180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3" i="4"/>
  <c r="BH163" i="4"/>
  <c r="BG163" i="4"/>
  <c r="BF163" i="4"/>
  <c r="T163" i="4"/>
  <c r="R163" i="4"/>
  <c r="P163" i="4"/>
  <c r="BI158" i="4"/>
  <c r="BH158" i="4"/>
  <c r="BG158" i="4"/>
  <c r="BF158" i="4"/>
  <c r="T158" i="4"/>
  <c r="R158" i="4"/>
  <c r="P158" i="4"/>
  <c r="BI149" i="4"/>
  <c r="BH149" i="4"/>
  <c r="BG149" i="4"/>
  <c r="BF149" i="4"/>
  <c r="T149" i="4"/>
  <c r="R149" i="4"/>
  <c r="P149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BI128" i="4"/>
  <c r="BH128" i="4"/>
  <c r="BG128" i="4"/>
  <c r="BF128" i="4"/>
  <c r="T128" i="4"/>
  <c r="R128" i="4"/>
  <c r="P128" i="4"/>
  <c r="BI123" i="4"/>
  <c r="BH123" i="4"/>
  <c r="BG123" i="4"/>
  <c r="BF123" i="4"/>
  <c r="T123" i="4"/>
  <c r="R123" i="4"/>
  <c r="P123" i="4"/>
  <c r="BI118" i="4"/>
  <c r="BH118" i="4"/>
  <c r="BG118" i="4"/>
  <c r="BF118" i="4"/>
  <c r="T118" i="4"/>
  <c r="R118" i="4"/>
  <c r="P118" i="4"/>
  <c r="BI113" i="4"/>
  <c r="BH113" i="4"/>
  <c r="BG113" i="4"/>
  <c r="BF113" i="4"/>
  <c r="T113" i="4"/>
  <c r="R113" i="4"/>
  <c r="P113" i="4"/>
  <c r="BI108" i="4"/>
  <c r="BH108" i="4"/>
  <c r="BG108" i="4"/>
  <c r="BF108" i="4"/>
  <c r="T108" i="4"/>
  <c r="R108" i="4"/>
  <c r="P108" i="4"/>
  <c r="BI102" i="4"/>
  <c r="BH102" i="4"/>
  <c r="BG102" i="4"/>
  <c r="BF102" i="4"/>
  <c r="T102" i="4"/>
  <c r="R102" i="4"/>
  <c r="P102" i="4"/>
  <c r="BI95" i="4"/>
  <c r="BH95" i="4"/>
  <c r="BG95" i="4"/>
  <c r="BF95" i="4"/>
  <c r="T95" i="4"/>
  <c r="R95" i="4"/>
  <c r="P95" i="4"/>
  <c r="BI88" i="4"/>
  <c r="BH88" i="4"/>
  <c r="BG88" i="4"/>
  <c r="BF88" i="4"/>
  <c r="T88" i="4"/>
  <c r="R88" i="4"/>
  <c r="P88" i="4"/>
  <c r="F79" i="4"/>
  <c r="E77" i="4"/>
  <c r="F52" i="4"/>
  <c r="E50" i="4"/>
  <c r="J24" i="4"/>
  <c r="E24" i="4"/>
  <c r="J82" i="4" s="1"/>
  <c r="J23" i="4"/>
  <c r="J21" i="4"/>
  <c r="E21" i="4"/>
  <c r="J54" i="4" s="1"/>
  <c r="J20" i="4"/>
  <c r="J18" i="4"/>
  <c r="E18" i="4"/>
  <c r="F55" i="4" s="1"/>
  <c r="J17" i="4"/>
  <c r="J15" i="4"/>
  <c r="E15" i="4"/>
  <c r="F81" i="4" s="1"/>
  <c r="J14" i="4"/>
  <c r="J12" i="4"/>
  <c r="J79" i="4" s="1"/>
  <c r="E7" i="4"/>
  <c r="E75" i="4"/>
  <c r="J37" i="3"/>
  <c r="J36" i="3"/>
  <c r="AY56" i="1" s="1"/>
  <c r="J35" i="3"/>
  <c r="AX56" i="1"/>
  <c r="BI549" i="3"/>
  <c r="BH549" i="3"/>
  <c r="BG549" i="3"/>
  <c r="BF549" i="3"/>
  <c r="T549" i="3"/>
  <c r="R549" i="3"/>
  <c r="P549" i="3"/>
  <c r="BI544" i="3"/>
  <c r="BH544" i="3"/>
  <c r="BG544" i="3"/>
  <c r="BF544" i="3"/>
  <c r="T544" i="3"/>
  <c r="R544" i="3"/>
  <c r="P544" i="3"/>
  <c r="BI539" i="3"/>
  <c r="BH539" i="3"/>
  <c r="BG539" i="3"/>
  <c r="BF539" i="3"/>
  <c r="T539" i="3"/>
  <c r="R539" i="3"/>
  <c r="P539" i="3"/>
  <c r="BI534" i="3"/>
  <c r="BH534" i="3"/>
  <c r="BG534" i="3"/>
  <c r="BF534" i="3"/>
  <c r="T534" i="3"/>
  <c r="R534" i="3"/>
  <c r="P534" i="3"/>
  <c r="BI526" i="3"/>
  <c r="BH526" i="3"/>
  <c r="BG526" i="3"/>
  <c r="BF526" i="3"/>
  <c r="T526" i="3"/>
  <c r="R526" i="3"/>
  <c r="P526" i="3"/>
  <c r="BI516" i="3"/>
  <c r="BH516" i="3"/>
  <c r="BG516" i="3"/>
  <c r="BF516" i="3"/>
  <c r="T516" i="3"/>
  <c r="R516" i="3"/>
  <c r="P516" i="3"/>
  <c r="BI510" i="3"/>
  <c r="BH510" i="3"/>
  <c r="BG510" i="3"/>
  <c r="BF510" i="3"/>
  <c r="T510" i="3"/>
  <c r="T509" i="3"/>
  <c r="R510" i="3"/>
  <c r="R509" i="3" s="1"/>
  <c r="P510" i="3"/>
  <c r="P509" i="3"/>
  <c r="BI507" i="3"/>
  <c r="BH507" i="3"/>
  <c r="BG507" i="3"/>
  <c r="BF507" i="3"/>
  <c r="T507" i="3"/>
  <c r="R507" i="3"/>
  <c r="P507" i="3"/>
  <c r="BI502" i="3"/>
  <c r="BH502" i="3"/>
  <c r="BG502" i="3"/>
  <c r="BF502" i="3"/>
  <c r="T502" i="3"/>
  <c r="R502" i="3"/>
  <c r="P502" i="3"/>
  <c r="BI497" i="3"/>
  <c r="BH497" i="3"/>
  <c r="BG497" i="3"/>
  <c r="BF497" i="3"/>
  <c r="T497" i="3"/>
  <c r="R497" i="3"/>
  <c r="P497" i="3"/>
  <c r="BI492" i="3"/>
  <c r="BH492" i="3"/>
  <c r="BG492" i="3"/>
  <c r="BF492" i="3"/>
  <c r="T492" i="3"/>
  <c r="R492" i="3"/>
  <c r="P492" i="3"/>
  <c r="BI488" i="3"/>
  <c r="BH488" i="3"/>
  <c r="BG488" i="3"/>
  <c r="BF488" i="3"/>
  <c r="T488" i="3"/>
  <c r="R488" i="3"/>
  <c r="P488" i="3"/>
  <c r="BI483" i="3"/>
  <c r="BH483" i="3"/>
  <c r="BG483" i="3"/>
  <c r="BF483" i="3"/>
  <c r="T483" i="3"/>
  <c r="R483" i="3"/>
  <c r="P483" i="3"/>
  <c r="BI476" i="3"/>
  <c r="BH476" i="3"/>
  <c r="BG476" i="3"/>
  <c r="BF476" i="3"/>
  <c r="T476" i="3"/>
  <c r="R476" i="3"/>
  <c r="P476" i="3"/>
  <c r="BI470" i="3"/>
  <c r="BH470" i="3"/>
  <c r="BG470" i="3"/>
  <c r="BF470" i="3"/>
  <c r="T470" i="3"/>
  <c r="R470" i="3"/>
  <c r="P470" i="3"/>
  <c r="BI464" i="3"/>
  <c r="BH464" i="3"/>
  <c r="BG464" i="3"/>
  <c r="BF464" i="3"/>
  <c r="T464" i="3"/>
  <c r="R464" i="3"/>
  <c r="P464" i="3"/>
  <c r="BI462" i="3"/>
  <c r="BH462" i="3"/>
  <c r="BG462" i="3"/>
  <c r="BF462" i="3"/>
  <c r="T462" i="3"/>
  <c r="R462" i="3"/>
  <c r="P462" i="3"/>
  <c r="BI460" i="3"/>
  <c r="BH460" i="3"/>
  <c r="BG460" i="3"/>
  <c r="BF460" i="3"/>
  <c r="T460" i="3"/>
  <c r="R460" i="3"/>
  <c r="P460" i="3"/>
  <c r="BI453" i="3"/>
  <c r="BH453" i="3"/>
  <c r="BG453" i="3"/>
  <c r="BF453" i="3"/>
  <c r="T453" i="3"/>
  <c r="R453" i="3"/>
  <c r="P453" i="3"/>
  <c r="BI448" i="3"/>
  <c r="BH448" i="3"/>
  <c r="BG448" i="3"/>
  <c r="BF448" i="3"/>
  <c r="T448" i="3"/>
  <c r="R448" i="3"/>
  <c r="P448" i="3"/>
  <c r="BI444" i="3"/>
  <c r="BH444" i="3"/>
  <c r="BG444" i="3"/>
  <c r="BF444" i="3"/>
  <c r="T444" i="3"/>
  <c r="T443" i="3" s="1"/>
  <c r="R444" i="3"/>
  <c r="R443" i="3"/>
  <c r="P444" i="3"/>
  <c r="P443" i="3" s="1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4" i="3"/>
  <c r="BH434" i="3"/>
  <c r="BG434" i="3"/>
  <c r="BF434" i="3"/>
  <c r="T434" i="3"/>
  <c r="R434" i="3"/>
  <c r="P434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3" i="3"/>
  <c r="BH413" i="3"/>
  <c r="BG413" i="3"/>
  <c r="BF413" i="3"/>
  <c r="T413" i="3"/>
  <c r="R413" i="3"/>
  <c r="P413" i="3"/>
  <c r="BI390" i="3"/>
  <c r="BH390" i="3"/>
  <c r="BG390" i="3"/>
  <c r="BF390" i="3"/>
  <c r="T390" i="3"/>
  <c r="R390" i="3"/>
  <c r="P390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5" i="3"/>
  <c r="BH355" i="3"/>
  <c r="BG355" i="3"/>
  <c r="BF355" i="3"/>
  <c r="T355" i="3"/>
  <c r="R355" i="3"/>
  <c r="P355" i="3"/>
  <c r="BI349" i="3"/>
  <c r="BH349" i="3"/>
  <c r="BG349" i="3"/>
  <c r="BF349" i="3"/>
  <c r="T349" i="3"/>
  <c r="R349" i="3"/>
  <c r="P349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19" i="3"/>
  <c r="BH319" i="3"/>
  <c r="BG319" i="3"/>
  <c r="BF319" i="3"/>
  <c r="T319" i="3"/>
  <c r="R319" i="3"/>
  <c r="P319" i="3"/>
  <c r="BI310" i="3"/>
  <c r="BH310" i="3"/>
  <c r="BG310" i="3"/>
  <c r="BF310" i="3"/>
  <c r="T310" i="3"/>
  <c r="R310" i="3"/>
  <c r="P310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1" i="3"/>
  <c r="BH291" i="3"/>
  <c r="BG291" i="3"/>
  <c r="BF291" i="3"/>
  <c r="T291" i="3"/>
  <c r="R291" i="3"/>
  <c r="P291" i="3"/>
  <c r="BI282" i="3"/>
  <c r="BH282" i="3"/>
  <c r="BG282" i="3"/>
  <c r="BF282" i="3"/>
  <c r="T282" i="3"/>
  <c r="R282" i="3"/>
  <c r="P282" i="3"/>
  <c r="BI275" i="3"/>
  <c r="BH275" i="3"/>
  <c r="BG275" i="3"/>
  <c r="BF275" i="3"/>
  <c r="T275" i="3"/>
  <c r="R275" i="3"/>
  <c r="P275" i="3"/>
  <c r="BI270" i="3"/>
  <c r="BH270" i="3"/>
  <c r="BG270" i="3"/>
  <c r="BF270" i="3"/>
  <c r="T270" i="3"/>
  <c r="R270" i="3"/>
  <c r="P270" i="3"/>
  <c r="BI262" i="3"/>
  <c r="BH262" i="3"/>
  <c r="BG262" i="3"/>
  <c r="BF262" i="3"/>
  <c r="T262" i="3"/>
  <c r="R262" i="3"/>
  <c r="P262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8" i="3"/>
  <c r="BH248" i="3"/>
  <c r="BG248" i="3"/>
  <c r="BF248" i="3"/>
  <c r="T248" i="3"/>
  <c r="R248" i="3"/>
  <c r="P248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2" i="3"/>
  <c r="BH222" i="3"/>
  <c r="BG222" i="3"/>
  <c r="BF222" i="3"/>
  <c r="T222" i="3"/>
  <c r="R222" i="3"/>
  <c r="P222" i="3"/>
  <c r="BI215" i="3"/>
  <c r="BH215" i="3"/>
  <c r="BG215" i="3"/>
  <c r="BF215" i="3"/>
  <c r="T215" i="3"/>
  <c r="R215" i="3"/>
  <c r="P215" i="3"/>
  <c r="BI210" i="3"/>
  <c r="BH210" i="3"/>
  <c r="BG210" i="3"/>
  <c r="BF210" i="3"/>
  <c r="T210" i="3"/>
  <c r="R210" i="3"/>
  <c r="P210" i="3"/>
  <c r="BI203" i="3"/>
  <c r="BH203" i="3"/>
  <c r="BG203" i="3"/>
  <c r="BF203" i="3"/>
  <c r="T203" i="3"/>
  <c r="R203" i="3"/>
  <c r="P203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4" i="3"/>
  <c r="BH184" i="3"/>
  <c r="BG184" i="3"/>
  <c r="BF184" i="3"/>
  <c r="T184" i="3"/>
  <c r="R184" i="3"/>
  <c r="P184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96" i="3"/>
  <c r="BH96" i="3"/>
  <c r="BG96" i="3"/>
  <c r="BF96" i="3"/>
  <c r="T96" i="3"/>
  <c r="R96" i="3"/>
  <c r="P96" i="3"/>
  <c r="F87" i="3"/>
  <c r="E85" i="3"/>
  <c r="F52" i="3"/>
  <c r="E50" i="3"/>
  <c r="J24" i="3"/>
  <c r="E24" i="3"/>
  <c r="J90" i="3"/>
  <c r="J23" i="3"/>
  <c r="J21" i="3"/>
  <c r="E21" i="3"/>
  <c r="J54" i="3"/>
  <c r="J20" i="3"/>
  <c r="J18" i="3"/>
  <c r="E18" i="3"/>
  <c r="F90" i="3"/>
  <c r="J17" i="3"/>
  <c r="J15" i="3"/>
  <c r="E15" i="3"/>
  <c r="F89" i="3"/>
  <c r="J14" i="3"/>
  <c r="J12" i="3"/>
  <c r="J87" i="3" s="1"/>
  <c r="E7" i="3"/>
  <c r="E48" i="3"/>
  <c r="J37" i="2"/>
  <c r="J36" i="2"/>
  <c r="AY55" i="1"/>
  <c r="J35" i="2"/>
  <c r="AX55" i="1" s="1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9" i="2"/>
  <c r="BH99" i="2"/>
  <c r="BG99" i="2"/>
  <c r="BF99" i="2"/>
  <c r="T99" i="2"/>
  <c r="R99" i="2"/>
  <c r="P99" i="2"/>
  <c r="BI94" i="2"/>
  <c r="BH94" i="2"/>
  <c r="BG94" i="2"/>
  <c r="BF94" i="2"/>
  <c r="T94" i="2"/>
  <c r="R94" i="2"/>
  <c r="P94" i="2"/>
  <c r="BI85" i="2"/>
  <c r="BH85" i="2"/>
  <c r="BG85" i="2"/>
  <c r="BF85" i="2"/>
  <c r="T85" i="2"/>
  <c r="R85" i="2"/>
  <c r="P85" i="2"/>
  <c r="F76" i="2"/>
  <c r="E74" i="2"/>
  <c r="F52" i="2"/>
  <c r="E50" i="2"/>
  <c r="J24" i="2"/>
  <c r="E24" i="2"/>
  <c r="J55" i="2"/>
  <c r="J23" i="2"/>
  <c r="J21" i="2"/>
  <c r="E21" i="2"/>
  <c r="J78" i="2"/>
  <c r="J20" i="2"/>
  <c r="J18" i="2"/>
  <c r="E18" i="2"/>
  <c r="F79" i="2"/>
  <c r="J17" i="2"/>
  <c r="J15" i="2"/>
  <c r="E15" i="2"/>
  <c r="F78" i="2"/>
  <c r="J14" i="2"/>
  <c r="J12" i="2"/>
  <c r="J52" i="2" s="1"/>
  <c r="E7" i="2"/>
  <c r="E72" i="2"/>
  <c r="L50" i="1"/>
  <c r="AM50" i="1"/>
  <c r="AM49" i="1"/>
  <c r="L49" i="1"/>
  <c r="AM47" i="1"/>
  <c r="L47" i="1"/>
  <c r="L45" i="1"/>
  <c r="L44" i="1"/>
  <c r="J194" i="4"/>
  <c r="BK176" i="4"/>
  <c r="BK123" i="4"/>
  <c r="J544" i="3"/>
  <c r="BK526" i="3"/>
  <c r="J497" i="3"/>
  <c r="J476" i="3"/>
  <c r="BK441" i="3"/>
  <c r="BK367" i="3"/>
  <c r="J310" i="3"/>
  <c r="BK282" i="3"/>
  <c r="BK262" i="3"/>
  <c r="BK229" i="3"/>
  <c r="J196" i="3"/>
  <c r="BK127" i="3"/>
  <c r="J96" i="3"/>
  <c r="BK167" i="2"/>
  <c r="J143" i="2"/>
  <c r="J99" i="2"/>
  <c r="AS54" i="1"/>
  <c r="J123" i="4"/>
  <c r="J510" i="3"/>
  <c r="BK470" i="3"/>
  <c r="BK460" i="3"/>
  <c r="J434" i="3"/>
  <c r="J413" i="3"/>
  <c r="BK330" i="3"/>
  <c r="J275" i="3"/>
  <c r="J257" i="3"/>
  <c r="BK239" i="3"/>
  <c r="BK203" i="3"/>
  <c r="BK158" i="3"/>
  <c r="J135" i="3"/>
  <c r="BK105" i="3"/>
  <c r="J163" i="2"/>
  <c r="BK145" i="2"/>
  <c r="J141" i="2"/>
  <c r="BK126" i="2"/>
  <c r="J104" i="2"/>
  <c r="J171" i="4"/>
  <c r="J144" i="4"/>
  <c r="BK108" i="4"/>
  <c r="BK544" i="3"/>
  <c r="BK516" i="3"/>
  <c r="BK476" i="3"/>
  <c r="J460" i="3"/>
  <c r="J418" i="3"/>
  <c r="J355" i="3"/>
  <c r="BK310" i="3"/>
  <c r="BK241" i="3"/>
  <c r="BK215" i="3"/>
  <c r="BK176" i="3"/>
  <c r="J147" i="3"/>
  <c r="J132" i="3"/>
  <c r="J112" i="3"/>
  <c r="BK96" i="3"/>
  <c r="J167" i="2"/>
  <c r="J145" i="2"/>
  <c r="J109" i="2"/>
  <c r="BK181" i="4"/>
  <c r="J134" i="4"/>
  <c r="J113" i="4"/>
  <c r="BK539" i="3"/>
  <c r="J502" i="3"/>
  <c r="BK483" i="3"/>
  <c r="BK444" i="3"/>
  <c r="BK429" i="3"/>
  <c r="BK355" i="3"/>
  <c r="J297" i="3"/>
  <c r="BK275" i="3"/>
  <c r="J248" i="3"/>
  <c r="J215" i="3"/>
  <c r="BK184" i="3"/>
  <c r="BK117" i="3"/>
  <c r="J186" i="2"/>
  <c r="J169" i="2"/>
  <c r="BK160" i="2"/>
  <c r="J126" i="2"/>
  <c r="BK104" i="2"/>
  <c r="J85" i="2"/>
  <c r="J188" i="4"/>
  <c r="BK149" i="4"/>
  <c r="J108" i="4"/>
  <c r="J88" i="4"/>
  <c r="BK502" i="3"/>
  <c r="BK453" i="3"/>
  <c r="J439" i="3"/>
  <c r="J429" i="3"/>
  <c r="BK362" i="3"/>
  <c r="J282" i="3"/>
  <c r="J262" i="3"/>
  <c r="BK210" i="3"/>
  <c r="BK170" i="3"/>
  <c r="BK140" i="3"/>
  <c r="BK112" i="3"/>
  <c r="BK165" i="2"/>
  <c r="J150" i="2"/>
  <c r="J131" i="2"/>
  <c r="BK114" i="2"/>
  <c r="BK109" i="2"/>
  <c r="J176" i="4"/>
  <c r="J149" i="4"/>
  <c r="BK118" i="4"/>
  <c r="BK549" i="3"/>
  <c r="J534" i="3"/>
  <c r="BK497" i="3"/>
  <c r="BK464" i="3"/>
  <c r="BK434" i="3"/>
  <c r="J367" i="3"/>
  <c r="BK349" i="3"/>
  <c r="J328" i="3"/>
  <c r="J302" i="3"/>
  <c r="J253" i="3"/>
  <c r="J222" i="3"/>
  <c r="J184" i="3"/>
  <c r="J158" i="3"/>
  <c r="BK135" i="3"/>
  <c r="J117" i="3"/>
  <c r="J103" i="3"/>
  <c r="BK186" i="2"/>
  <c r="BK157" i="2"/>
  <c r="BK136" i="2"/>
  <c r="BK188" i="4"/>
  <c r="BK144" i="4"/>
  <c r="J118" i="4"/>
  <c r="J549" i="3"/>
  <c r="BK510" i="3"/>
  <c r="J492" i="3"/>
  <c r="J453" i="3"/>
  <c r="BK439" i="3"/>
  <c r="BK423" i="3"/>
  <c r="J332" i="3"/>
  <c r="J291" i="3"/>
  <c r="BK253" i="3"/>
  <c r="J203" i="3"/>
  <c r="J152" i="3"/>
  <c r="BK110" i="3"/>
  <c r="BK179" i="2"/>
  <c r="J165" i="2"/>
  <c r="BK141" i="2"/>
  <c r="J114" i="2"/>
  <c r="J94" i="2"/>
  <c r="BK194" i="4"/>
  <c r="J158" i="4"/>
  <c r="BK139" i="4"/>
  <c r="BK102" i="4"/>
  <c r="J516" i="3"/>
  <c r="BK492" i="3"/>
  <c r="J464" i="3"/>
  <c r="BK448" i="3"/>
  <c r="BK418" i="3"/>
  <c r="J349" i="3"/>
  <c r="J319" i="3"/>
  <c r="BK248" i="3"/>
  <c r="BK234" i="3"/>
  <c r="J190" i="3"/>
  <c r="BK147" i="3"/>
  <c r="BK132" i="3"/>
  <c r="J179" i="2"/>
  <c r="J160" i="2"/>
  <c r="BK143" i="2"/>
  <c r="BK119" i="2"/>
  <c r="BK85" i="2"/>
  <c r="J163" i="4"/>
  <c r="J139" i="4"/>
  <c r="J95" i="4"/>
  <c r="J539" i="3"/>
  <c r="J507" i="3"/>
  <c r="J470" i="3"/>
  <c r="J441" i="3"/>
  <c r="J390" i="3"/>
  <c r="BK332" i="3"/>
  <c r="BK319" i="3"/>
  <c r="BK291" i="3"/>
  <c r="J234" i="3"/>
  <c r="BK196" i="3"/>
  <c r="BK165" i="3"/>
  <c r="J140" i="3"/>
  <c r="J122" i="3"/>
  <c r="J105" i="3"/>
  <c r="BK174" i="2"/>
  <c r="J155" i="2"/>
  <c r="BK131" i="2"/>
  <c r="BK99" i="2"/>
  <c r="J199" i="4"/>
  <c r="BK163" i="4"/>
  <c r="J128" i="4"/>
  <c r="J102" i="4"/>
  <c r="BK534" i="3"/>
  <c r="BK507" i="3"/>
  <c r="J488" i="3"/>
  <c r="J448" i="3"/>
  <c r="J431" i="3"/>
  <c r="BK413" i="3"/>
  <c r="BK302" i="3"/>
  <c r="J270" i="3"/>
  <c r="J239" i="3"/>
  <c r="J210" i="3"/>
  <c r="J165" i="3"/>
  <c r="BK145" i="3"/>
  <c r="BK103" i="3"/>
  <c r="J174" i="2"/>
  <c r="J157" i="2"/>
  <c r="J121" i="2"/>
  <c r="BK94" i="2"/>
  <c r="BK199" i="4"/>
  <c r="BK171" i="4"/>
  <c r="BK128" i="4"/>
  <c r="BK95" i="4"/>
  <c r="J483" i="3"/>
  <c r="J462" i="3"/>
  <c r="J444" i="3"/>
  <c r="BK431" i="3"/>
  <c r="BK390" i="3"/>
  <c r="BK328" i="3"/>
  <c r="BK270" i="3"/>
  <c r="J241" i="3"/>
  <c r="BK222" i="3"/>
  <c r="J176" i="3"/>
  <c r="BK152" i="3"/>
  <c r="BK122" i="3"/>
  <c r="BK169" i="2"/>
  <c r="BK155" i="2"/>
  <c r="J136" i="2"/>
  <c r="BK121" i="2"/>
  <c r="J181" i="4"/>
  <c r="BK158" i="4"/>
  <c r="BK134" i="4"/>
  <c r="BK113" i="4"/>
  <c r="BK88" i="4"/>
  <c r="J526" i="3"/>
  <c r="BK488" i="3"/>
  <c r="BK462" i="3"/>
  <c r="J423" i="3"/>
  <c r="J362" i="3"/>
  <c r="J330" i="3"/>
  <c r="BK297" i="3"/>
  <c r="BK257" i="3"/>
  <c r="J229" i="3"/>
  <c r="BK190" i="3"/>
  <c r="J170" i="3"/>
  <c r="J145" i="3"/>
  <c r="J127" i="3"/>
  <c r="J110" i="3"/>
  <c r="BK163" i="2"/>
  <c r="BK150" i="2"/>
  <c r="J119" i="2"/>
  <c r="T84" i="2" l="1"/>
  <c r="T83" i="2" s="1"/>
  <c r="T82" i="2" s="1"/>
  <c r="T162" i="2"/>
  <c r="P95" i="3"/>
  <c r="BK121" i="3"/>
  <c r="J121" i="3"/>
  <c r="J62" i="3"/>
  <c r="R121" i="3"/>
  <c r="BK195" i="3"/>
  <c r="J195" i="3" s="1"/>
  <c r="J65" i="3" s="1"/>
  <c r="P195" i="3"/>
  <c r="BK428" i="3"/>
  <c r="J428" i="3" s="1"/>
  <c r="J66" i="3" s="1"/>
  <c r="T428" i="3"/>
  <c r="BK447" i="3"/>
  <c r="J447" i="3" s="1"/>
  <c r="J69" i="3" s="1"/>
  <c r="T447" i="3"/>
  <c r="R482" i="3"/>
  <c r="P525" i="3"/>
  <c r="P515" i="3"/>
  <c r="T107" i="4"/>
  <c r="BK84" i="2"/>
  <c r="J84" i="2" s="1"/>
  <c r="J61" i="2" s="1"/>
  <c r="R84" i="2"/>
  <c r="R83" i="2" s="1"/>
  <c r="P162" i="2"/>
  <c r="BK95" i="3"/>
  <c r="J95" i="3" s="1"/>
  <c r="J61" i="3" s="1"/>
  <c r="T95" i="3"/>
  <c r="T121" i="3"/>
  <c r="P134" i="3"/>
  <c r="T134" i="3"/>
  <c r="P157" i="3"/>
  <c r="T157" i="3"/>
  <c r="T195" i="3"/>
  <c r="P428" i="3"/>
  <c r="P447" i="3"/>
  <c r="BK482" i="3"/>
  <c r="J482" i="3" s="1"/>
  <c r="J70" i="3" s="1"/>
  <c r="T482" i="3"/>
  <c r="BK525" i="3"/>
  <c r="J525" i="3" s="1"/>
  <c r="J73" i="3" s="1"/>
  <c r="T525" i="3"/>
  <c r="T515" i="3"/>
  <c r="P187" i="4"/>
  <c r="P84" i="2"/>
  <c r="P83" i="2" s="1"/>
  <c r="P82" i="2" s="1"/>
  <c r="AU55" i="1" s="1"/>
  <c r="BK162" i="2"/>
  <c r="J162" i="2" s="1"/>
  <c r="J62" i="2" s="1"/>
  <c r="R162" i="2"/>
  <c r="R95" i="3"/>
  <c r="P121" i="3"/>
  <c r="BK134" i="3"/>
  <c r="J134" i="3" s="1"/>
  <c r="J63" i="3" s="1"/>
  <c r="R134" i="3"/>
  <c r="BK157" i="3"/>
  <c r="J157" i="3" s="1"/>
  <c r="J64" i="3" s="1"/>
  <c r="R157" i="3"/>
  <c r="R195" i="3"/>
  <c r="R428" i="3"/>
  <c r="R447" i="3"/>
  <c r="R446" i="3" s="1"/>
  <c r="P482" i="3"/>
  <c r="R525" i="3"/>
  <c r="R515" i="3" s="1"/>
  <c r="BK87" i="4"/>
  <c r="J87" i="4"/>
  <c r="J61" i="4" s="1"/>
  <c r="P87" i="4"/>
  <c r="R87" i="4"/>
  <c r="T87" i="4"/>
  <c r="BK107" i="4"/>
  <c r="J107" i="4" s="1"/>
  <c r="J62" i="4" s="1"/>
  <c r="P107" i="4"/>
  <c r="R107" i="4"/>
  <c r="BK133" i="4"/>
  <c r="J133" i="4" s="1"/>
  <c r="J63" i="4" s="1"/>
  <c r="P133" i="4"/>
  <c r="R133" i="4"/>
  <c r="T133" i="4"/>
  <c r="BK187" i="4"/>
  <c r="J187" i="4" s="1"/>
  <c r="J65" i="4" s="1"/>
  <c r="R187" i="4"/>
  <c r="T187" i="4"/>
  <c r="E48" i="2"/>
  <c r="F54" i="2"/>
  <c r="F55" i="2"/>
  <c r="J79" i="2"/>
  <c r="BE114" i="2"/>
  <c r="BE126" i="2"/>
  <c r="BE131" i="2"/>
  <c r="BE145" i="2"/>
  <c r="BE155" i="2"/>
  <c r="BE167" i="2"/>
  <c r="BE169" i="2"/>
  <c r="BE174" i="2"/>
  <c r="BE179" i="2"/>
  <c r="J52" i="3"/>
  <c r="E83" i="3"/>
  <c r="J89" i="3"/>
  <c r="BE103" i="3"/>
  <c r="BE112" i="3"/>
  <c r="BE140" i="3"/>
  <c r="BE152" i="3"/>
  <c r="BE170" i="3"/>
  <c r="BE184" i="3"/>
  <c r="BE210" i="3"/>
  <c r="BE239" i="3"/>
  <c r="BE253" i="3"/>
  <c r="BE291" i="3"/>
  <c r="BE302" i="3"/>
  <c r="BE319" i="3"/>
  <c r="BE330" i="3"/>
  <c r="BE431" i="3"/>
  <c r="BE441" i="3"/>
  <c r="BE444" i="3"/>
  <c r="BE448" i="3"/>
  <c r="BE453" i="3"/>
  <c r="BE462" i="3"/>
  <c r="BE476" i="3"/>
  <c r="BE483" i="3"/>
  <c r="BE492" i="3"/>
  <c r="BE502" i="3"/>
  <c r="BE510" i="3"/>
  <c r="BE539" i="3"/>
  <c r="BE544" i="3"/>
  <c r="BE549" i="3"/>
  <c r="E48" i="4"/>
  <c r="J52" i="4"/>
  <c r="F82" i="4"/>
  <c r="BE108" i="4"/>
  <c r="BE139" i="4"/>
  <c r="BE144" i="4"/>
  <c r="BE149" i="4"/>
  <c r="BE158" i="4"/>
  <c r="BE176" i="4"/>
  <c r="BE181" i="4"/>
  <c r="BE194" i="4"/>
  <c r="J54" i="2"/>
  <c r="J76" i="2"/>
  <c r="BE85" i="2"/>
  <c r="BE104" i="2"/>
  <c r="BE109" i="2"/>
  <c r="BE119" i="2"/>
  <c r="BE136" i="2"/>
  <c r="BE143" i="2"/>
  <c r="BE150" i="2"/>
  <c r="BE163" i="2"/>
  <c r="F54" i="3"/>
  <c r="J55" i="3"/>
  <c r="BE110" i="3"/>
  <c r="BE117" i="3"/>
  <c r="BE127" i="3"/>
  <c r="BE135" i="3"/>
  <c r="BE145" i="3"/>
  <c r="BE147" i="3"/>
  <c r="BE158" i="3"/>
  <c r="BE165" i="3"/>
  <c r="BE190" i="3"/>
  <c r="BE196" i="3"/>
  <c r="BE215" i="3"/>
  <c r="BE229" i="3"/>
  <c r="BE234" i="3"/>
  <c r="BE241" i="3"/>
  <c r="BE262" i="3"/>
  <c r="BE275" i="3"/>
  <c r="BE328" i="3"/>
  <c r="BE332" i="3"/>
  <c r="BE355" i="3"/>
  <c r="BE367" i="3"/>
  <c r="BE413" i="3"/>
  <c r="BE423" i="3"/>
  <c r="BE429" i="3"/>
  <c r="BE464" i="3"/>
  <c r="BE488" i="3"/>
  <c r="BE497" i="3"/>
  <c r="BE507" i="3"/>
  <c r="BK443" i="3"/>
  <c r="J443" i="3" s="1"/>
  <c r="J67" i="3" s="1"/>
  <c r="F54" i="4"/>
  <c r="J81" i="4"/>
  <c r="BE88" i="4"/>
  <c r="BE102" i="4"/>
  <c r="BE123" i="4"/>
  <c r="BE134" i="4"/>
  <c r="BE163" i="4"/>
  <c r="BE94" i="2"/>
  <c r="BE99" i="2"/>
  <c r="BE121" i="2"/>
  <c r="BE141" i="2"/>
  <c r="BE157" i="2"/>
  <c r="BE160" i="2"/>
  <c r="BE165" i="2"/>
  <c r="BE186" i="2"/>
  <c r="F55" i="3"/>
  <c r="BE96" i="3"/>
  <c r="BE105" i="3"/>
  <c r="BE122" i="3"/>
  <c r="BE132" i="3"/>
  <c r="BE176" i="3"/>
  <c r="BE203" i="3"/>
  <c r="BE222" i="3"/>
  <c r="BE248" i="3"/>
  <c r="BE257" i="3"/>
  <c r="BE270" i="3"/>
  <c r="BE282" i="3"/>
  <c r="BE297" i="3"/>
  <c r="BE310" i="3"/>
  <c r="BE349" i="3"/>
  <c r="BE362" i="3"/>
  <c r="BE390" i="3"/>
  <c r="BE418" i="3"/>
  <c r="BE434" i="3"/>
  <c r="BE439" i="3"/>
  <c r="BE460" i="3"/>
  <c r="BE470" i="3"/>
  <c r="BE516" i="3"/>
  <c r="BE526" i="3"/>
  <c r="BE534" i="3"/>
  <c r="BK509" i="3"/>
  <c r="J509" i="3" s="1"/>
  <c r="J71" i="3" s="1"/>
  <c r="BK515" i="3"/>
  <c r="J515" i="3" s="1"/>
  <c r="J72" i="3" s="1"/>
  <c r="J55" i="4"/>
  <c r="BE95" i="4"/>
  <c r="BE113" i="4"/>
  <c r="BE118" i="4"/>
  <c r="BE128" i="4"/>
  <c r="BE171" i="4"/>
  <c r="BE188" i="4"/>
  <c r="BE199" i="4"/>
  <c r="BK180" i="4"/>
  <c r="J180" i="4"/>
  <c r="J64" i="4" s="1"/>
  <c r="F34" i="4"/>
  <c r="BA57" i="1" s="1"/>
  <c r="F35" i="4"/>
  <c r="BB57" i="1" s="1"/>
  <c r="J34" i="4"/>
  <c r="AW57" i="1" s="1"/>
  <c r="F36" i="4"/>
  <c r="BC57" i="1" s="1"/>
  <c r="F34" i="3"/>
  <c r="BA56" i="1" s="1"/>
  <c r="F35" i="2"/>
  <c r="BB55" i="1" s="1"/>
  <c r="F34" i="2"/>
  <c r="BA55" i="1" s="1"/>
  <c r="J34" i="3"/>
  <c r="AW56" i="1" s="1"/>
  <c r="F37" i="3"/>
  <c r="BD56" i="1" s="1"/>
  <c r="F35" i="3"/>
  <c r="BB56" i="1" s="1"/>
  <c r="J34" i="2"/>
  <c r="AW55" i="1" s="1"/>
  <c r="F37" i="2"/>
  <c r="BD55" i="1" s="1"/>
  <c r="F36" i="2"/>
  <c r="BC55" i="1" s="1"/>
  <c r="F36" i="3"/>
  <c r="BC56" i="1" s="1"/>
  <c r="F37" i="4"/>
  <c r="BD57" i="1" s="1"/>
  <c r="T86" i="4" l="1"/>
  <c r="T85" i="4" s="1"/>
  <c r="P86" i="4"/>
  <c r="P85" i="4"/>
  <c r="AU57" i="1" s="1"/>
  <c r="R86" i="4"/>
  <c r="R85" i="4"/>
  <c r="R82" i="2"/>
  <c r="R94" i="3"/>
  <c r="R93" i="3" s="1"/>
  <c r="P446" i="3"/>
  <c r="T94" i="3"/>
  <c r="T93" i="3" s="1"/>
  <c r="T446" i="3"/>
  <c r="P94" i="3"/>
  <c r="P93" i="3"/>
  <c r="AU56" i="1" s="1"/>
  <c r="BK83" i="2"/>
  <c r="J83" i="2"/>
  <c r="J60" i="2"/>
  <c r="BK94" i="3"/>
  <c r="J94" i="3" s="1"/>
  <c r="J60" i="3" s="1"/>
  <c r="BK446" i="3"/>
  <c r="J446" i="3" s="1"/>
  <c r="J68" i="3" s="1"/>
  <c r="BK86" i="4"/>
  <c r="J86" i="4"/>
  <c r="J60" i="4" s="1"/>
  <c r="J33" i="4"/>
  <c r="AV57" i="1"/>
  <c r="AT57" i="1"/>
  <c r="F33" i="2"/>
  <c r="AZ55" i="1"/>
  <c r="BD54" i="1"/>
  <c r="W33" i="1"/>
  <c r="BA54" i="1"/>
  <c r="W30" i="1" s="1"/>
  <c r="J33" i="3"/>
  <c r="AV56" i="1"/>
  <c r="AT56" i="1" s="1"/>
  <c r="J33" i="2"/>
  <c r="AV55" i="1"/>
  <c r="AT55" i="1"/>
  <c r="F33" i="3"/>
  <c r="AZ56" i="1" s="1"/>
  <c r="BB54" i="1"/>
  <c r="W31" i="1"/>
  <c r="F33" i="4"/>
  <c r="AZ57" i="1" s="1"/>
  <c r="BC54" i="1"/>
  <c r="W32" i="1"/>
  <c r="BK82" i="2" l="1"/>
  <c r="J82" i="2"/>
  <c r="J59" i="2"/>
  <c r="BK93" i="3"/>
  <c r="J93" i="3" s="1"/>
  <c r="J59" i="3" s="1"/>
  <c r="BK85" i="4"/>
  <c r="J85" i="4"/>
  <c r="J30" i="4" s="1"/>
  <c r="AG57" i="1" s="1"/>
  <c r="AN57" i="1" s="1"/>
  <c r="AU54" i="1"/>
  <c r="AZ54" i="1"/>
  <c r="AV54" i="1"/>
  <c r="AK29" i="1"/>
  <c r="AW54" i="1"/>
  <c r="AK30" i="1" s="1"/>
  <c r="AX54" i="1"/>
  <c r="AY54" i="1"/>
  <c r="J39" i="4" l="1"/>
  <c r="J59" i="4"/>
  <c r="W29" i="1"/>
  <c r="J30" i="2"/>
  <c r="AG55" i="1" s="1"/>
  <c r="AN55" i="1" s="1"/>
  <c r="AT54" i="1"/>
  <c r="J30" i="3"/>
  <c r="AG56" i="1" s="1"/>
  <c r="AN56" i="1" s="1"/>
  <c r="J39" i="2" l="1"/>
  <c r="J39" i="3"/>
  <c r="AG54" i="1"/>
  <c r="AN54" i="1" s="1"/>
  <c r="AK26" i="1" l="1"/>
  <c r="AK35" i="1"/>
</calcChain>
</file>

<file path=xl/sharedStrings.xml><?xml version="1.0" encoding="utf-8"?>
<sst xmlns="http://schemas.openxmlformats.org/spreadsheetml/2006/main" count="7246" uniqueCount="1143">
  <si>
    <t>Export Komplet</t>
  </si>
  <si>
    <t>VZ</t>
  </si>
  <si>
    <t>2.0</t>
  </si>
  <si>
    <t>ZAMOK</t>
  </si>
  <si>
    <t>False</t>
  </si>
  <si>
    <t>{944e3106-8406-4cb3-a8b1-cb5dc2a24235}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</si>
  <si>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</si>
  <si>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</si>
  <si>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</si>
  <si>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</si>
  <si>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</si>
  <si>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</si>
  <si>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</si>
  <si>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</si>
  <si>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</si>
  <si>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</si>
  <si>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</si>
  <si>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mostu v km 5,872 na trati Český Těšín - Ostrava Kunčice</t>
  </si>
  <si>
    <t>KSO:</t>
  </si>
  <si>
    <t/>
  </si>
  <si>
    <t>CC-CZ:</t>
  </si>
  <si>
    <t>Místo:</t>
  </si>
  <si>
    <t xml:space="preserve"> </t>
  </si>
  <si>
    <t>Datum:</t>
  </si>
  <si>
    <t>18. 6. 2020</t>
  </si>
  <si>
    <t>Zadavatel:</t>
  </si>
  <si>
    <t>IČ:</t>
  </si>
  <si>
    <t>70994234</t>
  </si>
  <si>
    <t>Správa železnic, s.o. OŘ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</si>
  <si>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</si>
  <si>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</si>
  <si>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</si>
  <si>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</si>
  <si>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</si>
  <si>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</si>
  <si>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</si>
  <si>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</si>
  <si>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</si>
  <si>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</si>
  <si>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</si>
  <si>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</si>
  <si>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</si>
  <si>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</si>
  <si>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</si>
  <si>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</si>
  <si>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</si>
  <si>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</si>
  <si>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</si>
  <si>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</si>
  <si>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</si>
  <si>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</si>
  <si>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</si>
  <si>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</si>
  <si>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</si>
  <si>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</si>
  <si>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</si>
  <si>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</si>
  <si>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</si>
  <si>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</si>
  <si>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</si>
  <si>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</si>
  <si>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</si>
  <si>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</si>
  <si>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</si>
  <si>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</si>
  <si>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</si>
  <si>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</si>
  <si>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</si>
  <si>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</si>
  <si>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</si>
  <si>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</si>
  <si>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</si>
  <si>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</si>
  <si>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</si>
  <si>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</si>
  <si>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</si>
  <si>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</si>
  <si>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</si>
  <si>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železniční svršek</t>
  </si>
  <si>
    <t>STA</t>
  </si>
  <si>
    <t>1</t>
  </si>
  <si>
    <t>{1f0436c4-0961-4afc-a1e0-3323cbc5750d}</t>
  </si>
  <si>
    <t>2</t>
  </si>
  <si>
    <t>SO - 02</t>
  </si>
  <si>
    <t>most</t>
  </si>
  <si>
    <t>{1ee29d7b-a591-4001-91ed-2a82f9fba293}</t>
  </si>
  <si>
    <t>VRN</t>
  </si>
  <si>
    <t>Vedlejší rozpočtové náklady</t>
  </si>
  <si>
    <t>{2bc0afb3-6dce-436d-b1d4-770c2506b8a4}</t>
  </si>
  <si>
    <t>KRYCÍ LIST SOUPISU PRACÍ</t>
  </si>
  <si>
    <t>Objekt:</t>
  </si>
  <si>
    <t>SO - 01 -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</si>
  <si>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</si>
  <si>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</si>
  <si>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</si>
  <si>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</si>
  <si>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</si>
  <si>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</si>
  <si>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</si>
  <si>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</si>
  <si>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</si>
  <si>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</si>
  <si>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</si>
  <si>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</si>
  <si>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</si>
  <si>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</si>
  <si>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</si>
  <si>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</si>
  <si>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</si>
  <si>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</si>
  <si>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</si>
  <si>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</si>
  <si>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</si>
  <si>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</si>
  <si>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</si>
  <si>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</si>
  <si>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</si>
  <si>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</si>
  <si>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5905030020</t>
  </si>
  <si>
    <t>Ojedinělá výměna KL mimo lavičku lože zapuštěné</t>
  </si>
  <si>
    <t>m3</t>
  </si>
  <si>
    <t>Sborník UOŽI 01 2020</t>
  </si>
  <si>
    <t>4</t>
  </si>
  <si>
    <t>-1229389844</t>
  </si>
  <si>
    <t>PP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</si>
  <si>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</si>
  <si>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VV</t>
  </si>
  <si>
    <t>odtěžení kol. lože</t>
  </si>
  <si>
    <t>(4 pole x 2, na každé nosné konstrukci mostu )</t>
  </si>
  <si>
    <t>vnější za hlavami pražců</t>
  </si>
  <si>
    <t>0,863*1,5*4*5</t>
  </si>
  <si>
    <t xml:space="preserve">vnitřní za hlavami pražců </t>
  </si>
  <si>
    <t>1,553*1,5*4*5</t>
  </si>
  <si>
    <t>Součet</t>
  </si>
  <si>
    <t>5905030120</t>
  </si>
  <si>
    <t>Ojedinělá výměna KL včetně lavičky pod ložnou plochou pražce lože zapuštěné</t>
  </si>
  <si>
    <t>2136006237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</si>
  <si>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</si>
  <si>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zřízení kol. lože</t>
  </si>
  <si>
    <t>72,480</t>
  </si>
  <si>
    <t>3</t>
  </si>
  <si>
    <t>M</t>
  </si>
  <si>
    <t>5955101000</t>
  </si>
  <si>
    <t>Kamenivo drcené štěrk frakce 31,5/63 třídy BI</t>
  </si>
  <si>
    <t>t</t>
  </si>
  <si>
    <t>8</t>
  </si>
  <si>
    <t>755752166</t>
  </si>
  <si>
    <t xml:space="preserve">doplnění kameniva za hlavy pražců na K01,K02,K03,K04,K05 </t>
  </si>
  <si>
    <t>3,000*1,7</t>
  </si>
  <si>
    <t>5905105010</t>
  </si>
  <si>
    <t>Doplnění KL kamenivem ojediněle ručně v koleji</t>
  </si>
  <si>
    <t>-1068164750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</si>
  <si>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</si>
  <si>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doplnění kol. lože</t>
  </si>
  <si>
    <t>3,0</t>
  </si>
  <si>
    <t>5907050010</t>
  </si>
  <si>
    <t>Dělení kolejnic řezáním nebo rozbroušením tv. UIC60 nebo R65</t>
  </si>
  <si>
    <t>kus</t>
  </si>
  <si>
    <t>1257897437</t>
  </si>
  <si>
    <t>Dělení kolejnic řezáním nebo rozbroušením tv. UIC60 nebo R65. Poznámka: 1. V cenách jsou započteny náklady na manipulaci, podložení, označení a provedení řezu kolejnice.</t>
  </si>
  <si>
    <t>řezy kolejnicových pásů</t>
  </si>
  <si>
    <t>3*2</t>
  </si>
  <si>
    <t>6</t>
  </si>
  <si>
    <t>5907055030</t>
  </si>
  <si>
    <t>Vrtání kolejnic otvor o průměru přes 23 mm</t>
  </si>
  <si>
    <t>2131026393</t>
  </si>
  <si>
    <t>Vrtání kolejnic otvor o průměru přes 23 mm. Poznámka: 1. V cenách jsou započteny náklady na manipulaci, podložení, označení a provedení vrtu ve stojině kolejnice.</t>
  </si>
  <si>
    <t>vrtání kolejnic por montáž spojek ( pouze vnější otvory )</t>
  </si>
  <si>
    <t>2*3*2</t>
  </si>
  <si>
    <t>7</t>
  </si>
  <si>
    <t>5908005410</t>
  </si>
  <si>
    <t>Oprava kolejnicového styku demontáž spojek tv. UIC60</t>
  </si>
  <si>
    <t>styk</t>
  </si>
  <si>
    <t>-1857715824</t>
  </si>
  <si>
    <t>Oprava kolejnicového styku demontáž spojek tv. UIC60.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</si>
  <si>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5908005510</t>
  </si>
  <si>
    <t>Oprava kolejnicového styku montáž spojek tv. UIC60</t>
  </si>
  <si>
    <t>1043696182</t>
  </si>
  <si>
    <t>Oprava kolejnicového styku montáž spojek tv. UIC60.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</si>
  <si>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montáž spojek</t>
  </si>
  <si>
    <t>9</t>
  </si>
  <si>
    <t>5958101020</t>
  </si>
  <si>
    <t>Součásti spojovací kolejnicové spojky tv. R1</t>
  </si>
  <si>
    <t>-1259015430</t>
  </si>
  <si>
    <t>kolejnicové spojky R65</t>
  </si>
  <si>
    <t>10</t>
  </si>
  <si>
    <t>5958101015</t>
  </si>
  <si>
    <t>Součásti spojovací kolejnicové spojky tv. R  750 mm</t>
  </si>
  <si>
    <t>1716040842</t>
  </si>
  <si>
    <t>11</t>
  </si>
  <si>
    <t>5958107005</t>
  </si>
  <si>
    <t>Šroub spojkový M24 x 140 mm</t>
  </si>
  <si>
    <t>-2051705405</t>
  </si>
  <si>
    <t>šrouby do spojek</t>
  </si>
  <si>
    <t>3*2*2</t>
  </si>
  <si>
    <t>12</t>
  </si>
  <si>
    <t>5958134040</t>
  </si>
  <si>
    <t>Součásti upevňovací kroužek pružný dvojitý Fe 6</t>
  </si>
  <si>
    <t>-1313154496</t>
  </si>
  <si>
    <t>13</t>
  </si>
  <si>
    <t>5958134115</t>
  </si>
  <si>
    <t>Součásti upevňovací matice M24</t>
  </si>
  <si>
    <t>1815101922</t>
  </si>
  <si>
    <t>14</t>
  </si>
  <si>
    <t>5909032020</t>
  </si>
  <si>
    <t>Přesná úprava GPK koleje směrové a výškové uspořádání pražce betonové</t>
  </si>
  <si>
    <t>km</t>
  </si>
  <si>
    <t>-1921352265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</si>
  <si>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</si>
  <si>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podbití ( km 5,306 - 6,058 )</t>
  </si>
  <si>
    <t>0,752</t>
  </si>
  <si>
    <t>5909045020</t>
  </si>
  <si>
    <t>Hutnění kolejového lože koleje stávajícího</t>
  </si>
  <si>
    <t>-2089241580</t>
  </si>
  <si>
    <t>Hutnění kolejového lože koleje stávajícího. Poznámka: 1. V cenách jsou započteny náklady na kontinuální hutnění mezipražcových prostorů a za hlavami pražců.</t>
  </si>
  <si>
    <t xml:space="preserve">hutnění za hlavama pražců vnitřní a vnější pás </t>
  </si>
  <si>
    <t>0,150*2</t>
  </si>
  <si>
    <t>16</t>
  </si>
  <si>
    <t>5910035010</t>
  </si>
  <si>
    <t>Dosažení dovolené upínací teploty v BK prodloužením kolejnicového pásu v koleji tv. UIC60</t>
  </si>
  <si>
    <t>svar</t>
  </si>
  <si>
    <t>-150862762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</si>
  <si>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</si>
  <si>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</t>
  </si>
  <si>
    <t>5910040010</t>
  </si>
  <si>
    <t>Umožnění volné dilatace kolejnice demontáž upevňovadel bez osazení kluzných podložek rozdělení pražců "c"</t>
  </si>
  <si>
    <t>m</t>
  </si>
  <si>
    <t>-1598227911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</si>
  <si>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</si>
  <si>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2*150</t>
  </si>
  <si>
    <t>18</t>
  </si>
  <si>
    <t>5910040110</t>
  </si>
  <si>
    <t>Umožnění volné dilatace kolejnice montáž upevňovadel bez odstranění kluzných podložek rozdělení pražců "c"</t>
  </si>
  <si>
    <t>1057540808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</si>
  <si>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</si>
  <si>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OST</t>
  </si>
  <si>
    <t>Ostatní</t>
  </si>
  <si>
    <t>19</t>
  </si>
  <si>
    <t>7497351520</t>
  </si>
  <si>
    <t>Montáž přímého ukolejnění stožár T, P, 2T, BP, DS, OK - 1 vodič</t>
  </si>
  <si>
    <t>512</t>
  </si>
  <si>
    <t>1741521711</t>
  </si>
  <si>
    <t>20</t>
  </si>
  <si>
    <t>7497371625</t>
  </si>
  <si>
    <t>Demontáže zařízení trakčního vedení svodu ukolejnění konstrukcí a stožárů</t>
  </si>
  <si>
    <t>-621169518</t>
  </si>
  <si>
    <t>Demontáže zařízení trakčního vedení svodu ukolejnění konstrukcí a stožárů - demontáž stávajícího zařízení se všemi pomocnými doplňujícími úpravami</t>
  </si>
  <si>
    <t>7593405280 R</t>
  </si>
  <si>
    <t>Montáž žlabu betonového plnostěnný 20 x 20 - T 2 N</t>
  </si>
  <si>
    <t>1974653172</t>
  </si>
  <si>
    <t>22</t>
  </si>
  <si>
    <t>7593407280 R</t>
  </si>
  <si>
    <t>Demontáž žlabu betonového plnostěnného 20 x 20 - T 2 N</t>
  </si>
  <si>
    <t>962726018</t>
  </si>
  <si>
    <t>demontáž bet. kabelového žlabu TK1</t>
  </si>
  <si>
    <t>2,0*4*5</t>
  </si>
  <si>
    <t>23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</si>
  <si>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</si>
  <si>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</si>
  <si>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-1554794074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</si>
  <si>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</si>
  <si>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doprava nového kameniva ( 50% z celkového množství )</t>
  </si>
  <si>
    <t>3*1,7</t>
  </si>
  <si>
    <t>24</t>
  </si>
  <si>
    <t>9902900100</t>
  </si>
  <si>
    <t>Naložení sypanin, drobného kusového materiálu, suti</t>
  </si>
  <si>
    <t>106428507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</si>
  <si>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</si>
  <si>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naložení kameniva</t>
  </si>
  <si>
    <t>"nové"5,100</t>
  </si>
  <si>
    <t>naložení odtěženého KL</t>
  </si>
  <si>
    <t>72,480/2*1,7</t>
  </si>
  <si>
    <t>25</t>
  </si>
  <si>
    <t>9903200200</t>
  </si>
  <si>
    <t>Přeprava mechanizace na místo prováděných prací o hmotnosti přes 12 t do 200 km</t>
  </si>
  <si>
    <t>-1435676204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</si>
  <si>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</si>
  <si>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 xml:space="preserve">pčeprava stroje </t>
  </si>
  <si>
    <t>"ASP"1</t>
  </si>
  <si>
    <t>SO - 02 - most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</si>
  <si>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</si>
  <si>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</si>
  <si>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</si>
  <si>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</si>
  <si>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</si>
  <si>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</si>
  <si>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</si>
  <si>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</si>
  <si>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</si>
  <si>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</si>
  <si>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783 - Dokončovací práce - nátěry</t>
  </si>
  <si>
    <t>HZS - Hodinové zúčtovací sazby</t>
  </si>
  <si>
    <t xml:space="preserve">    789 - Povrchové úpravy ocelových konstrukcí a technologických zařízení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</si>
  <si>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</si>
  <si>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</si>
  <si>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</si>
  <si>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</si>
  <si>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CS ÚRS 2020 01</t>
  </si>
  <si>
    <t>-906176480</t>
  </si>
  <si>
    <t>Odstranění křovin a stromů s odstraněním kořenů strojně průměru kmene do 100 mm v rovině nebo ve svahu sklonu terénu do 1:5, při celkové ploše přes 100 do 500 m2</t>
  </si>
  <si>
    <t>odstranění vegetace v okolí opěr O01 a O02, pilířů P1,P2,P3,P4</t>
  </si>
  <si>
    <t>150,0*2</t>
  </si>
  <si>
    <t>odstranění vegetace v okolí  pilířů P1,P2,P3,P4</t>
  </si>
  <si>
    <t>40,0*4</t>
  </si>
  <si>
    <t>111251111</t>
  </si>
  <si>
    <t>Drcení ořezaných větví D do 100 mm s odvozem do 20 km</t>
  </si>
  <si>
    <t>-1437005306</t>
  </si>
  <si>
    <t>Drcení ořezaných větví strojně - (štěpkování) s naložením na dopravní prostředek a odvozem drtě do 20 km a se složením o průměru větví do 100 mm</t>
  </si>
  <si>
    <t>151103101</t>
  </si>
  <si>
    <t>Zřízení příložného pažení a rozepření stěn kolejového lože do 20 m2 hl do 2 m</t>
  </si>
  <si>
    <t>1500767186</t>
  </si>
  <si>
    <t>Zřízení pažení a rozepření stěn výkopu kolejového lože plochy do 20 m2 pro jakoukoliv mezerovitost příložné, hloubky do 2 m</t>
  </si>
  <si>
    <t>Zřízení  příložného pažení za hlavami pražců (dl. pažení 2,0m, jedna NK – 4*2*2,0m, výška pažení 0,55m, 2ks spojovací tyče mezi pražci)</t>
  </si>
  <si>
    <t>"všechny  NK"(0,55+0,77)/2*2*8*5</t>
  </si>
  <si>
    <t>151103111</t>
  </si>
  <si>
    <t>Odstranění příložného pažení a rozepření stěn kolejového lože do 20 m2 hl do 2 m</t>
  </si>
  <si>
    <t>2098061793</t>
  </si>
  <si>
    <t>Odstranění pažení a rozepření stěn výkopu kolejového lože plochy do 20 m2 s uložením materiálu na vzdálenost do 3 m od kraje výkopu příložné, hloubky do 2 m</t>
  </si>
  <si>
    <t>13021429</t>
  </si>
  <si>
    <t>tyč kotevní celozávitová CKT D 18mm S 670 H</t>
  </si>
  <si>
    <t>1143211416</t>
  </si>
  <si>
    <t>spojovací tyč mezi pražci pro spojení pažení kol. lože ( 3 tyče )</t>
  </si>
  <si>
    <t>(4*3)*5,0</t>
  </si>
  <si>
    <t>13021439</t>
  </si>
  <si>
    <t>matice pro CKT celozávitovou kotevní tyč D 18mm S 670 H</t>
  </si>
  <si>
    <t>1408270272</t>
  </si>
  <si>
    <t>(3*4*5)*2</t>
  </si>
  <si>
    <t>Svislé a kompletní konstrukce</t>
  </si>
  <si>
    <t>60511081</t>
  </si>
  <si>
    <t>řezivo jehličnaté středové smrk tl 18-32mm dl 4-5m</t>
  </si>
  <si>
    <t>-1851559054</t>
  </si>
  <si>
    <t>materiál pro výplň prostoru mezi zábradelními sloupky ( odtěžené kol. lože )</t>
  </si>
  <si>
    <t>2,41*0,5*4*2*5*0,025</t>
  </si>
  <si>
    <t>R - položka</t>
  </si>
  <si>
    <t>Zřízení výdřevy mezi ocel.sloupky zábradlí</t>
  </si>
  <si>
    <t>1948595232</t>
  </si>
  <si>
    <t>dřevěná výdřeva z prken mezi sloupky zábradlí sloužící pro zajištění spadu těženého kol. lože.</t>
  </si>
  <si>
    <t>2,140*0,5*4*2*3</t>
  </si>
  <si>
    <t>R - položka 1</t>
  </si>
  <si>
    <t>Odstranění výdřevy mezi ocel. sloupky zábradlí</t>
  </si>
  <si>
    <t>134008263</t>
  </si>
  <si>
    <t>Vodorovné konstrukce</t>
  </si>
  <si>
    <t>429172111</t>
  </si>
  <si>
    <t>Výroba ocelových prvků pro opravu mostů šroubovaných nebo svařovaných do 100 kg</t>
  </si>
  <si>
    <t>kg</t>
  </si>
  <si>
    <t>-491711865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</si>
  <si>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</si>
  <si>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výroba patních plechů sloupků zábradlí ( K01, K02, K04 )</t>
  </si>
  <si>
    <t>0,20*0,22*2*4*96*1,05</t>
  </si>
  <si>
    <t>13515122</t>
  </si>
  <si>
    <t>ocel široká jakost S235JR 200x12mm</t>
  </si>
  <si>
    <t>-1830204875</t>
  </si>
  <si>
    <t>materiál pro výrobu patních plechů sloupků zábradlí ( K01, K02, K04 )</t>
  </si>
  <si>
    <t>0,20*0,22*2*4*0,096*1,05</t>
  </si>
  <si>
    <t>429172211</t>
  </si>
  <si>
    <t>Montáž ocelových prvků pro opravu mostů šroubovaných nebo svařovaných do 100 kg</t>
  </si>
  <si>
    <t>625472930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</si>
  <si>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</si>
  <si>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451475121</t>
  </si>
  <si>
    <t>Podkladní vrstva plastbetonová samonivelační první vrstva tl 10 mm</t>
  </si>
  <si>
    <t>-589823873</t>
  </si>
  <si>
    <t>Podkladní vrstva plastbetonová samonivelační, tloušťky do 10 mm první vrstva</t>
  </si>
  <si>
    <t>podlítí patních plechů nově zřizovaného zábradlí</t>
  </si>
  <si>
    <t>0,20*0,22*2*8</t>
  </si>
  <si>
    <t>451475122</t>
  </si>
  <si>
    <t>Podkladní vrstva plastbetonová samonivelační každá další vrstva tl 10 mm</t>
  </si>
  <si>
    <t>193131733</t>
  </si>
  <si>
    <t>Podkladní vrstva plastbetonová samonivelační, tloušťky do 10 mm každá další vrstva</t>
  </si>
  <si>
    <t>další vrstva plastbetonu</t>
  </si>
  <si>
    <t>0,704</t>
  </si>
  <si>
    <t>Úpravy povrchů, podlahy a osazování výplní</t>
  </si>
  <si>
    <t>628195001</t>
  </si>
  <si>
    <t>Očištění zdiva nebo betonu zdí a valů před započetím oprav ručně</t>
  </si>
  <si>
    <t>1846857690</t>
  </si>
  <si>
    <t>mechanické očištěn íříms cvpravo, vlevo</t>
  </si>
  <si>
    <t>0,87*30,0*5*2</t>
  </si>
  <si>
    <t>očištění pilířů P01+P02+P03,+P04</t>
  </si>
  <si>
    <t>78,500</t>
  </si>
  <si>
    <t>628613611</t>
  </si>
  <si>
    <t>Žárové zinkování ponorem dílů ocelových konstrukcí mostů hmotnosti do 100 kg</t>
  </si>
  <si>
    <t>1150426166</t>
  </si>
  <si>
    <t>Žárové zinkování ponorem dílů ocelových konstrukcí mostů hmotnosti dílců do 100 kg</t>
  </si>
  <si>
    <t>patní plechy, madla a sloupky zábradlí</t>
  </si>
  <si>
    <t>32,00+110+468</t>
  </si>
  <si>
    <t>629992112</t>
  </si>
  <si>
    <t>Zatmelení spar mezi mostními prefabrikáty š do 20 mm PUR tmelem včetně výplně PUR pěnou</t>
  </si>
  <si>
    <t>-1176938625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</si>
  <si>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</si>
  <si>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zatmelení svislých vnitřních spár kol. vany</t>
  </si>
  <si>
    <t>"vnitřní"0,60*4*5</t>
  </si>
  <si>
    <t>"vnější"0,90*4*5</t>
  </si>
  <si>
    <t>629992113</t>
  </si>
  <si>
    <t>Zatmelení spar mezi mostními prefabrikáty š do 30 mm PUR tmelem včetně výplně PUR pěnou</t>
  </si>
  <si>
    <t>-1678855649</t>
  </si>
  <si>
    <t>Zatmelení styčných spar mezi mostními prefabrikáty a konstrukcemi trvale pružným polyuretanovým tmelem včetně vyčištění spar, provedení penetračního nátěru a vyplnění spar pěnou pro spáry šířky přes 20 do 30 mm</t>
  </si>
  <si>
    <t>zatmelení pohledových spár kolejové vany</t>
  </si>
  <si>
    <t>vnitřní konzola 1,52</t>
  </si>
  <si>
    <t>1,52*4*5</t>
  </si>
  <si>
    <t>vnější konzola 1,77</t>
  </si>
  <si>
    <t>1,77*4*5</t>
  </si>
  <si>
    <t>629992114</t>
  </si>
  <si>
    <t>Zatmelení spar mezi mostními prefabrikáty š do 40 mm PUR tmelem včetně výplně PUR pěnou</t>
  </si>
  <si>
    <t>1431918298</t>
  </si>
  <si>
    <t>Zatmelení styčných spar mezi mostními prefabrikáty a konstrukcemi trvale pružným polyuretanovým tmelem včetně vyčištění spar, provedení penetračního nátěru a vyplnění spar pěnou pro spáry šířky přes 30 do 40 mm</t>
  </si>
  <si>
    <t xml:space="preserve">Spára styk kamenného opevnění  x pohledové plochy přechodových zídek, křídel a dříku opěry </t>
  </si>
  <si>
    <t>"opěra O01"2*12</t>
  </si>
  <si>
    <t>"opěra O02"1*5</t>
  </si>
  <si>
    <t>629992115</t>
  </si>
  <si>
    <t>Zatmelení spar mezi mostními prefabrikáty š do 50 mm PUR tmelem včetně výplně PUR pěnou</t>
  </si>
  <si>
    <t>-1017615528</t>
  </si>
  <si>
    <t>Zatmelení styčných spar mezi mostními prefabrikáty a konstrukcemi trvale pružným polyuretanovým tmelem včetně vyčištění spar, provedení penetračního nátěru a vyplnění spar pěnou pro spáry šířky přes 40 do 50 mm</t>
  </si>
  <si>
    <t>zatmelení spár svislá, vodorovná mezi čely jednotlivých NK</t>
  </si>
  <si>
    <t>6*2,05*2+0,70*6+0,50*6</t>
  </si>
  <si>
    <t>Ostatní konstrukce a práce, bourání</t>
  </si>
  <si>
    <t>911121211</t>
  </si>
  <si>
    <t>Výroba ocelového zábradli při opravách mostů</t>
  </si>
  <si>
    <t>1691098551</t>
  </si>
  <si>
    <t>Oprava ocelového zábradlí svařovaného nebo šroubovaného výroba</t>
  </si>
  <si>
    <t>výroba zábradlí</t>
  </si>
  <si>
    <t>"K01"4,27</t>
  </si>
  <si>
    <t>"K02"4,67</t>
  </si>
  <si>
    <t>"K04"4,11+4,70</t>
  </si>
  <si>
    <t>13010430 - R</t>
  </si>
  <si>
    <t>úhelník ocelový rovnostranný jakost 11 375 70x70x8mm</t>
  </si>
  <si>
    <t>996383202</t>
  </si>
  <si>
    <t>materiál pro výrobu madel zábradlí ( K01, K02, K04 )</t>
  </si>
  <si>
    <t>"K01"4,27*3*0,00837*1,05</t>
  </si>
  <si>
    <t>"K02"4,67*3*0,00837*1,05</t>
  </si>
  <si>
    <t>"K04"(4,11+4,70)*3*0,00837*1,05</t>
  </si>
  <si>
    <t>13010434</t>
  </si>
  <si>
    <t>úhelník ocelový rovnostranný jakost 11 375 80x80x8mm</t>
  </si>
  <si>
    <t>1409296204</t>
  </si>
  <si>
    <t>materiál pro výrobu sloupků zábradlí ( K01, K02, K04 )</t>
  </si>
  <si>
    <t>1,10*2*4*0,0119*1,05</t>
  </si>
  <si>
    <t>911121311</t>
  </si>
  <si>
    <t>Montáž ocelového zábradli při opravách mostů</t>
  </si>
  <si>
    <t>-1242974001</t>
  </si>
  <si>
    <t>Oprava ocelového zábradlí svařovaného nebo šroubovaného montáž</t>
  </si>
  <si>
    <t>911381115 -R</t>
  </si>
  <si>
    <t>Silniční svodidlo betonové jednostranné průběžné délky 2 m výšky 1,0 m</t>
  </si>
  <si>
    <t>1214688061</t>
  </si>
  <si>
    <t>Montáž + demontáž silničního svodidla betonového jednostranného průběžné délky 2 m, výšky 1,0 m</t>
  </si>
  <si>
    <t>silnice I. třídy</t>
  </si>
  <si>
    <t>20,0</t>
  </si>
  <si>
    <t>místní komunikace</t>
  </si>
  <si>
    <t>15,0</t>
  </si>
  <si>
    <t>26</t>
  </si>
  <si>
    <t>59216003 - R</t>
  </si>
  <si>
    <t>svodidlo betonové s průběžným táhlem a volným zámkem zkrácený díl 700x1000x2000mm</t>
  </si>
  <si>
    <t>ks</t>
  </si>
  <si>
    <t>-2134357694</t>
  </si>
  <si>
    <t>obrátkovost 3*</t>
  </si>
  <si>
    <t>"10/3=3,333"3</t>
  </si>
  <si>
    <t>27</t>
  </si>
  <si>
    <t>943211111</t>
  </si>
  <si>
    <t>Montáž lešení prostorového rámového lehkého s podlahami zatížení do 200 kg/m2 v do 10 m</t>
  </si>
  <si>
    <t>-1547232346</t>
  </si>
  <si>
    <t>Montáž lešení prostorového rámového lehkého pracovního s podlahami s provozním zatížením tř. 3 do 200 kg/m2, výšky do 10 m</t>
  </si>
  <si>
    <t>prostorové lešením kolem pilířů P1, P2, P3 a P4</t>
  </si>
  <si>
    <t>6,30*8,30*3,50*4</t>
  </si>
  <si>
    <t>28</t>
  </si>
  <si>
    <t>943211811</t>
  </si>
  <si>
    <t>Demontáž lešení prostorového rámového lehkého s podlahami zatížení do 200 kg/m2 v do 10 m</t>
  </si>
  <si>
    <t>-1421136685</t>
  </si>
  <si>
    <t>Demontáž lešení prostorového rámového lehkého pracovního s podlahami s provozním zatížením tř. 3 do 200 kg/m2, výšky do 10 m</t>
  </si>
  <si>
    <t>29</t>
  </si>
  <si>
    <t>966075141</t>
  </si>
  <si>
    <t>Odstranění kovového zábradlí vcelku</t>
  </si>
  <si>
    <t>-953380680</t>
  </si>
  <si>
    <t>Odstranění různých konstrukcí na mostech kovového zábradlí vcelku</t>
  </si>
  <si>
    <t>odstranění části zábradlí</t>
  </si>
  <si>
    <t>30</t>
  </si>
  <si>
    <t>9740010011-R</t>
  </si>
  <si>
    <t>Drážky pro kabel nebo trubku do betonu, velikosti do 50/50 mm</t>
  </si>
  <si>
    <t>-1744710674</t>
  </si>
  <si>
    <t>rozšíření vnějších drážek v místě řízených spár vpravo, vlevo na všech kcí</t>
  </si>
  <si>
    <t>0,97*4*5+1,22*4*5</t>
  </si>
  <si>
    <t>31</t>
  </si>
  <si>
    <t>977151111</t>
  </si>
  <si>
    <t>Jádrové vrty diamantovými korunkami do D 35 mm do stavebních materiálů</t>
  </si>
  <si>
    <t>364272675</t>
  </si>
  <si>
    <t>Jádrové vrty diamantovými korunkami do stavebních materiálů (železobetonu, betonu, cihel, obkladů, dlažeb, kamene) průměru do 35 mm</t>
  </si>
  <si>
    <t>0,30*8*5</t>
  </si>
  <si>
    <t>32</t>
  </si>
  <si>
    <t>977151911</t>
  </si>
  <si>
    <t>Příplatek k jádrovým vrtům za práci ve stísněném prostoru</t>
  </si>
  <si>
    <t>-1173769537</t>
  </si>
  <si>
    <t>Jádrové vrty diamantovými korunkami do stavebních materiálů (železobetonu, betonu, cihel, obkladů, dlažeb, kamene) Příplatek k cenám za práci ve stísněném prostoru</t>
  </si>
  <si>
    <t>příplatek</t>
  </si>
  <si>
    <t>33</t>
  </si>
  <si>
    <t>977211114</t>
  </si>
  <si>
    <t>Řezání stěnovou pilou ŽB kcí s výztuží průměru do 16 mm hl do 520 mm</t>
  </si>
  <si>
    <t>-1855909181</t>
  </si>
  <si>
    <t>Řezání konstrukcí stěnovou pilou železobetonových průměru řezané výztuže do 16 mm hloubka řezu přes 420 do 520 mm</t>
  </si>
  <si>
    <t>prořezání stěn ŽB kolejové vany na NK  ( K01,K02,K03,K04,K05 )</t>
  </si>
  <si>
    <t>vnější</t>
  </si>
  <si>
    <t>1,30*4*5</t>
  </si>
  <si>
    <t>vnitřní</t>
  </si>
  <si>
    <t>1,0*4*5</t>
  </si>
  <si>
    <t>34</t>
  </si>
  <si>
    <t>977211191</t>
  </si>
  <si>
    <t>Příplatek k řezání stěnovou pilou za práci ve stísněném prostoru</t>
  </si>
  <si>
    <t>1860376331</t>
  </si>
  <si>
    <t>Řezání konstrukcí stěnovou pilou Příplatek k cenám za práci ve stísněném prostoru</t>
  </si>
  <si>
    <t>46</t>
  </si>
  <si>
    <t>35</t>
  </si>
  <si>
    <t>69311068</t>
  </si>
  <si>
    <t>geotextilie netkaná separační, ochranná, filtrační, drenážní PP 300g/m2</t>
  </si>
  <si>
    <t>1190692235</t>
  </si>
  <si>
    <t>geotextílie - napojení z výdřevy přes horních ploch říms ( vytěžené štěrkové lože )</t>
  </si>
  <si>
    <t>2,41*1,0*8*5</t>
  </si>
  <si>
    <t>geotextílie proti znečištění ko. lože</t>
  </si>
  <si>
    <t>10,0*5</t>
  </si>
  <si>
    <t>36</t>
  </si>
  <si>
    <t>985121122</t>
  </si>
  <si>
    <t>Tryskání degradovaného betonu stěn a rubu kleneb vodou pod tlakem do 1250 barů</t>
  </si>
  <si>
    <t>93832578</t>
  </si>
  <si>
    <t>Tryskání degradovaného betonu stěn, rubu kleneb a podlah vodou pod tlakem přes 300 do 1 250 barů</t>
  </si>
  <si>
    <t>opěra O01</t>
  </si>
  <si>
    <t>kamenná dlažba opevnění svahových kuželů</t>
  </si>
  <si>
    <t>"vlevo"10,0*4,5</t>
  </si>
  <si>
    <t>"vpravo"10,0*5,5</t>
  </si>
  <si>
    <t>opěra O02</t>
  </si>
  <si>
    <t>"vpravo"6,0*6,0</t>
  </si>
  <si>
    <t>37</t>
  </si>
  <si>
    <t>985131111</t>
  </si>
  <si>
    <t>Očištění ploch stěn, rubu kleneb a podlah tlakovou vodou</t>
  </si>
  <si>
    <t>528826687</t>
  </si>
  <si>
    <t>očištění horní plochy úložného prahu</t>
  </si>
  <si>
    <t>"opěra O01"1,50*4,50</t>
  </si>
  <si>
    <t>"opěra O02"1,50*4,50</t>
  </si>
  <si>
    <t>38</t>
  </si>
  <si>
    <t>985132311</t>
  </si>
  <si>
    <t>Ruční dočištění ploch líce kleneb a podhledů ocelových kartáči</t>
  </si>
  <si>
    <t>65082185</t>
  </si>
  <si>
    <t>Očištění ploch líce kleneb a podhledů ruční dočištění ocelovými kartáči</t>
  </si>
  <si>
    <t>podhled ŽB konstrukcí</t>
  </si>
  <si>
    <t>(1,825+2,175)*5</t>
  </si>
  <si>
    <t>39</t>
  </si>
  <si>
    <t>985141111 - R</t>
  </si>
  <si>
    <t>Sanace pohledových ploch řízených spár po jejich prořezání   (začištění hran, ometení, ..... )</t>
  </si>
  <si>
    <t>-2001926983</t>
  </si>
  <si>
    <t>Sanace pohledových ploch řízených spár po jejich prořezání (začištění hran, ometení, ..... )</t>
  </si>
  <si>
    <t>předpoklad 60% z celkové délky pohledových spár kol. vany ( 2 hrany )</t>
  </si>
  <si>
    <t>1,52*4*5*0,6*2</t>
  </si>
  <si>
    <t>1,77*4*5*0,6*2</t>
  </si>
  <si>
    <t>40</t>
  </si>
  <si>
    <t>985141113</t>
  </si>
  <si>
    <t>Vyčištění trhlin a dutin ve zdivu š do 30 mm hl do 500 mm</t>
  </si>
  <si>
    <t>-526644901</t>
  </si>
  <si>
    <t>Vyčištění trhlin nebo dutin ve zdivu šířky do 30 mm, hloubky přes 300 do 500 mm</t>
  </si>
  <si>
    <t>vyčištění trhlin</t>
  </si>
  <si>
    <t>"K01"1*4*1,0+1*4*1,30</t>
  </si>
  <si>
    <t>"K02"1*4*1,0+1*4*1,30</t>
  </si>
  <si>
    <t>"K03"1*4*1,0+1*4*1,30</t>
  </si>
  <si>
    <t>"K04"1*4*1,0+1*4*1,30</t>
  </si>
  <si>
    <t>"K05"1*4*1,0+1*4*1,30</t>
  </si>
  <si>
    <t>41</t>
  </si>
  <si>
    <t>985142211</t>
  </si>
  <si>
    <t>Vysekání spojovací hmoty ze spár zdiva hl přes 40 mm dl do 6 m/m2</t>
  </si>
  <si>
    <t>-612282613</t>
  </si>
  <si>
    <t>Vysekání spojovací hmoty ze spár zdiva včetně vyčištění hloubky spáry přes 40 mm délky spáry na 1 m2 upravované plochy do 6 m</t>
  </si>
  <si>
    <t>vysekání spár z opevnění svah. kuželů z celkové plochy 50%</t>
  </si>
  <si>
    <t>45,0+55,00*0,50</t>
  </si>
  <si>
    <t>vysekání spár z opevnění svah. kuželů vpravo z celkové plochy 50%</t>
  </si>
  <si>
    <t>36,0*0,5</t>
  </si>
  <si>
    <t>42</t>
  </si>
  <si>
    <t>985232111</t>
  </si>
  <si>
    <t>Hloubkové spárování zdiva aktivovanou maltou spára hl do 80 mm dl do 6 m/m2</t>
  </si>
  <si>
    <t>-1513074430</t>
  </si>
  <si>
    <t>Hloubkové spárování zdiva hloubky přes 40 do 80 mm aktivovanou maltou délky spáry na 1 m2 upravované plochy do 6 m</t>
  </si>
  <si>
    <t>43</t>
  </si>
  <si>
    <t>985233111</t>
  </si>
  <si>
    <t>Úprava spár po spárování zdiva uhlazením spára dl do 6 m/m2</t>
  </si>
  <si>
    <t>102172428</t>
  </si>
  <si>
    <t>Úprava spár po spárování zdiva kamenného nebo cihelného délky spáry na 1 m2 upravované plochy do 6 m uhlazením</t>
  </si>
  <si>
    <t>44</t>
  </si>
  <si>
    <t>985311111</t>
  </si>
  <si>
    <t>Reprofilace stěn cementovými sanačními maltami tl 10 mm</t>
  </si>
  <si>
    <t>929348375</t>
  </si>
  <si>
    <t>Reprofilace betonu sanačními maltami na cementové bázi ručně stěn, tloušťky do 10 mm</t>
  </si>
  <si>
    <t>sanace podélných spár mezi spodními přírubami původních předpjatých „I“ nosníků (podhled</t>
  </si>
  <si>
    <t>"K01 - mezi 3. a 4. nosníkem"0,30*30,0</t>
  </si>
  <si>
    <t xml:space="preserve">"K02  - (mezi 1. a 2. a 3. nosníkem – část podhledu směrem k P01)"0,30*(30,0-17) </t>
  </si>
  <si>
    <t>"K02 - (mezi 1. a 2., 3. a 4. nosníkem – část směrem k P02)"0,30*(30,0-17,0)</t>
  </si>
  <si>
    <t>ochranný nátěr horní plochy úložného prahu</t>
  </si>
  <si>
    <t>"opěra O01"1,50*4,50*2</t>
  </si>
  <si>
    <t>"opěra O02"1,50*4,50*2</t>
  </si>
  <si>
    <t>sanace pohledových ploch ( svislé + vodorovné 100 %= plochy ŽB římsy ) K01,K02,K02,K04,K05</t>
  </si>
  <si>
    <t>"římsa + vnitřní strana kol. vany vlevo"0,87*30*5</t>
  </si>
  <si>
    <t>"římsa + vnější strana kol. vany vpravo"0,87*30*5</t>
  </si>
  <si>
    <t>vodorovné plochy na římsách O1</t>
  </si>
  <si>
    <t>3,65*2</t>
  </si>
  <si>
    <t>vodorovné plochy na římsách O2</t>
  </si>
  <si>
    <t>45</t>
  </si>
  <si>
    <t>985311115</t>
  </si>
  <si>
    <t>Reprofilace stěn cementovými sanačními maltami tl 50 mm</t>
  </si>
  <si>
    <t>1514414599</t>
  </si>
  <si>
    <t>Reprofilace betonu sanačními maltami na cementové bázi ručně stěn, tloušťky přes 40 do 50 mm</t>
  </si>
  <si>
    <t>Sanace části pohledových ploch  horní plochy úložného prahu a svislých přilehlých částí závěrné zdi a křídel z celkové plochy 10%</t>
  </si>
  <si>
    <t>"opěra O01"1,50*4,50*0,10</t>
  </si>
  <si>
    <t>"opěra O02"1,50*4,50*0,10</t>
  </si>
  <si>
    <t>985311211</t>
  </si>
  <si>
    <t>Reprofilace líce kleneb a podhledů cementovými sanačními maltami tl 10 mm</t>
  </si>
  <si>
    <t>-977401745</t>
  </si>
  <si>
    <t>Reprofilace betonu sanačními maltami na cementové bázi ručně líce kleneb a podhledů, tloušťky do 10 mm</t>
  </si>
  <si>
    <t>sanace podélných spár ( kapotáže ) K04 a K05</t>
  </si>
  <si>
    <t>3*17,0*0,45*2</t>
  </si>
  <si>
    <t>47</t>
  </si>
  <si>
    <t>985311212</t>
  </si>
  <si>
    <t>Reprofilace líce kleneb a podhledů cementovými sanačními maltami tl 20 mm</t>
  </si>
  <si>
    <t>-60706092</t>
  </si>
  <si>
    <t>Reprofilace betonu sanačními maltami na cementové bázi ručně líce kleneb a podhledů, tloušťky přes 10 do 20 mm</t>
  </si>
  <si>
    <t>sanace podhledu na K02</t>
  </si>
  <si>
    <t>0,50</t>
  </si>
  <si>
    <t>48</t>
  </si>
  <si>
    <t>985323112</t>
  </si>
  <si>
    <t>Spojovací můstek reprofilovaného betonu na cementové bázi tl 2 mm</t>
  </si>
  <si>
    <t>-739909180</t>
  </si>
  <si>
    <t>Spojovací můstek reprofilovaného betonu na cementové bázi, tloušťky 2 mm</t>
  </si>
  <si>
    <t>spojovací můstek pro sanaci přídavné výztuže vpravo, vlevo</t>
  </si>
  <si>
    <t>(0,97*0,60)+(1,22*0,60)</t>
  </si>
  <si>
    <t>spojovací můstek podélných spár mezi spodními přírubami původních předpjatých „I“ nosníků (podhled</t>
  </si>
  <si>
    <t>spojovací můstek horní plochy úložného prahu</t>
  </si>
  <si>
    <t>spojovací můstek pohledových ploch ( svislé + vodorovné 100 %= plochy ŽB římsy ) K01,K02,K02,K04,K05</t>
  </si>
  <si>
    <t>spojovací můstek na pilířích</t>
  </si>
  <si>
    <t>spojovací můstek podhledů nosných konstrukcí</t>
  </si>
  <si>
    <t>49</t>
  </si>
  <si>
    <t>985324211</t>
  </si>
  <si>
    <t>Ochranný akrylátový nátěr betonu dvojnásobný s impregnací (OS-B)</t>
  </si>
  <si>
    <t>-429861482</t>
  </si>
  <si>
    <t>Ochranný nátěr betonu akrylátový dvojnásobný s impregnací (OS-B)</t>
  </si>
  <si>
    <t>sjednocující nátěr pro krytí přídavná výztuže</t>
  </si>
  <si>
    <t>1,314</t>
  </si>
  <si>
    <t>ochranný nátěr podélných spár mezi spodními přírubami původních předpjatých „I“ nosníků (podhled</t>
  </si>
  <si>
    <t>ochranný nátěr pohledových ploch ( svislé + vodorovné 100 %= plochy ŽB římsy ) K01,K02,K02,K04,K05</t>
  </si>
  <si>
    <t>ochranný nátěr pilířů</t>
  </si>
  <si>
    <t>ochranný nátěr podhledů nosných konstrukcí</t>
  </si>
  <si>
    <t>50</t>
  </si>
  <si>
    <t>985441312</t>
  </si>
  <si>
    <t>Přídavná šroubovitá nerezová výztuž 1 táhlo D 6 mm v drážce v ŽB kci</t>
  </si>
  <si>
    <t>1174090916</t>
  </si>
  <si>
    <t>Přídavná šroubovitá nerezová výztuž pro sanaci trhlin v drážce včetně vyfrézování a zalití kotevní maltou v železobetonových konstrukcích 1 táhlo průměru 6 mm</t>
  </si>
  <si>
    <t xml:space="preserve">zajištění trhliny osazením podélné helikální výztuže z vnitřní i vnější strany stěny do zřízených drážek v betonu </t>
  </si>
  <si>
    <t>0,60*4*2</t>
  </si>
  <si>
    <t>51</t>
  </si>
  <si>
    <t>R - položka 3</t>
  </si>
  <si>
    <t>mirelon - ochrana trolejového vedení</t>
  </si>
  <si>
    <t>802905264</t>
  </si>
  <si>
    <t>meteriál pro ochranu troleje při stavebních pracích</t>
  </si>
  <si>
    <t>20,0*2*3</t>
  </si>
  <si>
    <t>52</t>
  </si>
  <si>
    <t>R - položka 11</t>
  </si>
  <si>
    <t>Jednosložkový nátěr nízkoviskózní inhibitor koroze na bázi silanu pro zastavení či spomalení koroze výztužných prvků</t>
  </si>
  <si>
    <t>litr</t>
  </si>
  <si>
    <t>-269828268</t>
  </si>
  <si>
    <t>nátěr obnažené výztuže na konstrukci K05</t>
  </si>
  <si>
    <t>997</t>
  </si>
  <si>
    <t>Přesun sutě</t>
  </si>
  <si>
    <t>53</t>
  </si>
  <si>
    <t>997013501</t>
  </si>
  <si>
    <t>Odvoz suti a vybouraných hmot na skládku nebo meziskládku do 1 km se složením</t>
  </si>
  <si>
    <t>92287083</t>
  </si>
  <si>
    <t>Odvoz suti a vybouraných hmot na skládku nebo meziskládku se složením, na vzdálenost do 1 km</t>
  </si>
  <si>
    <t>54</t>
  </si>
  <si>
    <t>997013509</t>
  </si>
  <si>
    <t>Příplatek k odvozu suti a vybouraných hmot na skládku ZKD 1 km přes 1 km</t>
  </si>
  <si>
    <t>863125462</t>
  </si>
  <si>
    <t>Odvoz suti a vybouraných hmot na skládku nebo meziskládku se složením, na vzdálenost Příplatek k ceně za každý další i započatý 1 km přes 1 km</t>
  </si>
  <si>
    <t>13,462*10 'Přepočtené koeficientem množství</t>
  </si>
  <si>
    <t>55</t>
  </si>
  <si>
    <t>997013811</t>
  </si>
  <si>
    <t>Poplatek za uložení na skládce (skládkovné) stavebního odpadu dřevěného kód odpadu 17 02 01</t>
  </si>
  <si>
    <t>-540634816</t>
  </si>
  <si>
    <t>Poplatek za uložení stavebního odpadu na skládce (skládkovné) dřevěného zatříděného do Katalogu odpadů pod kódem 17 02 01</t>
  </si>
  <si>
    <t>polatek za uložení dřevěný odpad</t>
  </si>
  <si>
    <t>0,663</t>
  </si>
  <si>
    <t>56</t>
  </si>
  <si>
    <t>997211111</t>
  </si>
  <si>
    <t>Svislá doprava suti na v 3,5 m</t>
  </si>
  <si>
    <t>-1375816073</t>
  </si>
  <si>
    <t>Svislá doprava suti nebo vybouraných hmot s naložením do dopravního zařízení a s vyprázdněním dopravního zařízení na hromadu nebo do dopravního prostředku suti na výšku do 3,5 m</t>
  </si>
  <si>
    <t>57</t>
  </si>
  <si>
    <t>997211119</t>
  </si>
  <si>
    <t>Příplatek ZKD 3,5 m výšky u svislé dopravy suti</t>
  </si>
  <si>
    <t>-1437408985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</si>
  <si>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</si>
  <si>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998</t>
  </si>
  <si>
    <t>Přesun hmot</t>
  </si>
  <si>
    <t>58</t>
  </si>
  <si>
    <t>998212111</t>
  </si>
  <si>
    <t>Přesun hmot pro mosty zděné, monolitické betonové nebo ocelové v do 20 m</t>
  </si>
  <si>
    <t>-2093003860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</si>
  <si>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</si>
  <si>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</si>
  <si>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</si>
  <si>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711</t>
  </si>
  <si>
    <t>Izolace proti vodě, vlhkosti a plynům</t>
  </si>
  <si>
    <t>59</t>
  </si>
  <si>
    <t>711192101</t>
  </si>
  <si>
    <t>Provedení izolace proti zemní vlhkosti hydroizolační stěrkou svislé na betonu, 1 vrstva</t>
  </si>
  <si>
    <t>-615387842</t>
  </si>
  <si>
    <t>Provedení izolace proti zemní vlhkosti hydroizolační stěrkou na ploše svislé S jednovrstvá na betonu</t>
  </si>
  <si>
    <t xml:space="preserve">obnova isolace proti stékající vodě na vnitřních plochách stěny kolejového lože. </t>
  </si>
  <si>
    <t>1,3*1,0*4+1,60*1,0*4</t>
  </si>
  <si>
    <t>60</t>
  </si>
  <si>
    <t>711792183</t>
  </si>
  <si>
    <t>Izolace proti vodě těsnění svislých dilatačních spár impregnovanými provazci</t>
  </si>
  <si>
    <t>-1951152989</t>
  </si>
  <si>
    <t>Provedení detailů dilatačních spár-těsnění impregnovanými provazci na ploše svislé S</t>
  </si>
  <si>
    <t>provedení svislé izolace vnější strany kolejové vany</t>
  </si>
  <si>
    <t>2*5*0,63</t>
  </si>
  <si>
    <t>2*5*0,90</t>
  </si>
  <si>
    <t>61</t>
  </si>
  <si>
    <t>-1813204677</t>
  </si>
  <si>
    <t>62</t>
  </si>
  <si>
    <t>998711101</t>
  </si>
  <si>
    <t>Přesun hmot tonážní pro izolace proti vodě, vlhkosti a plynům v objektech výšky do 6 m</t>
  </si>
  <si>
    <t>-1667987345</t>
  </si>
  <si>
    <t>Přesun hmot pro izolace proti vodě, vlhkosti a plynům stanovený z hmotnosti přesunovaného materiálu vodorovná dopravní vzdálenost do 50 m v objektech výšky do 6 m</t>
  </si>
  <si>
    <t>63</t>
  </si>
  <si>
    <t>R - položka 5</t>
  </si>
  <si>
    <t>Provedení hydroizolace stříkané</t>
  </si>
  <si>
    <t>1591297395</t>
  </si>
  <si>
    <t>provedení hydroizolace stříkáním ( aplikace ve dvou vrstvách )</t>
  </si>
  <si>
    <t>"vnitřní strana"0,70*0,30*4*5*2</t>
  </si>
  <si>
    <t>"vnitřní strana"1,05*0,30*4*5*2</t>
  </si>
  <si>
    <t>64</t>
  </si>
  <si>
    <t>R - položka 6</t>
  </si>
  <si>
    <t>vodotěsná vrstva( bezešvá ) 2x, separační fólie 1x, měkká ochrana 1x - svislá plocha viz. detail izolace</t>
  </si>
  <si>
    <t>1198519709</t>
  </si>
  <si>
    <t>materiál na provedeníí ystému stíkané izolace vodotěsná vrstva( bezešvá ) 2x, separační fólie - svislá plocha viz. detail izolace</t>
  </si>
  <si>
    <t>provedení hydroizolace stříkáním</t>
  </si>
  <si>
    <t>"vnitřní strana"0,70*0,30*4*5*2*1,1</t>
  </si>
  <si>
    <t>"vnitřní strana"1,05*0,30*4*5*2*1,1</t>
  </si>
  <si>
    <t>65</t>
  </si>
  <si>
    <t>69311087</t>
  </si>
  <si>
    <t>geotextilie netkaná separační, ochranná, filtrační, drenážní PP 1200g/m2</t>
  </si>
  <si>
    <t>-543208579</t>
  </si>
  <si>
    <t>separační fólie</t>
  </si>
  <si>
    <t>"vnitřní strana"0,75*0,40*4*5</t>
  </si>
  <si>
    <t>"vnější strana"1,055*0,40*4*5</t>
  </si>
  <si>
    <t>764</t>
  </si>
  <si>
    <t>Konstrukce klempířské</t>
  </si>
  <si>
    <t>66</t>
  </si>
  <si>
    <t>764001123</t>
  </si>
  <si>
    <t>Montáž dilatační připojovací lišty rš přes 100 mm</t>
  </si>
  <si>
    <t>-799464613</t>
  </si>
  <si>
    <t>Montáž dilatační lišty připojovací, rozvinuté šířky přes 100 mm</t>
  </si>
  <si>
    <t>montáž nového krytu dilatační spáry</t>
  </si>
  <si>
    <t>"K02"0,90</t>
  </si>
  <si>
    <t>67</t>
  </si>
  <si>
    <t>13814193</t>
  </si>
  <si>
    <t>plech hladký Pz jakost DX51+Z275 tl 1mm tabule</t>
  </si>
  <si>
    <t>694495721</t>
  </si>
  <si>
    <t>0,90*0,3*0,00785</t>
  </si>
  <si>
    <t>68</t>
  </si>
  <si>
    <t>764011443</t>
  </si>
  <si>
    <t>Podkladní plech z PZ plechu pro hřebeny, nároží, úžlabí nebo okapové hrany tl. 1,0 mm rš 250 mm</t>
  </si>
  <si>
    <t>-445619404</t>
  </si>
  <si>
    <t>Podkladní plech z pozinkovaného plechu tloušťky 1,0 mm pro TiZn rš 250 mm</t>
  </si>
  <si>
    <t>výroba krytu dilatační spáry ( tl. 1 mm, rš 0,9 m dl. 0,3 m )</t>
  </si>
  <si>
    <t>0,3</t>
  </si>
  <si>
    <t>69</t>
  </si>
  <si>
    <t>764011447</t>
  </si>
  <si>
    <t>Podkladní plech z PZ plechu pro hřebeny, nároží, úžlabí nebo okapové hrany tl. 1,0 mm rš 670 mm</t>
  </si>
  <si>
    <t>1569653820</t>
  </si>
  <si>
    <t>Podkladní plech z pozinkovaného plechu tloušťky 1,0 mm pro TiZn rš 670 mm</t>
  </si>
  <si>
    <t>70</t>
  </si>
  <si>
    <t>764558422</t>
  </si>
  <si>
    <t>Svody kruhové včetně objímek, kolen, odskoků z nerez plechu průměru 100 mm</t>
  </si>
  <si>
    <t>-1195856927</t>
  </si>
  <si>
    <t>Svod z nerezového plechu kruhový, průměru 100 mm</t>
  </si>
  <si>
    <t>osazení nerez trubky s přesahem přes líc podhledu NK ( K02 )</t>
  </si>
  <si>
    <t>0,5</t>
  </si>
  <si>
    <t>71</t>
  </si>
  <si>
    <t>55261305</t>
  </si>
  <si>
    <t>trubka z ušlechtilé oceli (nerez) lisovací spoj dl 6m DN 40</t>
  </si>
  <si>
    <t>-672930425</t>
  </si>
  <si>
    <t>783</t>
  </si>
  <si>
    <t>Dokončovací práce - nátěry</t>
  </si>
  <si>
    <t>72</t>
  </si>
  <si>
    <t>783801651</t>
  </si>
  <si>
    <t>Očištění odstraňovačem graffiti hladkých neošetřených povrchů betonových, z desek na bázi dřeva</t>
  </si>
  <si>
    <t>-1218648440</t>
  </si>
  <si>
    <t>Očištění omítek odstraňovačem graffiti neošetřených ochrannými nátěry, povrchů hladkých betonových povrchů nebo povrchů z desek na bázi dřeva</t>
  </si>
  <si>
    <t>odstranění graffity na pilířích P1,P2,P3,P4 ( celý obvod x výška 2,5 m )</t>
  </si>
  <si>
    <t>7,85*2,5*4</t>
  </si>
  <si>
    <t>HZS</t>
  </si>
  <si>
    <t>Hodinové zúčtovací sazby</t>
  </si>
  <si>
    <t>73</t>
  </si>
  <si>
    <t>HZS1451</t>
  </si>
  <si>
    <t>Hodinová zúčtovací sazba dělník údržby mostů</t>
  </si>
  <si>
    <t>hod</t>
  </si>
  <si>
    <t>1542860263</t>
  </si>
  <si>
    <t>Hodinové zúčtovací sazby profesí HSV provádění konstrukcí inženýrských a dopravních staveb dělník údržby mostů</t>
  </si>
  <si>
    <t>bezpečnostní hlídka ( dny/hod )</t>
  </si>
  <si>
    <t>(58+2)*8</t>
  </si>
  <si>
    <t>odvrtání, zřízení závitu + montáž šroubu do válcového ložiska</t>
  </si>
  <si>
    <t>8,0</t>
  </si>
  <si>
    <t xml:space="preserve"> demontáž + montáž dočasné ochrany trakčního drátu - mirelon</t>
  </si>
  <si>
    <t>1,5*5</t>
  </si>
  <si>
    <t>789</t>
  </si>
  <si>
    <t>Povrchové úpravy ocelových konstrukcí a technologických zařízení</t>
  </si>
  <si>
    <t>74</t>
  </si>
  <si>
    <t>789211121</t>
  </si>
  <si>
    <t>Provedení otryskání zařízení nečlenitých stupeň zarezavění B stupeň přípravy Sa 3</t>
  </si>
  <si>
    <t>1325033544</t>
  </si>
  <si>
    <t>Provedení otryskání povrchů zařízení suché abrazivní tryskání, s povrchem nečlenitým stupeň zarezavění B, stupeň přípravy Sa 3</t>
  </si>
  <si>
    <t>"patní plechy"0,2*0,22*8*2+0,012*0,84*8</t>
  </si>
  <si>
    <t>"madla zábradlí"(4,27+4,67+4,11+4,70)*3*0,274</t>
  </si>
  <si>
    <t>"sloupky zábradlí"1,1*8*0,314</t>
  </si>
  <si>
    <t>kryt dilatační spáry K02</t>
  </si>
  <si>
    <t>0,9*0,3*2</t>
  </si>
  <si>
    <t>75</t>
  </si>
  <si>
    <t>789323211</t>
  </si>
  <si>
    <t>Zhotovení nátěru ocelových konstrukcí třídy III dvousložkového základního tl do 80 µm</t>
  </si>
  <si>
    <t>1706280052</t>
  </si>
  <si>
    <t>Zhotovení nátěru ocelových konstrukcí třídy III dvousložkového základního, tloušťky do 80 μm</t>
  </si>
  <si>
    <t>základ</t>
  </si>
  <si>
    <t>18,679</t>
  </si>
  <si>
    <t>76</t>
  </si>
  <si>
    <t>789323216</t>
  </si>
  <si>
    <t>Zhotovení nátěru ocelových konstrukcí třídy III dvousložkového mezivrstvy tl do 80 µm</t>
  </si>
  <si>
    <t>824440577</t>
  </si>
  <si>
    <t>Zhotovení nátěru ocelových konstrukcí třídy III dvousložkového mezivrstvy, tloušťky do 80 μm</t>
  </si>
  <si>
    <t>mezivrstva</t>
  </si>
  <si>
    <t>77</t>
  </si>
  <si>
    <t>789323221</t>
  </si>
  <si>
    <t>Zhotovení nátěru ocelových konstrukcí třídy III dvousložkového krycího (vrchního) tl do 80 µm</t>
  </si>
  <si>
    <t>-191374550</t>
  </si>
  <si>
    <t>Zhotovení nátěru ocelových konstrukcí třídy III dvousložkového krycího (vrchního), tloušťky do 80 μm</t>
  </si>
  <si>
    <t>vrchní nátěr</t>
  </si>
  <si>
    <t>78</t>
  </si>
  <si>
    <t>R - položka 18</t>
  </si>
  <si>
    <t>materiál pro provedení ochranného nátěrového systému ONS - 92</t>
  </si>
  <si>
    <t>835682859</t>
  </si>
  <si>
    <t>(18,679*3)*0,4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</si>
  <si>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</si>
  <si>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</si>
  <si>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</si>
  <si>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</si>
  <si>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</si>
  <si>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</si>
  <si>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</si>
  <si>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</si>
  <si>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013254000</t>
  </si>
  <si>
    <t>Dokumentace skutečného provedení stavby</t>
  </si>
  <si>
    <t>obj=1PD</t>
  </si>
  <si>
    <t>1024</t>
  </si>
  <si>
    <t>1077960324</t>
  </si>
  <si>
    <t>P</t>
  </si>
  <si>
    <t>Poznámka k položce:_x000D_
jedná se o vypracování jednoduché výrobní dokumwentace  výroba nového zábradlí na K01 ( 1 ks ) K02 ( 1 ks ), K04 ( 2 ks )</t>
  </si>
  <si>
    <t>"K01"1</t>
  </si>
  <si>
    <t>"K02"1</t>
  </si>
  <si>
    <t>"K04"2</t>
  </si>
  <si>
    <t>013254000 - R1</t>
  </si>
  <si>
    <t>Výrobní dokumentace</t>
  </si>
  <si>
    <t>-430516656</t>
  </si>
  <si>
    <t>Poznámka k položce:_x000D_
výrobní dokumentace, výroba nového zábradlí na NK  K01 ( 1 ks ) K02 ( 1 ks ), K04 ( 2 ks )</t>
  </si>
  <si>
    <t>013254000 - R2</t>
  </si>
  <si>
    <t>1447105420</t>
  </si>
  <si>
    <t>Poznámka k položce:_x000D_
výrobní dokumentace, osazení podélné helikální výztuže na K03</t>
  </si>
  <si>
    <t>"K03"1</t>
  </si>
  <si>
    <t>VRN3</t>
  </si>
  <si>
    <t>Zařízení staveniště</t>
  </si>
  <si>
    <t>030001000</t>
  </si>
  <si>
    <t>soubor</t>
  </si>
  <si>
    <t>1208425799</t>
  </si>
  <si>
    <t>Poznámka k položce:_x000D_
zařízení staveniště u objektu M 5,872</t>
  </si>
  <si>
    <t>"náklady na zřízení, provoz, údržbu, úklid vyklizení ploch pro zařízení staveniště včetně ploch na stavbou dotčených částí pozemních komunikací"1</t>
  </si>
  <si>
    <t>032103000</t>
  </si>
  <si>
    <t>Náklady na stavební buňky</t>
  </si>
  <si>
    <t>-1159424005</t>
  </si>
  <si>
    <t xml:space="preserve">Poznámka k položce:_x000D_
 náklady na zřízení, demontáž a opotřebení nebo pronájem stavebních buněk - mobilního, uzamykatelného kontejneru 3 - 4,5m * 2,4m * 2,5m hmotnost.....kg na uložení nářadí a materiálu, náklady na energie_x000D_
_x000D_
_x000D_
</t>
  </si>
  <si>
    <t>"M 5,872"1</t>
  </si>
  <si>
    <t>033103000</t>
  </si>
  <si>
    <t>Připojení energií</t>
  </si>
  <si>
    <t>-742577872</t>
  </si>
  <si>
    <t>Poznámka k položce:_x000D_
náklady a připojení zař. staveniště na energie_x000D_
Náleží sem i připojení na jiné zdroje energie ( agregáty, nádrže s vodou ) a pod.</t>
  </si>
  <si>
    <t>"M5,872 - provoz+ nájem elektrocentály "1</t>
  </si>
  <si>
    <t>034403000</t>
  </si>
  <si>
    <t>Osvětlení staveniště</t>
  </si>
  <si>
    <t>-1375737974</t>
  </si>
  <si>
    <t>osvětlení + technické zajištění pracoviště - noční výluky</t>
  </si>
  <si>
    <t>034603000</t>
  </si>
  <si>
    <t>Alarm, strážní služba staveniště</t>
  </si>
  <si>
    <t>-1777589661</t>
  </si>
  <si>
    <t>střežení staveniště ( dny / hod ) - od 20.7. - 11.10.</t>
  </si>
  <si>
    <t>(5+31+30)*12</t>
  </si>
  <si>
    <t>VRN6</t>
  </si>
  <si>
    <t>Územní vlivy</t>
  </si>
  <si>
    <t>065002000</t>
  </si>
  <si>
    <t>Mimostaveništní doprava materiálů</t>
  </si>
  <si>
    <t>1082875334</t>
  </si>
  <si>
    <t>Poznámka k položce:_x000D_
doprava vody pro otryskání tl,.vodou</t>
  </si>
  <si>
    <t>"M5,872"1</t>
  </si>
  <si>
    <t>065002000.1</t>
  </si>
  <si>
    <t>1672150074</t>
  </si>
  <si>
    <t>doprava betonových svodidel do 80 km</t>
  </si>
  <si>
    <t>0,88285*10</t>
  </si>
  <si>
    <t>112020011100</t>
  </si>
  <si>
    <t>stavební výtah osobní, nákladní nosnost 0,5 t v 30 m</t>
  </si>
  <si>
    <t>Sh</t>
  </si>
  <si>
    <t>1828069375</t>
  </si>
  <si>
    <t>( den/hod )</t>
  </si>
  <si>
    <t>(5+30+31)*8</t>
  </si>
  <si>
    <t>307020012500</t>
  </si>
  <si>
    <t>Motorový univerzální vozík sc přívěsným vozíkem</t>
  </si>
  <si>
    <t>49962431</t>
  </si>
  <si>
    <t>převoz demontvaného a vyrobeného nového zábradlí</t>
  </si>
  <si>
    <t>2*7,5</t>
  </si>
  <si>
    <t>zřízení stykované koleje ( hod/den )</t>
  </si>
  <si>
    <t>3,0*5</t>
  </si>
  <si>
    <t>zřízení BK ( hod / den )</t>
  </si>
  <si>
    <t>3,0*8</t>
  </si>
  <si>
    <t>kloubová dieselová plošina Genie Z 62/40 s prac. výškou 21 m, - pronájem</t>
  </si>
  <si>
    <t>Kč/den</t>
  </si>
  <si>
    <t>-1822110643</t>
  </si>
  <si>
    <t>pronájem 2 ks plošin ( dni/stroje )</t>
  </si>
  <si>
    <t>(5+30+31)*2</t>
  </si>
  <si>
    <t>R - položka 2</t>
  </si>
  <si>
    <t>přeprava plošin</t>
  </si>
  <si>
    <t>Kč</t>
  </si>
  <si>
    <t>-911864614</t>
  </si>
  <si>
    <t>přeprava plošin Ostrava - Chotěbuz</t>
  </si>
  <si>
    <t>návoz</t>
  </si>
  <si>
    <t>odvoz</t>
  </si>
  <si>
    <t>Kolový jeřáb 28 t klopný moment 0,84 kNm</t>
  </si>
  <si>
    <t>2107565918</t>
  </si>
  <si>
    <t>50 dnů x 8 hodin</t>
  </si>
  <si>
    <t>50*8</t>
  </si>
  <si>
    <t>R - položka 4</t>
  </si>
  <si>
    <t>přeprava autojeřábu do 60 km</t>
  </si>
  <si>
    <t>159595465</t>
  </si>
  <si>
    <t>60*4</t>
  </si>
  <si>
    <t>VRN7</t>
  </si>
  <si>
    <t>Provozní vlivy</t>
  </si>
  <si>
    <t>074002000</t>
  </si>
  <si>
    <t>Železniční a městský kolejový provoz</t>
  </si>
  <si>
    <t>%</t>
  </si>
  <si>
    <t>-118133348</t>
  </si>
  <si>
    <t>Poznámka k položce:_x000D_
1) jednotkovou cernou se rozumí procentní sazba_x000D_
2) výši procentní sazby volí uchazeč. Maximální přípustná sazba je 15% (příklad 15%= 0,15 - do buňky I se vepíše hodnota 0,15)_x000D_
Dílčí množství pro jednotlivé SO se určí  u SO 01 jako součet HSV+OST, u SO 02 jako součet HSV+PSV+HZS. Výsledné množství se uvede do sloupce H (součet za všechny SO stavby)</t>
  </si>
  <si>
    <t xml:space="preserve">"Svršek" </t>
  </si>
  <si>
    <t xml:space="preserve">"Most " </t>
  </si>
  <si>
    <t>VRN9</t>
  </si>
  <si>
    <t>Ostatní náklady</t>
  </si>
  <si>
    <t>091003000</t>
  </si>
  <si>
    <t>Ostatní náklady bez rozlišení</t>
  </si>
  <si>
    <t>680837456</t>
  </si>
  <si>
    <t>zřízení přístupu pro pěší</t>
  </si>
  <si>
    <t>"opěra 01"1</t>
  </si>
  <si>
    <t>"opěra 02"2</t>
  </si>
  <si>
    <t>091003000 - R1</t>
  </si>
  <si>
    <t>1447309419</t>
  </si>
  <si>
    <t>práce v noci ( 7dní, 8 hodin, 10 osob )</t>
  </si>
  <si>
    <t>7*8*10</t>
  </si>
  <si>
    <t>091003000 - R3</t>
  </si>
  <si>
    <t>-1599518972</t>
  </si>
  <si>
    <t>pronájem bádie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</si>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</sst>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9"/>
      <c r="AS2" s="369"/>
      <c r="AT2" s="369"/>
      <c r="AU2" s="369"/>
      <c r="AV2" s="369"/>
      <c r="AW2" s="369"/>
      <c r="AX2" s="369"/>
      <c r="AY2" s="369"/>
      <c r="AZ2" s="369"/>
      <c r="BA2" s="369"/>
      <c r="BB2" s="369"/>
      <c r="BC2" s="369"/>
      <c r="BD2" s="369"/>
      <c r="BE2" s="36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3"/>
      <c r="AQ5" s="23"/>
      <c r="AR5" s="21"/>
      <c r="BE5" s="33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3"/>
      <c r="AQ6" s="23"/>
      <c r="AR6" s="21"/>
      <c r="BE6" s="33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3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1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31"/>
      <c r="BS13" s="18" t="s">
        <v>6</v>
      </c>
    </row>
    <row r="14" spans="1:74" ht="12.75">
      <c r="B14" s="22"/>
      <c r="C14" s="23"/>
      <c r="D14" s="23"/>
      <c r="E14" s="336" t="s">
        <v>32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3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1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31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1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31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1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1"/>
    </row>
    <row r="23" spans="1:71" s="1" customFormat="1" ht="47.25" customHeight="1">
      <c r="B23" s="22"/>
      <c r="C23" s="23"/>
      <c r="D23" s="23"/>
      <c r="E23" s="338" t="s">
        <v>37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3"/>
      <c r="AP23" s="23"/>
      <c r="AQ23" s="23"/>
      <c r="AR23" s="21"/>
      <c r="BE23" s="33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1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9">
        <f>ROUND(AG54,2)</f>
        <v>0</v>
      </c>
      <c r="AL26" s="340"/>
      <c r="AM26" s="340"/>
      <c r="AN26" s="340"/>
      <c r="AO26" s="340"/>
      <c r="AP26" s="37"/>
      <c r="AQ26" s="37"/>
      <c r="AR26" s="40"/>
      <c r="BE26" s="33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1" t="s">
        <v>39</v>
      </c>
      <c r="M28" s="341"/>
      <c r="N28" s="341"/>
      <c r="O28" s="341"/>
      <c r="P28" s="341"/>
      <c r="Q28" s="37"/>
      <c r="R28" s="37"/>
      <c r="S28" s="37"/>
      <c r="T28" s="37"/>
      <c r="U28" s="37"/>
      <c r="V28" s="37"/>
      <c r="W28" s="341" t="s">
        <v>40</v>
      </c>
      <c r="X28" s="341"/>
      <c r="Y28" s="341"/>
      <c r="Z28" s="341"/>
      <c r="AA28" s="341"/>
      <c r="AB28" s="341"/>
      <c r="AC28" s="341"/>
      <c r="AD28" s="341"/>
      <c r="AE28" s="341"/>
      <c r="AF28" s="37"/>
      <c r="AG28" s="37"/>
      <c r="AH28" s="37"/>
      <c r="AI28" s="37"/>
      <c r="AJ28" s="37"/>
      <c r="AK28" s="341" t="s">
        <v>41</v>
      </c>
      <c r="AL28" s="341"/>
      <c r="AM28" s="341"/>
      <c r="AN28" s="341"/>
      <c r="AO28" s="341"/>
      <c r="AP28" s="37"/>
      <c r="AQ28" s="37"/>
      <c r="AR28" s="40"/>
      <c r="BE28" s="331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44">
        <v>0.21</v>
      </c>
      <c r="M29" s="343"/>
      <c r="N29" s="343"/>
      <c r="O29" s="343"/>
      <c r="P29" s="343"/>
      <c r="Q29" s="42"/>
      <c r="R29" s="42"/>
      <c r="S29" s="42"/>
      <c r="T29" s="42"/>
      <c r="U29" s="42"/>
      <c r="V29" s="42"/>
      <c r="W29" s="342">
        <f>ROUND(AZ54, 2)</f>
        <v>0</v>
      </c>
      <c r="X29" s="343"/>
      <c r="Y29" s="343"/>
      <c r="Z29" s="343"/>
      <c r="AA29" s="343"/>
      <c r="AB29" s="343"/>
      <c r="AC29" s="343"/>
      <c r="AD29" s="343"/>
      <c r="AE29" s="343"/>
      <c r="AF29" s="42"/>
      <c r="AG29" s="42"/>
      <c r="AH29" s="42"/>
      <c r="AI29" s="42"/>
      <c r="AJ29" s="42"/>
      <c r="AK29" s="342">
        <f>ROUND(AV54, 2)</f>
        <v>0</v>
      </c>
      <c r="AL29" s="343"/>
      <c r="AM29" s="343"/>
      <c r="AN29" s="343"/>
      <c r="AO29" s="343"/>
      <c r="AP29" s="42"/>
      <c r="AQ29" s="42"/>
      <c r="AR29" s="43"/>
      <c r="BE29" s="332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44">
        <v>0.15</v>
      </c>
      <c r="M30" s="343"/>
      <c r="N30" s="343"/>
      <c r="O30" s="343"/>
      <c r="P30" s="343"/>
      <c r="Q30" s="42"/>
      <c r="R30" s="42"/>
      <c r="S30" s="42"/>
      <c r="T30" s="42"/>
      <c r="U30" s="42"/>
      <c r="V30" s="42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42"/>
      <c r="AG30" s="42"/>
      <c r="AH30" s="42"/>
      <c r="AI30" s="42"/>
      <c r="AJ30" s="42"/>
      <c r="AK30" s="342">
        <f>ROUND(AW54, 2)</f>
        <v>0</v>
      </c>
      <c r="AL30" s="343"/>
      <c r="AM30" s="343"/>
      <c r="AN30" s="343"/>
      <c r="AO30" s="343"/>
      <c r="AP30" s="42"/>
      <c r="AQ30" s="42"/>
      <c r="AR30" s="43"/>
      <c r="BE30" s="332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44">
        <v>0.21</v>
      </c>
      <c r="M31" s="343"/>
      <c r="N31" s="343"/>
      <c r="O31" s="343"/>
      <c r="P31" s="343"/>
      <c r="Q31" s="42"/>
      <c r="R31" s="42"/>
      <c r="S31" s="42"/>
      <c r="T31" s="42"/>
      <c r="U31" s="42"/>
      <c r="V31" s="42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42"/>
      <c r="AG31" s="42"/>
      <c r="AH31" s="42"/>
      <c r="AI31" s="42"/>
      <c r="AJ31" s="42"/>
      <c r="AK31" s="342">
        <v>0</v>
      </c>
      <c r="AL31" s="343"/>
      <c r="AM31" s="343"/>
      <c r="AN31" s="343"/>
      <c r="AO31" s="343"/>
      <c r="AP31" s="42"/>
      <c r="AQ31" s="42"/>
      <c r="AR31" s="43"/>
      <c r="BE31" s="332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44">
        <v>0.15</v>
      </c>
      <c r="M32" s="343"/>
      <c r="N32" s="343"/>
      <c r="O32" s="343"/>
      <c r="P32" s="343"/>
      <c r="Q32" s="42"/>
      <c r="R32" s="42"/>
      <c r="S32" s="42"/>
      <c r="T32" s="42"/>
      <c r="U32" s="42"/>
      <c r="V32" s="42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42"/>
      <c r="AG32" s="42"/>
      <c r="AH32" s="42"/>
      <c r="AI32" s="42"/>
      <c r="AJ32" s="42"/>
      <c r="AK32" s="342">
        <v>0</v>
      </c>
      <c r="AL32" s="343"/>
      <c r="AM32" s="343"/>
      <c r="AN32" s="343"/>
      <c r="AO32" s="343"/>
      <c r="AP32" s="42"/>
      <c r="AQ32" s="42"/>
      <c r="AR32" s="43"/>
      <c r="BE32" s="332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44">
        <v>0</v>
      </c>
      <c r="M33" s="343"/>
      <c r="N33" s="343"/>
      <c r="O33" s="343"/>
      <c r="P33" s="343"/>
      <c r="Q33" s="42"/>
      <c r="R33" s="42"/>
      <c r="S33" s="42"/>
      <c r="T33" s="42"/>
      <c r="U33" s="42"/>
      <c r="V33" s="42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42"/>
      <c r="AG33" s="42"/>
      <c r="AH33" s="42"/>
      <c r="AI33" s="42"/>
      <c r="AJ33" s="42"/>
      <c r="AK33" s="342">
        <v>0</v>
      </c>
      <c r="AL33" s="343"/>
      <c r="AM33" s="343"/>
      <c r="AN33" s="343"/>
      <c r="AO33" s="34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45" t="s">
        <v>50</v>
      </c>
      <c r="Y35" s="346"/>
      <c r="Z35" s="346"/>
      <c r="AA35" s="346"/>
      <c r="AB35" s="346"/>
      <c r="AC35" s="46"/>
      <c r="AD35" s="46"/>
      <c r="AE35" s="46"/>
      <c r="AF35" s="46"/>
      <c r="AG35" s="46"/>
      <c r="AH35" s="46"/>
      <c r="AI35" s="46"/>
      <c r="AJ35" s="46"/>
      <c r="AK35" s="347">
        <f>SUM(AK26:AK33)</f>
        <v>0</v>
      </c>
      <c r="AL35" s="346"/>
      <c r="AM35" s="346"/>
      <c r="AN35" s="346"/>
      <c r="AO35" s="34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9" t="str">
        <f>K6</f>
        <v>Oprava mostu v km 5,872 na trati Český Těšín - Ostrava Kunčice</v>
      </c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0"/>
      <c r="AO45" s="35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1" t="str">
        <f>IF(AN8= "","",AN8)</f>
        <v>18. 6. 2020</v>
      </c>
      <c r="AN47" s="35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železnic, s.o. OŘ Ostrava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52" t="str">
        <f>IF(E17="","",E17)</f>
        <v xml:space="preserve"> </v>
      </c>
      <c r="AN49" s="353"/>
      <c r="AO49" s="353"/>
      <c r="AP49" s="353"/>
      <c r="AQ49" s="37"/>
      <c r="AR49" s="40"/>
      <c r="AS49" s="354" t="s">
        <v>52</v>
      </c>
      <c r="AT49" s="35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52" t="str">
        <f>IF(E20="","",E20)</f>
        <v xml:space="preserve"> </v>
      </c>
      <c r="AN50" s="353"/>
      <c r="AO50" s="353"/>
      <c r="AP50" s="353"/>
      <c r="AQ50" s="37"/>
      <c r="AR50" s="40"/>
      <c r="AS50" s="356"/>
      <c r="AT50" s="35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8"/>
      <c r="AT51" s="35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60" t="s">
        <v>53</v>
      </c>
      <c r="D52" s="361"/>
      <c r="E52" s="361"/>
      <c r="F52" s="361"/>
      <c r="G52" s="361"/>
      <c r="H52" s="67"/>
      <c r="I52" s="362" t="s">
        <v>54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3" t="s">
        <v>55</v>
      </c>
      <c r="AH52" s="361"/>
      <c r="AI52" s="361"/>
      <c r="AJ52" s="361"/>
      <c r="AK52" s="361"/>
      <c r="AL52" s="361"/>
      <c r="AM52" s="361"/>
      <c r="AN52" s="362" t="s">
        <v>56</v>
      </c>
      <c r="AO52" s="361"/>
      <c r="AP52" s="361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7">
        <f>ROUND(SUM(AG55:AG57),2)</f>
        <v>0</v>
      </c>
      <c r="AH54" s="367"/>
      <c r="AI54" s="367"/>
      <c r="AJ54" s="367"/>
      <c r="AK54" s="367"/>
      <c r="AL54" s="367"/>
      <c r="AM54" s="367"/>
      <c r="AN54" s="368">
        <f>SUM(AG54,AT54)</f>
        <v>0</v>
      </c>
      <c r="AO54" s="368"/>
      <c r="AP54" s="368"/>
      <c r="AQ54" s="79" t="s">
        <v>19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24.75" customHeight="1">
      <c r="A55" s="87" t="s">
        <v>76</v>
      </c>
      <c r="B55" s="88"/>
      <c r="C55" s="89"/>
      <c r="D55" s="366" t="s">
        <v>77</v>
      </c>
      <c r="E55" s="366"/>
      <c r="F55" s="366"/>
      <c r="G55" s="366"/>
      <c r="H55" s="366"/>
      <c r="I55" s="90"/>
      <c r="J55" s="366" t="s">
        <v>78</v>
      </c>
      <c r="K55" s="366"/>
      <c r="L55" s="366"/>
      <c r="M55" s="366"/>
      <c r="N55" s="366"/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  <c r="AD55" s="366"/>
      <c r="AE55" s="366"/>
      <c r="AF55" s="366"/>
      <c r="AG55" s="364">
        <f>'SO - 01 - železniční svršek'!J30</f>
        <v>0</v>
      </c>
      <c r="AH55" s="365"/>
      <c r="AI55" s="365"/>
      <c r="AJ55" s="365"/>
      <c r="AK55" s="365"/>
      <c r="AL55" s="365"/>
      <c r="AM55" s="365"/>
      <c r="AN55" s="364">
        <f>SUM(AG55,AT55)</f>
        <v>0</v>
      </c>
      <c r="AO55" s="365"/>
      <c r="AP55" s="365"/>
      <c r="AQ55" s="91" t="s">
        <v>79</v>
      </c>
      <c r="AR55" s="92"/>
      <c r="AS55" s="93">
        <v>0</v>
      </c>
      <c r="AT55" s="94">
        <f>ROUND(SUM(AV55:AW55),2)</f>
        <v>0</v>
      </c>
      <c r="AU55" s="95">
        <f>'SO - 01 - železniční svršek'!P82</f>
        <v>0</v>
      </c>
      <c r="AV55" s="94">
        <f>'SO - 01 - železniční svršek'!J33</f>
        <v>0</v>
      </c>
      <c r="AW55" s="94">
        <f>'SO - 01 - železniční svršek'!J34</f>
        <v>0</v>
      </c>
      <c r="AX55" s="94">
        <f>'SO - 01 - železniční svršek'!J35</f>
        <v>0</v>
      </c>
      <c r="AY55" s="94">
        <f>'SO - 01 - železniční svršek'!J36</f>
        <v>0</v>
      </c>
      <c r="AZ55" s="94">
        <f>'SO - 01 - železniční svršek'!F33</f>
        <v>0</v>
      </c>
      <c r="BA55" s="94">
        <f>'SO - 01 - železniční svršek'!F34</f>
        <v>0</v>
      </c>
      <c r="BB55" s="94">
        <f>'SO - 01 - železniční svršek'!F35</f>
        <v>0</v>
      </c>
      <c r="BC55" s="94">
        <f>'SO - 01 - železniční svršek'!F36</f>
        <v>0</v>
      </c>
      <c r="BD55" s="96">
        <f>'SO - 01 - železniční svršek'!F37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24.75" customHeight="1">
      <c r="A56" s="87" t="s">
        <v>76</v>
      </c>
      <c r="B56" s="88"/>
      <c r="C56" s="89"/>
      <c r="D56" s="366" t="s">
        <v>83</v>
      </c>
      <c r="E56" s="366"/>
      <c r="F56" s="366"/>
      <c r="G56" s="366"/>
      <c r="H56" s="366"/>
      <c r="I56" s="90"/>
      <c r="J56" s="366" t="s">
        <v>84</v>
      </c>
      <c r="K56" s="366"/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4">
        <f>'SO - 02 - most'!J30</f>
        <v>0</v>
      </c>
      <c r="AH56" s="365"/>
      <c r="AI56" s="365"/>
      <c r="AJ56" s="365"/>
      <c r="AK56" s="365"/>
      <c r="AL56" s="365"/>
      <c r="AM56" s="365"/>
      <c r="AN56" s="364">
        <f>SUM(AG56,AT56)</f>
        <v>0</v>
      </c>
      <c r="AO56" s="365"/>
      <c r="AP56" s="365"/>
      <c r="AQ56" s="91" t="s">
        <v>79</v>
      </c>
      <c r="AR56" s="92"/>
      <c r="AS56" s="93">
        <v>0</v>
      </c>
      <c r="AT56" s="94">
        <f>ROUND(SUM(AV56:AW56),2)</f>
        <v>0</v>
      </c>
      <c r="AU56" s="95">
        <f>'SO - 02 - most'!P93</f>
        <v>0</v>
      </c>
      <c r="AV56" s="94">
        <f>'SO - 02 - most'!J33</f>
        <v>0</v>
      </c>
      <c r="AW56" s="94">
        <f>'SO - 02 - most'!J34</f>
        <v>0</v>
      </c>
      <c r="AX56" s="94">
        <f>'SO - 02 - most'!J35</f>
        <v>0</v>
      </c>
      <c r="AY56" s="94">
        <f>'SO - 02 - most'!J36</f>
        <v>0</v>
      </c>
      <c r="AZ56" s="94">
        <f>'SO - 02 - most'!F33</f>
        <v>0</v>
      </c>
      <c r="BA56" s="94">
        <f>'SO - 02 - most'!F34</f>
        <v>0</v>
      </c>
      <c r="BB56" s="94">
        <f>'SO - 02 - most'!F35</f>
        <v>0</v>
      </c>
      <c r="BC56" s="94">
        <f>'SO - 02 - most'!F36</f>
        <v>0</v>
      </c>
      <c r="BD56" s="96">
        <f>'SO - 02 - most'!F37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7" customFormat="1" ht="16.5" customHeight="1">
      <c r="A57" s="87" t="s">
        <v>76</v>
      </c>
      <c r="B57" s="88"/>
      <c r="C57" s="89"/>
      <c r="D57" s="366" t="s">
        <v>86</v>
      </c>
      <c r="E57" s="366"/>
      <c r="F57" s="366"/>
      <c r="G57" s="366"/>
      <c r="H57" s="366"/>
      <c r="I57" s="90"/>
      <c r="J57" s="366" t="s">
        <v>87</v>
      </c>
      <c r="K57" s="366"/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64">
        <f>'VRN - Vedlejší rozpočtové...'!J30</f>
        <v>0</v>
      </c>
      <c r="AH57" s="365"/>
      <c r="AI57" s="365"/>
      <c r="AJ57" s="365"/>
      <c r="AK57" s="365"/>
      <c r="AL57" s="365"/>
      <c r="AM57" s="365"/>
      <c r="AN57" s="364">
        <f>SUM(AG57,AT57)</f>
        <v>0</v>
      </c>
      <c r="AO57" s="365"/>
      <c r="AP57" s="365"/>
      <c r="AQ57" s="91" t="s">
        <v>79</v>
      </c>
      <c r="AR57" s="92"/>
      <c r="AS57" s="98">
        <v>0</v>
      </c>
      <c r="AT57" s="99">
        <f>ROUND(SUM(AV57:AW57),2)</f>
        <v>0</v>
      </c>
      <c r="AU57" s="100">
        <f>'VRN - Vedlejší rozpočtové...'!P85</f>
        <v>0</v>
      </c>
      <c r="AV57" s="99">
        <f>'VRN - Vedlejší rozpočtové...'!J33</f>
        <v>0</v>
      </c>
      <c r="AW57" s="99">
        <f>'VRN - Vedlejší rozpočtové...'!J34</f>
        <v>0</v>
      </c>
      <c r="AX57" s="99">
        <f>'VRN - Vedlejší rozpočtové...'!J35</f>
        <v>0</v>
      </c>
      <c r="AY57" s="99">
        <f>'VRN - Vedlejší rozpočtové...'!J36</f>
        <v>0</v>
      </c>
      <c r="AZ57" s="99">
        <f>'VRN - Vedlejší rozpočtové...'!F33</f>
        <v>0</v>
      </c>
      <c r="BA57" s="99">
        <f>'VRN - Vedlejší rozpočtové...'!F34</f>
        <v>0</v>
      </c>
      <c r="BB57" s="99">
        <f>'VRN - Vedlejší rozpočtové...'!F35</f>
        <v>0</v>
      </c>
      <c r="BC57" s="99">
        <f>'VRN - Vedlejší rozpočtové...'!F36</f>
        <v>0</v>
      </c>
      <c r="BD57" s="101">
        <f>'VRN - Vedlejší rozpočtové...'!F37</f>
        <v>0</v>
      </c>
      <c r="BT57" s="97" t="s">
        <v>80</v>
      </c>
      <c r="BV57" s="97" t="s">
        <v>74</v>
      </c>
      <c r="BW57" s="97" t="s">
        <v>88</v>
      </c>
      <c r="BX57" s="97" t="s">
        <v>5</v>
      </c>
      <c r="CL57" s="97" t="s">
        <v>19</v>
      </c>
      <c r="CM57" s="97" t="s">
        <v>82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/scwGA/XujZ94afCFei+YTdsrHvYHE3Vj4z6a8dgEFIjxbB6C7X65Avr4IVTzAZqu3zCrNug4/7PizTObocIwg==" saltValue="LIdgBBxLsHQhvoKlKG8nngFu+WTfa6b9t8uTnXhjmBZn/rmOG+9UadAIX6FVz0ClP//I7XV/FKQf5MQ3D4tLP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- 01 - železniční svršek'!C2" display="/"/>
    <hyperlink ref="A56" location="'SO - 02 - most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82</v>
      </c>
    </row>
    <row r="4" spans="1:46" s="1" customFormat="1" ht="24.95" customHeight="1">
      <c r="B4" s="21"/>
      <c r="D4" s="106" t="s">
        <v>89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0" t="str">
        <f>'Rekapitulace stavby'!K6</f>
        <v>Oprava mostu v km 5,872 na trati Český Těšín - Ostrava Kunčice</v>
      </c>
      <c r="F7" s="371"/>
      <c r="G7" s="371"/>
      <c r="H7" s="371"/>
      <c r="I7" s="102"/>
      <c r="L7" s="21"/>
    </row>
    <row r="8" spans="1:46" s="2" customFormat="1" ht="12" customHeight="1">
      <c r="A8" s="35"/>
      <c r="B8" s="40"/>
      <c r="C8" s="35"/>
      <c r="D8" s="108" t="s">
        <v>90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2" t="s">
        <v>91</v>
      </c>
      <c r="F9" s="373"/>
      <c r="G9" s="373"/>
      <c r="H9" s="373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18. 6. 2020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tr">
        <f>IF('Rekapitulace stavby'!AN10="","",'Rekapitulace stavby'!AN10)</f>
        <v>70994234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>Správa železnic, s.o. OŘ Ostrava</v>
      </c>
      <c r="F15" s="35"/>
      <c r="G15" s="35"/>
      <c r="H15" s="35"/>
      <c r="I15" s="112" t="s">
        <v>29</v>
      </c>
      <c r="J15" s="111" t="str">
        <f>IF('Rekapitulace stavby'!AN11="","",'Rekapitulace stavby'!AN11)</f>
        <v>CZ70994234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31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12" t="s">
        <v>29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33</v>
      </c>
      <c r="E20" s="35"/>
      <c r="F20" s="35"/>
      <c r="G20" s="35"/>
      <c r="H20" s="35"/>
      <c r="I20" s="112" t="s">
        <v>26</v>
      </c>
      <c r="J20" s="111" t="str">
        <f>IF('Rekapitulace stavby'!AN16="","",'Rekapitulace stavby'!AN16)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12" t="s">
        <v>29</v>
      </c>
      <c r="J21" s="111" t="str">
        <f>IF('Rekapitulace stavby'!AN17="","",'Rekapitulace stavby'!AN17)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35</v>
      </c>
      <c r="E23" s="35"/>
      <c r="F23" s="35"/>
      <c r="G23" s="35"/>
      <c r="H23" s="35"/>
      <c r="I23" s="112" t="s">
        <v>26</v>
      </c>
      <c r="J23" s="111" t="str">
        <f>IF('Rekapitulace stavby'!AN19="","",'Rekapitulace stavby'!AN19)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12" t="s">
        <v>29</v>
      </c>
      <c r="J24" s="111" t="str">
        <f>IF('Rekapitulace stavby'!AN20="","",'Rekapitulace stavby'!AN20)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36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6" t="s">
        <v>19</v>
      </c>
      <c r="F27" s="376"/>
      <c r="G27" s="376"/>
      <c r="H27" s="376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109"/>
      <c r="J30" s="121">
        <f>ROUND(J82,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3" t="s">
        <v>39</v>
      </c>
      <c r="J32" s="122" t="s">
        <v>41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42</v>
      </c>
      <c r="E33" s="108" t="s">
        <v>43</v>
      </c>
      <c r="F33" s="125">
        <f>ROUND((SUM(BE82:BE190)),  2)</f>
        <v>0</v>
      </c>
      <c r="G33" s="35"/>
      <c r="H33" s="35"/>
      <c r="I33" s="126">
        <v>0.21</v>
      </c>
      <c r="J33" s="125">
        <f>ROUND(((SUM(BE82:BE190))*I33),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44</v>
      </c>
      <c r="F34" s="125">
        <f>ROUND((SUM(BF82:BF190)),  2)</f>
        <v>0</v>
      </c>
      <c r="G34" s="35"/>
      <c r="H34" s="35"/>
      <c r="I34" s="126">
        <v>0.15</v>
      </c>
      <c r="J34" s="125">
        <f>ROUND(((SUM(BF82:BF190))*I34),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45</v>
      </c>
      <c r="F35" s="125">
        <f>ROUND((SUM(BG82:BG190)),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46</v>
      </c>
      <c r="F36" s="125">
        <f>ROUND((SUM(BH82:BH190)),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47</v>
      </c>
      <c r="F37" s="125">
        <f>ROUND((SUM(BI82:BI190)),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7" t="str">
        <f>E7</f>
        <v>Oprava mostu v km 5,872 na trati Český Těšín - Ostrava Kunčice</v>
      </c>
      <c r="F48" s="378"/>
      <c r="G48" s="378"/>
      <c r="H48" s="378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- 01 - železniční svršek</v>
      </c>
      <c r="F50" s="379"/>
      <c r="G50" s="379"/>
      <c r="H50" s="379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18. 6. 2020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Správa železnic, s.o. OŘ Ostrava</v>
      </c>
      <c r="G54" s="37"/>
      <c r="H54" s="37"/>
      <c r="I54" s="112" t="s">
        <v>33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112" t="s">
        <v>35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93</v>
      </c>
      <c r="D57" s="142"/>
      <c r="E57" s="142"/>
      <c r="F57" s="142"/>
      <c r="G57" s="142"/>
      <c r="H57" s="142"/>
      <c r="I57" s="143"/>
      <c r="J57" s="144" t="s">
        <v>94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70</v>
      </c>
      <c r="D59" s="37"/>
      <c r="E59" s="37"/>
      <c r="F59" s="37"/>
      <c r="G59" s="37"/>
      <c r="H59" s="37"/>
      <c r="I59" s="109"/>
      <c r="J59" s="78">
        <f>J82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95</v>
      </c>
    </row>
    <row r="60" spans="1:47" s="9" customFormat="1" ht="24.95" customHeight="1">
      <c r="B60" s="146"/>
      <c r="C60" s="147"/>
      <c r="D60" s="148" t="s">
        <v>96</v>
      </c>
      <c r="E60" s="149"/>
      <c r="F60" s="149"/>
      <c r="G60" s="149"/>
      <c r="H60" s="149"/>
      <c r="I60" s="150"/>
      <c r="J60" s="151">
        <f>J83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97</v>
      </c>
      <c r="E61" s="156"/>
      <c r="F61" s="156"/>
      <c r="G61" s="156"/>
      <c r="H61" s="156"/>
      <c r="I61" s="157"/>
      <c r="J61" s="158">
        <f>J84</f>
        <v>0</v>
      </c>
      <c r="K61" s="154"/>
      <c r="L61" s="159"/>
    </row>
    <row r="62" spans="1:47" s="9" customFormat="1" ht="24.95" customHeight="1">
      <c r="B62" s="146"/>
      <c r="C62" s="147"/>
      <c r="D62" s="148" t="s">
        <v>98</v>
      </c>
      <c r="E62" s="149"/>
      <c r="F62" s="149"/>
      <c r="G62" s="149"/>
      <c r="H62" s="149"/>
      <c r="I62" s="150"/>
      <c r="J62" s="151">
        <f>J162</f>
        <v>0</v>
      </c>
      <c r="K62" s="147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109"/>
      <c r="J63" s="37"/>
      <c r="K63" s="37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137"/>
      <c r="J64" s="49"/>
      <c r="K64" s="49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140"/>
      <c r="J68" s="51"/>
      <c r="K68" s="51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99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7" t="str">
        <f>E7</f>
        <v>Oprava mostu v km 5,872 na trati Český Těšín - Ostrava Kunčice</v>
      </c>
      <c r="F72" s="378"/>
      <c r="G72" s="378"/>
      <c r="H72" s="378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90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49" t="str">
        <f>E9</f>
        <v>SO - 01 - železniční svršek</v>
      </c>
      <c r="F74" s="379"/>
      <c r="G74" s="379"/>
      <c r="H74" s="379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112" t="s">
        <v>23</v>
      </c>
      <c r="J76" s="60" t="str">
        <f>IF(J12="","",J12)</f>
        <v>18. 6. 2020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25</v>
      </c>
      <c r="D78" s="37"/>
      <c r="E78" s="37"/>
      <c r="F78" s="28" t="str">
        <f>E15</f>
        <v>Správa železnic, s.o. OŘ Ostrava</v>
      </c>
      <c r="G78" s="37"/>
      <c r="H78" s="37"/>
      <c r="I78" s="112" t="s">
        <v>33</v>
      </c>
      <c r="J78" s="33" t="str">
        <f>E21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31</v>
      </c>
      <c r="D79" s="37"/>
      <c r="E79" s="37"/>
      <c r="F79" s="28" t="str">
        <f>IF(E18="","",E18)</f>
        <v>Vyplň údaj</v>
      </c>
      <c r="G79" s="37"/>
      <c r="H79" s="37"/>
      <c r="I79" s="112" t="s">
        <v>35</v>
      </c>
      <c r="J79" s="33" t="str">
        <f>E24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60"/>
      <c r="B81" s="161"/>
      <c r="C81" s="162" t="s">
        <v>100</v>
      </c>
      <c r="D81" s="163" t="s">
        <v>57</v>
      </c>
      <c r="E81" s="163" t="s">
        <v>53</v>
      </c>
      <c r="F81" s="163" t="s">
        <v>54</v>
      </c>
      <c r="G81" s="163" t="s">
        <v>101</v>
      </c>
      <c r="H81" s="163" t="s">
        <v>102</v>
      </c>
      <c r="I81" s="164" t="s">
        <v>103</v>
      </c>
      <c r="J81" s="163" t="s">
        <v>94</v>
      </c>
      <c r="K81" s="165" t="s">
        <v>104</v>
      </c>
      <c r="L81" s="166"/>
      <c r="M81" s="69" t="s">
        <v>19</v>
      </c>
      <c r="N81" s="70" t="s">
        <v>42</v>
      </c>
      <c r="O81" s="70" t="s">
        <v>105</v>
      </c>
      <c r="P81" s="70" t="s">
        <v>106</v>
      </c>
      <c r="Q81" s="70" t="s">
        <v>107</v>
      </c>
      <c r="R81" s="70" t="s">
        <v>108</v>
      </c>
      <c r="S81" s="70" t="s">
        <v>109</v>
      </c>
      <c r="T81" s="71" t="s">
        <v>110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pans="1:65" s="2" customFormat="1" ht="22.9" customHeight="1">
      <c r="A82" s="35"/>
      <c r="B82" s="36"/>
      <c r="C82" s="76" t="s">
        <v>111</v>
      </c>
      <c r="D82" s="37"/>
      <c r="E82" s="37"/>
      <c r="F82" s="37"/>
      <c r="G82" s="37"/>
      <c r="H82" s="37"/>
      <c r="I82" s="109"/>
      <c r="J82" s="167">
        <f>BK82</f>
        <v>0</v>
      </c>
      <c r="K82" s="37"/>
      <c r="L82" s="40"/>
      <c r="M82" s="72"/>
      <c r="N82" s="168"/>
      <c r="O82" s="73"/>
      <c r="P82" s="169">
        <f>P83+P162</f>
        <v>0</v>
      </c>
      <c r="Q82" s="73"/>
      <c r="R82" s="169">
        <f>R83+R162</f>
        <v>5.3623199999999995</v>
      </c>
      <c r="S82" s="73"/>
      <c r="T82" s="170">
        <f>T83+T162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71</v>
      </c>
      <c r="AU82" s="18" t="s">
        <v>95</v>
      </c>
      <c r="BK82" s="171">
        <f>BK83+BK162</f>
        <v>0</v>
      </c>
    </row>
    <row r="83" spans="1:65" s="12" customFormat="1" ht="25.9" customHeight="1">
      <c r="B83" s="172"/>
      <c r="C83" s="173"/>
      <c r="D83" s="174" t="s">
        <v>71</v>
      </c>
      <c r="E83" s="175" t="s">
        <v>112</v>
      </c>
      <c r="F83" s="175" t="s">
        <v>113</v>
      </c>
      <c r="G83" s="173"/>
      <c r="H83" s="173"/>
      <c r="I83" s="176"/>
      <c r="J83" s="177">
        <f>BK83</f>
        <v>0</v>
      </c>
      <c r="K83" s="173"/>
      <c r="L83" s="178"/>
      <c r="M83" s="179"/>
      <c r="N83" s="180"/>
      <c r="O83" s="180"/>
      <c r="P83" s="181">
        <f>P84</f>
        <v>0</v>
      </c>
      <c r="Q83" s="180"/>
      <c r="R83" s="181">
        <f>R84</f>
        <v>5.3623199999999995</v>
      </c>
      <c r="S83" s="180"/>
      <c r="T83" s="182">
        <f>T84</f>
        <v>0</v>
      </c>
      <c r="AR83" s="183" t="s">
        <v>80</v>
      </c>
      <c r="AT83" s="184" t="s">
        <v>71</v>
      </c>
      <c r="AU83" s="184" t="s">
        <v>72</v>
      </c>
      <c r="AY83" s="183" t="s">
        <v>114</v>
      </c>
      <c r="BK83" s="185">
        <f>BK84</f>
        <v>0</v>
      </c>
    </row>
    <row r="84" spans="1:65" s="12" customFormat="1" ht="22.9" customHeight="1">
      <c r="B84" s="172"/>
      <c r="C84" s="173"/>
      <c r="D84" s="174" t="s">
        <v>71</v>
      </c>
      <c r="E84" s="186" t="s">
        <v>115</v>
      </c>
      <c r="F84" s="186" t="s">
        <v>116</v>
      </c>
      <c r="G84" s="173"/>
      <c r="H84" s="173"/>
      <c r="I84" s="176"/>
      <c r="J84" s="187">
        <f>BK84</f>
        <v>0</v>
      </c>
      <c r="K84" s="173"/>
      <c r="L84" s="178"/>
      <c r="M84" s="179"/>
      <c r="N84" s="180"/>
      <c r="O84" s="180"/>
      <c r="P84" s="181">
        <f>SUM(P85:P161)</f>
        <v>0</v>
      </c>
      <c r="Q84" s="180"/>
      <c r="R84" s="181">
        <f>SUM(R85:R161)</f>
        <v>5.3623199999999995</v>
      </c>
      <c r="S84" s="180"/>
      <c r="T84" s="182">
        <f>SUM(T85:T161)</f>
        <v>0</v>
      </c>
      <c r="AR84" s="183" t="s">
        <v>80</v>
      </c>
      <c r="AT84" s="184" t="s">
        <v>71</v>
      </c>
      <c r="AU84" s="184" t="s">
        <v>80</v>
      </c>
      <c r="AY84" s="183" t="s">
        <v>114</v>
      </c>
      <c r="BK84" s="185">
        <f>SUM(BK85:BK161)</f>
        <v>0</v>
      </c>
    </row>
    <row r="85" spans="1:65" s="2" customFormat="1" ht="21.75" customHeight="1">
      <c r="A85" s="35"/>
      <c r="B85" s="36"/>
      <c r="C85" s="188" t="s">
        <v>80</v>
      </c>
      <c r="D85" s="188" t="s">
        <v>117</v>
      </c>
      <c r="E85" s="189" t="s">
        <v>118</v>
      </c>
      <c r="F85" s="190" t="s">
        <v>119</v>
      </c>
      <c r="G85" s="191" t="s">
        <v>120</v>
      </c>
      <c r="H85" s="192">
        <v>72.48</v>
      </c>
      <c r="I85" s="193"/>
      <c r="J85" s="194">
        <f>ROUND(I85*H85,2)</f>
        <v>0</v>
      </c>
      <c r="K85" s="190" t="s">
        <v>121</v>
      </c>
      <c r="L85" s="40"/>
      <c r="M85" s="195" t="s">
        <v>19</v>
      </c>
      <c r="N85" s="196" t="s">
        <v>43</v>
      </c>
      <c r="O85" s="65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9" t="s">
        <v>122</v>
      </c>
      <c r="AT85" s="199" t="s">
        <v>117</v>
      </c>
      <c r="AU85" s="199" t="s">
        <v>82</v>
      </c>
      <c r="AY85" s="18" t="s">
        <v>114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18" t="s">
        <v>80</v>
      </c>
      <c r="BK85" s="200">
        <f>ROUND(I85*H85,2)</f>
        <v>0</v>
      </c>
      <c r="BL85" s="18" t="s">
        <v>122</v>
      </c>
      <c r="BM85" s="199" t="s">
        <v>123</v>
      </c>
    </row>
    <row r="86" spans="1:65" s="2" customFormat="1" ht="39">
      <c r="A86" s="35"/>
      <c r="B86" s="36"/>
      <c r="C86" s="37"/>
      <c r="D86" s="201" t="s">
        <v>124</v>
      </c>
      <c r="E86" s="37"/>
      <c r="F86" s="202" t="s">
        <v>125</v>
      </c>
      <c r="G86" s="37"/>
      <c r="H86" s="37"/>
      <c r="I86" s="109"/>
      <c r="J86" s="37"/>
      <c r="K86" s="37"/>
      <c r="L86" s="40"/>
      <c r="M86" s="203"/>
      <c r="N86" s="204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124</v>
      </c>
      <c r="AU86" s="18" t="s">
        <v>82</v>
      </c>
    </row>
    <row r="87" spans="1:65" s="13" customFormat="1" ht="11.25">
      <c r="B87" s="205"/>
      <c r="C87" s="206"/>
      <c r="D87" s="201" t="s">
        <v>126</v>
      </c>
      <c r="E87" s="207" t="s">
        <v>19</v>
      </c>
      <c r="F87" s="208" t="s">
        <v>127</v>
      </c>
      <c r="G87" s="206"/>
      <c r="H87" s="207" t="s">
        <v>19</v>
      </c>
      <c r="I87" s="209"/>
      <c r="J87" s="206"/>
      <c r="K87" s="206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126</v>
      </c>
      <c r="AU87" s="214" t="s">
        <v>82</v>
      </c>
      <c r="AV87" s="13" t="s">
        <v>80</v>
      </c>
      <c r="AW87" s="13" t="s">
        <v>34</v>
      </c>
      <c r="AX87" s="13" t="s">
        <v>72</v>
      </c>
      <c r="AY87" s="214" t="s">
        <v>114</v>
      </c>
    </row>
    <row r="88" spans="1:65" s="13" customFormat="1" ht="11.25">
      <c r="B88" s="205"/>
      <c r="C88" s="206"/>
      <c r="D88" s="201" t="s">
        <v>126</v>
      </c>
      <c r="E88" s="207" t="s">
        <v>19</v>
      </c>
      <c r="F88" s="208" t="s">
        <v>128</v>
      </c>
      <c r="G88" s="206"/>
      <c r="H88" s="207" t="s">
        <v>19</v>
      </c>
      <c r="I88" s="209"/>
      <c r="J88" s="206"/>
      <c r="K88" s="206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126</v>
      </c>
      <c r="AU88" s="214" t="s">
        <v>82</v>
      </c>
      <c r="AV88" s="13" t="s">
        <v>80</v>
      </c>
      <c r="AW88" s="13" t="s">
        <v>34</v>
      </c>
      <c r="AX88" s="13" t="s">
        <v>72</v>
      </c>
      <c r="AY88" s="214" t="s">
        <v>114</v>
      </c>
    </row>
    <row r="89" spans="1:65" s="13" customFormat="1" ht="11.25">
      <c r="B89" s="205"/>
      <c r="C89" s="206"/>
      <c r="D89" s="201" t="s">
        <v>126</v>
      </c>
      <c r="E89" s="207" t="s">
        <v>19</v>
      </c>
      <c r="F89" s="208" t="s">
        <v>129</v>
      </c>
      <c r="G89" s="206"/>
      <c r="H89" s="207" t="s">
        <v>19</v>
      </c>
      <c r="I89" s="209"/>
      <c r="J89" s="206"/>
      <c r="K89" s="206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126</v>
      </c>
      <c r="AU89" s="214" t="s">
        <v>82</v>
      </c>
      <c r="AV89" s="13" t="s">
        <v>80</v>
      </c>
      <c r="AW89" s="13" t="s">
        <v>34</v>
      </c>
      <c r="AX89" s="13" t="s">
        <v>72</v>
      </c>
      <c r="AY89" s="214" t="s">
        <v>114</v>
      </c>
    </row>
    <row r="90" spans="1:65" s="14" customFormat="1" ht="11.25">
      <c r="B90" s="215"/>
      <c r="C90" s="216"/>
      <c r="D90" s="201" t="s">
        <v>126</v>
      </c>
      <c r="E90" s="217" t="s">
        <v>19</v>
      </c>
      <c r="F90" s="218" t="s">
        <v>130</v>
      </c>
      <c r="G90" s="216"/>
      <c r="H90" s="219">
        <v>25.89</v>
      </c>
      <c r="I90" s="220"/>
      <c r="J90" s="216"/>
      <c r="K90" s="216"/>
      <c r="L90" s="221"/>
      <c r="M90" s="222"/>
      <c r="N90" s="223"/>
      <c r="O90" s="223"/>
      <c r="P90" s="223"/>
      <c r="Q90" s="223"/>
      <c r="R90" s="223"/>
      <c r="S90" s="223"/>
      <c r="T90" s="224"/>
      <c r="AT90" s="225" t="s">
        <v>126</v>
      </c>
      <c r="AU90" s="225" t="s">
        <v>82</v>
      </c>
      <c r="AV90" s="14" t="s">
        <v>82</v>
      </c>
      <c r="AW90" s="14" t="s">
        <v>34</v>
      </c>
      <c r="AX90" s="14" t="s">
        <v>72</v>
      </c>
      <c r="AY90" s="225" t="s">
        <v>114</v>
      </c>
    </row>
    <row r="91" spans="1:65" s="13" customFormat="1" ht="11.25">
      <c r="B91" s="205"/>
      <c r="C91" s="206"/>
      <c r="D91" s="201" t="s">
        <v>126</v>
      </c>
      <c r="E91" s="207" t="s">
        <v>19</v>
      </c>
      <c r="F91" s="208" t="s">
        <v>131</v>
      </c>
      <c r="G91" s="206"/>
      <c r="H91" s="207" t="s">
        <v>19</v>
      </c>
      <c r="I91" s="209"/>
      <c r="J91" s="206"/>
      <c r="K91" s="206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126</v>
      </c>
      <c r="AU91" s="214" t="s">
        <v>82</v>
      </c>
      <c r="AV91" s="13" t="s">
        <v>80</v>
      </c>
      <c r="AW91" s="13" t="s">
        <v>34</v>
      </c>
      <c r="AX91" s="13" t="s">
        <v>72</v>
      </c>
      <c r="AY91" s="214" t="s">
        <v>114</v>
      </c>
    </row>
    <row r="92" spans="1:65" s="14" customFormat="1" ht="11.25">
      <c r="B92" s="215"/>
      <c r="C92" s="216"/>
      <c r="D92" s="201" t="s">
        <v>126</v>
      </c>
      <c r="E92" s="217" t="s">
        <v>19</v>
      </c>
      <c r="F92" s="218" t="s">
        <v>132</v>
      </c>
      <c r="G92" s="216"/>
      <c r="H92" s="219">
        <v>46.59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126</v>
      </c>
      <c r="AU92" s="225" t="s">
        <v>82</v>
      </c>
      <c r="AV92" s="14" t="s">
        <v>82</v>
      </c>
      <c r="AW92" s="14" t="s">
        <v>34</v>
      </c>
      <c r="AX92" s="14" t="s">
        <v>72</v>
      </c>
      <c r="AY92" s="225" t="s">
        <v>114</v>
      </c>
    </row>
    <row r="93" spans="1:65" s="15" customFormat="1" ht="11.25">
      <c r="B93" s="226"/>
      <c r="C93" s="227"/>
      <c r="D93" s="201" t="s">
        <v>126</v>
      </c>
      <c r="E93" s="228" t="s">
        <v>19</v>
      </c>
      <c r="F93" s="229" t="s">
        <v>133</v>
      </c>
      <c r="G93" s="227"/>
      <c r="H93" s="230">
        <v>72.48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126</v>
      </c>
      <c r="AU93" s="236" t="s">
        <v>82</v>
      </c>
      <c r="AV93" s="15" t="s">
        <v>122</v>
      </c>
      <c r="AW93" s="15" t="s">
        <v>34</v>
      </c>
      <c r="AX93" s="15" t="s">
        <v>80</v>
      </c>
      <c r="AY93" s="236" t="s">
        <v>114</v>
      </c>
    </row>
    <row r="94" spans="1:65" s="2" customFormat="1" ht="21.75" customHeight="1">
      <c r="A94" s="35"/>
      <c r="B94" s="36"/>
      <c r="C94" s="188" t="s">
        <v>82</v>
      </c>
      <c r="D94" s="188" t="s">
        <v>117</v>
      </c>
      <c r="E94" s="189" t="s">
        <v>134</v>
      </c>
      <c r="F94" s="190" t="s">
        <v>135</v>
      </c>
      <c r="G94" s="191" t="s">
        <v>120</v>
      </c>
      <c r="H94" s="192">
        <v>72.48</v>
      </c>
      <c r="I94" s="193"/>
      <c r="J94" s="194">
        <f>ROUND(I94*H94,2)</f>
        <v>0</v>
      </c>
      <c r="K94" s="190" t="s">
        <v>121</v>
      </c>
      <c r="L94" s="40"/>
      <c r="M94" s="195" t="s">
        <v>19</v>
      </c>
      <c r="N94" s="196" t="s">
        <v>43</v>
      </c>
      <c r="O94" s="65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122</v>
      </c>
      <c r="AT94" s="199" t="s">
        <v>117</v>
      </c>
      <c r="AU94" s="199" t="s">
        <v>82</v>
      </c>
      <c r="AY94" s="18" t="s">
        <v>114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8" t="s">
        <v>80</v>
      </c>
      <c r="BK94" s="200">
        <f>ROUND(I94*H94,2)</f>
        <v>0</v>
      </c>
      <c r="BL94" s="18" t="s">
        <v>122</v>
      </c>
      <c r="BM94" s="199" t="s">
        <v>136</v>
      </c>
    </row>
    <row r="95" spans="1:65" s="2" customFormat="1" ht="39">
      <c r="A95" s="35"/>
      <c r="B95" s="36"/>
      <c r="C95" s="37"/>
      <c r="D95" s="201" t="s">
        <v>124</v>
      </c>
      <c r="E95" s="37"/>
      <c r="F95" s="202" t="s">
        <v>137</v>
      </c>
      <c r="G95" s="37"/>
      <c r="H95" s="37"/>
      <c r="I95" s="109"/>
      <c r="J95" s="37"/>
      <c r="K95" s="37"/>
      <c r="L95" s="40"/>
      <c r="M95" s="203"/>
      <c r="N95" s="204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124</v>
      </c>
      <c r="AU95" s="18" t="s">
        <v>82</v>
      </c>
    </row>
    <row r="96" spans="1:65" s="13" customFormat="1" ht="11.25">
      <c r="B96" s="205"/>
      <c r="C96" s="206"/>
      <c r="D96" s="201" t="s">
        <v>126</v>
      </c>
      <c r="E96" s="207" t="s">
        <v>19</v>
      </c>
      <c r="F96" s="208" t="s">
        <v>138</v>
      </c>
      <c r="G96" s="206"/>
      <c r="H96" s="207" t="s">
        <v>19</v>
      </c>
      <c r="I96" s="209"/>
      <c r="J96" s="206"/>
      <c r="K96" s="206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126</v>
      </c>
      <c r="AU96" s="214" t="s">
        <v>82</v>
      </c>
      <c r="AV96" s="13" t="s">
        <v>80</v>
      </c>
      <c r="AW96" s="13" t="s">
        <v>34</v>
      </c>
      <c r="AX96" s="13" t="s">
        <v>72</v>
      </c>
      <c r="AY96" s="214" t="s">
        <v>114</v>
      </c>
    </row>
    <row r="97" spans="1:65" s="14" customFormat="1" ht="11.25">
      <c r="B97" s="215"/>
      <c r="C97" s="216"/>
      <c r="D97" s="201" t="s">
        <v>126</v>
      </c>
      <c r="E97" s="217" t="s">
        <v>19</v>
      </c>
      <c r="F97" s="218" t="s">
        <v>139</v>
      </c>
      <c r="G97" s="216"/>
      <c r="H97" s="219">
        <v>72.48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126</v>
      </c>
      <c r="AU97" s="225" t="s">
        <v>82</v>
      </c>
      <c r="AV97" s="14" t="s">
        <v>82</v>
      </c>
      <c r="AW97" s="14" t="s">
        <v>34</v>
      </c>
      <c r="AX97" s="14" t="s">
        <v>72</v>
      </c>
      <c r="AY97" s="225" t="s">
        <v>114</v>
      </c>
    </row>
    <row r="98" spans="1:65" s="15" customFormat="1" ht="11.25">
      <c r="B98" s="226"/>
      <c r="C98" s="227"/>
      <c r="D98" s="201" t="s">
        <v>126</v>
      </c>
      <c r="E98" s="228" t="s">
        <v>19</v>
      </c>
      <c r="F98" s="229" t="s">
        <v>133</v>
      </c>
      <c r="G98" s="227"/>
      <c r="H98" s="230">
        <v>72.48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126</v>
      </c>
      <c r="AU98" s="236" t="s">
        <v>82</v>
      </c>
      <c r="AV98" s="15" t="s">
        <v>122</v>
      </c>
      <c r="AW98" s="15" t="s">
        <v>34</v>
      </c>
      <c r="AX98" s="15" t="s">
        <v>80</v>
      </c>
      <c r="AY98" s="236" t="s">
        <v>114</v>
      </c>
    </row>
    <row r="99" spans="1:65" s="2" customFormat="1" ht="21.75" customHeight="1">
      <c r="A99" s="35"/>
      <c r="B99" s="36"/>
      <c r="C99" s="237" t="s">
        <v>140</v>
      </c>
      <c r="D99" s="237" t="s">
        <v>141</v>
      </c>
      <c r="E99" s="238" t="s">
        <v>142</v>
      </c>
      <c r="F99" s="239" t="s">
        <v>143</v>
      </c>
      <c r="G99" s="240" t="s">
        <v>144</v>
      </c>
      <c r="H99" s="241">
        <v>5.0999999999999996</v>
      </c>
      <c r="I99" s="242"/>
      <c r="J99" s="243">
        <f>ROUND(I99*H99,2)</f>
        <v>0</v>
      </c>
      <c r="K99" s="239" t="s">
        <v>121</v>
      </c>
      <c r="L99" s="244"/>
      <c r="M99" s="245" t="s">
        <v>19</v>
      </c>
      <c r="N99" s="246" t="s">
        <v>43</v>
      </c>
      <c r="O99" s="65"/>
      <c r="P99" s="197">
        <f>O99*H99</f>
        <v>0</v>
      </c>
      <c r="Q99" s="197">
        <v>1</v>
      </c>
      <c r="R99" s="197">
        <f>Q99*H99</f>
        <v>5.0999999999999996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145</v>
      </c>
      <c r="AT99" s="199" t="s">
        <v>141</v>
      </c>
      <c r="AU99" s="199" t="s">
        <v>82</v>
      </c>
      <c r="AY99" s="18" t="s">
        <v>114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80</v>
      </c>
      <c r="BK99" s="200">
        <f>ROUND(I99*H99,2)</f>
        <v>0</v>
      </c>
      <c r="BL99" s="18" t="s">
        <v>122</v>
      </c>
      <c r="BM99" s="199" t="s">
        <v>146</v>
      </c>
    </row>
    <row r="100" spans="1:65" s="2" customFormat="1" ht="11.25">
      <c r="A100" s="35"/>
      <c r="B100" s="36"/>
      <c r="C100" s="37"/>
      <c r="D100" s="201" t="s">
        <v>124</v>
      </c>
      <c r="E100" s="37"/>
      <c r="F100" s="202" t="s">
        <v>143</v>
      </c>
      <c r="G100" s="37"/>
      <c r="H100" s="37"/>
      <c r="I100" s="109"/>
      <c r="J100" s="37"/>
      <c r="K100" s="37"/>
      <c r="L100" s="40"/>
      <c r="M100" s="203"/>
      <c r="N100" s="204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124</v>
      </c>
      <c r="AU100" s="18" t="s">
        <v>82</v>
      </c>
    </row>
    <row r="101" spans="1:65" s="13" customFormat="1" ht="11.25">
      <c r="B101" s="205"/>
      <c r="C101" s="206"/>
      <c r="D101" s="201" t="s">
        <v>126</v>
      </c>
      <c r="E101" s="207" t="s">
        <v>19</v>
      </c>
      <c r="F101" s="208" t="s">
        <v>147</v>
      </c>
      <c r="G101" s="206"/>
      <c r="H101" s="207" t="s">
        <v>19</v>
      </c>
      <c r="I101" s="209"/>
      <c r="J101" s="206"/>
      <c r="K101" s="206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126</v>
      </c>
      <c r="AU101" s="214" t="s">
        <v>82</v>
      </c>
      <c r="AV101" s="13" t="s">
        <v>80</v>
      </c>
      <c r="AW101" s="13" t="s">
        <v>34</v>
      </c>
      <c r="AX101" s="13" t="s">
        <v>72</v>
      </c>
      <c r="AY101" s="214" t="s">
        <v>114</v>
      </c>
    </row>
    <row r="102" spans="1:65" s="14" customFormat="1" ht="11.25">
      <c r="B102" s="215"/>
      <c r="C102" s="216"/>
      <c r="D102" s="201" t="s">
        <v>126</v>
      </c>
      <c r="E102" s="217" t="s">
        <v>19</v>
      </c>
      <c r="F102" s="218" t="s">
        <v>148</v>
      </c>
      <c r="G102" s="216"/>
      <c r="H102" s="219">
        <v>5.0999999999999996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126</v>
      </c>
      <c r="AU102" s="225" t="s">
        <v>82</v>
      </c>
      <c r="AV102" s="14" t="s">
        <v>82</v>
      </c>
      <c r="AW102" s="14" t="s">
        <v>34</v>
      </c>
      <c r="AX102" s="14" t="s">
        <v>72</v>
      </c>
      <c r="AY102" s="225" t="s">
        <v>114</v>
      </c>
    </row>
    <row r="103" spans="1:65" s="15" customFormat="1" ht="11.25">
      <c r="B103" s="226"/>
      <c r="C103" s="227"/>
      <c r="D103" s="201" t="s">
        <v>126</v>
      </c>
      <c r="E103" s="228" t="s">
        <v>19</v>
      </c>
      <c r="F103" s="229" t="s">
        <v>133</v>
      </c>
      <c r="G103" s="227"/>
      <c r="H103" s="230">
        <v>5.0999999999999996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126</v>
      </c>
      <c r="AU103" s="236" t="s">
        <v>82</v>
      </c>
      <c r="AV103" s="15" t="s">
        <v>122</v>
      </c>
      <c r="AW103" s="15" t="s">
        <v>34</v>
      </c>
      <c r="AX103" s="15" t="s">
        <v>80</v>
      </c>
      <c r="AY103" s="236" t="s">
        <v>114</v>
      </c>
    </row>
    <row r="104" spans="1:65" s="2" customFormat="1" ht="21.75" customHeight="1">
      <c r="A104" s="35"/>
      <c r="B104" s="36"/>
      <c r="C104" s="188" t="s">
        <v>122</v>
      </c>
      <c r="D104" s="188" t="s">
        <v>117</v>
      </c>
      <c r="E104" s="189" t="s">
        <v>149</v>
      </c>
      <c r="F104" s="190" t="s">
        <v>150</v>
      </c>
      <c r="G104" s="191" t="s">
        <v>120</v>
      </c>
      <c r="H104" s="192">
        <v>3</v>
      </c>
      <c r="I104" s="193"/>
      <c r="J104" s="194">
        <f>ROUND(I104*H104,2)</f>
        <v>0</v>
      </c>
      <c r="K104" s="190" t="s">
        <v>121</v>
      </c>
      <c r="L104" s="40"/>
      <c r="M104" s="195" t="s">
        <v>19</v>
      </c>
      <c r="N104" s="196" t="s">
        <v>43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122</v>
      </c>
      <c r="AT104" s="199" t="s">
        <v>117</v>
      </c>
      <c r="AU104" s="199" t="s">
        <v>82</v>
      </c>
      <c r="AY104" s="18" t="s">
        <v>114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8" t="s">
        <v>80</v>
      </c>
      <c r="BK104" s="200">
        <f>ROUND(I104*H104,2)</f>
        <v>0</v>
      </c>
      <c r="BL104" s="18" t="s">
        <v>122</v>
      </c>
      <c r="BM104" s="199" t="s">
        <v>151</v>
      </c>
    </row>
    <row r="105" spans="1:65" s="2" customFormat="1" ht="19.5">
      <c r="A105" s="35"/>
      <c r="B105" s="36"/>
      <c r="C105" s="37"/>
      <c r="D105" s="201" t="s">
        <v>124</v>
      </c>
      <c r="E105" s="37"/>
      <c r="F105" s="202" t="s">
        <v>152</v>
      </c>
      <c r="G105" s="37"/>
      <c r="H105" s="37"/>
      <c r="I105" s="109"/>
      <c r="J105" s="37"/>
      <c r="K105" s="37"/>
      <c r="L105" s="40"/>
      <c r="M105" s="203"/>
      <c r="N105" s="204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124</v>
      </c>
      <c r="AU105" s="18" t="s">
        <v>82</v>
      </c>
    </row>
    <row r="106" spans="1:65" s="13" customFormat="1" ht="11.25">
      <c r="B106" s="205"/>
      <c r="C106" s="206"/>
      <c r="D106" s="201" t="s">
        <v>126</v>
      </c>
      <c r="E106" s="207" t="s">
        <v>19</v>
      </c>
      <c r="F106" s="208" t="s">
        <v>153</v>
      </c>
      <c r="G106" s="206"/>
      <c r="H106" s="207" t="s">
        <v>19</v>
      </c>
      <c r="I106" s="209"/>
      <c r="J106" s="206"/>
      <c r="K106" s="206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126</v>
      </c>
      <c r="AU106" s="214" t="s">
        <v>82</v>
      </c>
      <c r="AV106" s="13" t="s">
        <v>80</v>
      </c>
      <c r="AW106" s="13" t="s">
        <v>34</v>
      </c>
      <c r="AX106" s="13" t="s">
        <v>72</v>
      </c>
      <c r="AY106" s="214" t="s">
        <v>114</v>
      </c>
    </row>
    <row r="107" spans="1:65" s="14" customFormat="1" ht="11.25">
      <c r="B107" s="215"/>
      <c r="C107" s="216"/>
      <c r="D107" s="201" t="s">
        <v>126</v>
      </c>
      <c r="E107" s="217" t="s">
        <v>19</v>
      </c>
      <c r="F107" s="218" t="s">
        <v>154</v>
      </c>
      <c r="G107" s="216"/>
      <c r="H107" s="219">
        <v>3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126</v>
      </c>
      <c r="AU107" s="225" t="s">
        <v>82</v>
      </c>
      <c r="AV107" s="14" t="s">
        <v>82</v>
      </c>
      <c r="AW107" s="14" t="s">
        <v>34</v>
      </c>
      <c r="AX107" s="14" t="s">
        <v>72</v>
      </c>
      <c r="AY107" s="225" t="s">
        <v>114</v>
      </c>
    </row>
    <row r="108" spans="1:65" s="15" customFormat="1" ht="11.25">
      <c r="B108" s="226"/>
      <c r="C108" s="227"/>
      <c r="D108" s="201" t="s">
        <v>126</v>
      </c>
      <c r="E108" s="228" t="s">
        <v>19</v>
      </c>
      <c r="F108" s="229" t="s">
        <v>133</v>
      </c>
      <c r="G108" s="227"/>
      <c r="H108" s="230">
        <v>3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126</v>
      </c>
      <c r="AU108" s="236" t="s">
        <v>82</v>
      </c>
      <c r="AV108" s="15" t="s">
        <v>122</v>
      </c>
      <c r="AW108" s="15" t="s">
        <v>34</v>
      </c>
      <c r="AX108" s="15" t="s">
        <v>80</v>
      </c>
      <c r="AY108" s="236" t="s">
        <v>114</v>
      </c>
    </row>
    <row r="109" spans="1:65" s="2" customFormat="1" ht="21.75" customHeight="1">
      <c r="A109" s="35"/>
      <c r="B109" s="36"/>
      <c r="C109" s="188" t="s">
        <v>115</v>
      </c>
      <c r="D109" s="188" t="s">
        <v>117</v>
      </c>
      <c r="E109" s="189" t="s">
        <v>155</v>
      </c>
      <c r="F109" s="190" t="s">
        <v>156</v>
      </c>
      <c r="G109" s="191" t="s">
        <v>157</v>
      </c>
      <c r="H109" s="192">
        <v>6</v>
      </c>
      <c r="I109" s="193"/>
      <c r="J109" s="194">
        <f>ROUND(I109*H109,2)</f>
        <v>0</v>
      </c>
      <c r="K109" s="190" t="s">
        <v>121</v>
      </c>
      <c r="L109" s="40"/>
      <c r="M109" s="195" t="s">
        <v>19</v>
      </c>
      <c r="N109" s="196" t="s">
        <v>43</v>
      </c>
      <c r="O109" s="65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122</v>
      </c>
      <c r="AT109" s="199" t="s">
        <v>117</v>
      </c>
      <c r="AU109" s="199" t="s">
        <v>82</v>
      </c>
      <c r="AY109" s="18" t="s">
        <v>114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8" t="s">
        <v>80</v>
      </c>
      <c r="BK109" s="200">
        <f>ROUND(I109*H109,2)</f>
        <v>0</v>
      </c>
      <c r="BL109" s="18" t="s">
        <v>122</v>
      </c>
      <c r="BM109" s="199" t="s">
        <v>158</v>
      </c>
    </row>
    <row r="110" spans="1:65" s="2" customFormat="1" ht="19.5">
      <c r="A110" s="35"/>
      <c r="B110" s="36"/>
      <c r="C110" s="37"/>
      <c r="D110" s="201" t="s">
        <v>124</v>
      </c>
      <c r="E110" s="37"/>
      <c r="F110" s="202" t="s">
        <v>159</v>
      </c>
      <c r="G110" s="37"/>
      <c r="H110" s="37"/>
      <c r="I110" s="109"/>
      <c r="J110" s="37"/>
      <c r="K110" s="37"/>
      <c r="L110" s="40"/>
      <c r="M110" s="203"/>
      <c r="N110" s="20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124</v>
      </c>
      <c r="AU110" s="18" t="s">
        <v>82</v>
      </c>
    </row>
    <row r="111" spans="1:65" s="13" customFormat="1" ht="11.25">
      <c r="B111" s="205"/>
      <c r="C111" s="206"/>
      <c r="D111" s="201" t="s">
        <v>126</v>
      </c>
      <c r="E111" s="207" t="s">
        <v>19</v>
      </c>
      <c r="F111" s="208" t="s">
        <v>160</v>
      </c>
      <c r="G111" s="206"/>
      <c r="H111" s="207" t="s">
        <v>19</v>
      </c>
      <c r="I111" s="209"/>
      <c r="J111" s="206"/>
      <c r="K111" s="206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126</v>
      </c>
      <c r="AU111" s="214" t="s">
        <v>82</v>
      </c>
      <c r="AV111" s="13" t="s">
        <v>80</v>
      </c>
      <c r="AW111" s="13" t="s">
        <v>34</v>
      </c>
      <c r="AX111" s="13" t="s">
        <v>72</v>
      </c>
      <c r="AY111" s="214" t="s">
        <v>114</v>
      </c>
    </row>
    <row r="112" spans="1:65" s="14" customFormat="1" ht="11.25">
      <c r="B112" s="215"/>
      <c r="C112" s="216"/>
      <c r="D112" s="201" t="s">
        <v>126</v>
      </c>
      <c r="E112" s="217" t="s">
        <v>19</v>
      </c>
      <c r="F112" s="218" t="s">
        <v>161</v>
      </c>
      <c r="G112" s="216"/>
      <c r="H112" s="219">
        <v>6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126</v>
      </c>
      <c r="AU112" s="225" t="s">
        <v>82</v>
      </c>
      <c r="AV112" s="14" t="s">
        <v>82</v>
      </c>
      <c r="AW112" s="14" t="s">
        <v>34</v>
      </c>
      <c r="AX112" s="14" t="s">
        <v>72</v>
      </c>
      <c r="AY112" s="225" t="s">
        <v>114</v>
      </c>
    </row>
    <row r="113" spans="1:65" s="15" customFormat="1" ht="11.25">
      <c r="B113" s="226"/>
      <c r="C113" s="227"/>
      <c r="D113" s="201" t="s">
        <v>126</v>
      </c>
      <c r="E113" s="228" t="s">
        <v>19</v>
      </c>
      <c r="F113" s="229" t="s">
        <v>133</v>
      </c>
      <c r="G113" s="227"/>
      <c r="H113" s="230">
        <v>6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126</v>
      </c>
      <c r="AU113" s="236" t="s">
        <v>82</v>
      </c>
      <c r="AV113" s="15" t="s">
        <v>122</v>
      </c>
      <c r="AW113" s="15" t="s">
        <v>34</v>
      </c>
      <c r="AX113" s="15" t="s">
        <v>80</v>
      </c>
      <c r="AY113" s="236" t="s">
        <v>114</v>
      </c>
    </row>
    <row r="114" spans="1:65" s="2" customFormat="1" ht="21.75" customHeight="1">
      <c r="A114" s="35"/>
      <c r="B114" s="36"/>
      <c r="C114" s="188" t="s">
        <v>162</v>
      </c>
      <c r="D114" s="188" t="s">
        <v>117</v>
      </c>
      <c r="E114" s="189" t="s">
        <v>163</v>
      </c>
      <c r="F114" s="190" t="s">
        <v>164</v>
      </c>
      <c r="G114" s="191" t="s">
        <v>157</v>
      </c>
      <c r="H114" s="192">
        <v>12</v>
      </c>
      <c r="I114" s="193"/>
      <c r="J114" s="194">
        <f>ROUND(I114*H114,2)</f>
        <v>0</v>
      </c>
      <c r="K114" s="190" t="s">
        <v>121</v>
      </c>
      <c r="L114" s="40"/>
      <c r="M114" s="195" t="s">
        <v>19</v>
      </c>
      <c r="N114" s="196" t="s">
        <v>43</v>
      </c>
      <c r="O114" s="65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9" t="s">
        <v>122</v>
      </c>
      <c r="AT114" s="199" t="s">
        <v>117</v>
      </c>
      <c r="AU114" s="199" t="s">
        <v>82</v>
      </c>
      <c r="AY114" s="18" t="s">
        <v>114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8" t="s">
        <v>80</v>
      </c>
      <c r="BK114" s="200">
        <f>ROUND(I114*H114,2)</f>
        <v>0</v>
      </c>
      <c r="BL114" s="18" t="s">
        <v>122</v>
      </c>
      <c r="BM114" s="199" t="s">
        <v>165</v>
      </c>
    </row>
    <row r="115" spans="1:65" s="2" customFormat="1" ht="19.5">
      <c r="A115" s="35"/>
      <c r="B115" s="36"/>
      <c r="C115" s="37"/>
      <c r="D115" s="201" t="s">
        <v>124</v>
      </c>
      <c r="E115" s="37"/>
      <c r="F115" s="202" t="s">
        <v>166</v>
      </c>
      <c r="G115" s="37"/>
      <c r="H115" s="37"/>
      <c r="I115" s="109"/>
      <c r="J115" s="37"/>
      <c r="K115" s="37"/>
      <c r="L115" s="40"/>
      <c r="M115" s="203"/>
      <c r="N115" s="204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124</v>
      </c>
      <c r="AU115" s="18" t="s">
        <v>82</v>
      </c>
    </row>
    <row r="116" spans="1:65" s="13" customFormat="1" ht="11.25">
      <c r="B116" s="205"/>
      <c r="C116" s="206"/>
      <c r="D116" s="201" t="s">
        <v>126</v>
      </c>
      <c r="E116" s="207" t="s">
        <v>19</v>
      </c>
      <c r="F116" s="208" t="s">
        <v>167</v>
      </c>
      <c r="G116" s="206"/>
      <c r="H116" s="207" t="s">
        <v>19</v>
      </c>
      <c r="I116" s="209"/>
      <c r="J116" s="206"/>
      <c r="K116" s="206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126</v>
      </c>
      <c r="AU116" s="214" t="s">
        <v>82</v>
      </c>
      <c r="AV116" s="13" t="s">
        <v>80</v>
      </c>
      <c r="AW116" s="13" t="s">
        <v>34</v>
      </c>
      <c r="AX116" s="13" t="s">
        <v>72</v>
      </c>
      <c r="AY116" s="214" t="s">
        <v>114</v>
      </c>
    </row>
    <row r="117" spans="1:65" s="14" customFormat="1" ht="11.25">
      <c r="B117" s="215"/>
      <c r="C117" s="216"/>
      <c r="D117" s="201" t="s">
        <v>126</v>
      </c>
      <c r="E117" s="217" t="s">
        <v>19</v>
      </c>
      <c r="F117" s="218" t="s">
        <v>168</v>
      </c>
      <c r="G117" s="216"/>
      <c r="H117" s="219">
        <v>12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126</v>
      </c>
      <c r="AU117" s="225" t="s">
        <v>82</v>
      </c>
      <c r="AV117" s="14" t="s">
        <v>82</v>
      </c>
      <c r="AW117" s="14" t="s">
        <v>34</v>
      </c>
      <c r="AX117" s="14" t="s">
        <v>72</v>
      </c>
      <c r="AY117" s="225" t="s">
        <v>114</v>
      </c>
    </row>
    <row r="118" spans="1:65" s="15" customFormat="1" ht="11.25">
      <c r="B118" s="226"/>
      <c r="C118" s="227"/>
      <c r="D118" s="201" t="s">
        <v>126</v>
      </c>
      <c r="E118" s="228" t="s">
        <v>19</v>
      </c>
      <c r="F118" s="229" t="s">
        <v>133</v>
      </c>
      <c r="G118" s="227"/>
      <c r="H118" s="230">
        <v>12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126</v>
      </c>
      <c r="AU118" s="236" t="s">
        <v>82</v>
      </c>
      <c r="AV118" s="15" t="s">
        <v>122</v>
      </c>
      <c r="AW118" s="15" t="s">
        <v>34</v>
      </c>
      <c r="AX118" s="15" t="s">
        <v>80</v>
      </c>
      <c r="AY118" s="236" t="s">
        <v>114</v>
      </c>
    </row>
    <row r="119" spans="1:65" s="2" customFormat="1" ht="21.75" customHeight="1">
      <c r="A119" s="35"/>
      <c r="B119" s="36"/>
      <c r="C119" s="188" t="s">
        <v>169</v>
      </c>
      <c r="D119" s="188" t="s">
        <v>117</v>
      </c>
      <c r="E119" s="189" t="s">
        <v>170</v>
      </c>
      <c r="F119" s="190" t="s">
        <v>171</v>
      </c>
      <c r="G119" s="191" t="s">
        <v>172</v>
      </c>
      <c r="H119" s="192">
        <v>6</v>
      </c>
      <c r="I119" s="193"/>
      <c r="J119" s="194">
        <f>ROUND(I119*H119,2)</f>
        <v>0</v>
      </c>
      <c r="K119" s="190" t="s">
        <v>121</v>
      </c>
      <c r="L119" s="40"/>
      <c r="M119" s="195" t="s">
        <v>19</v>
      </c>
      <c r="N119" s="196" t="s">
        <v>43</v>
      </c>
      <c r="O119" s="65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122</v>
      </c>
      <c r="AT119" s="199" t="s">
        <v>117</v>
      </c>
      <c r="AU119" s="199" t="s">
        <v>82</v>
      </c>
      <c r="AY119" s="18" t="s">
        <v>114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8" t="s">
        <v>80</v>
      </c>
      <c r="BK119" s="200">
        <f>ROUND(I119*H119,2)</f>
        <v>0</v>
      </c>
      <c r="BL119" s="18" t="s">
        <v>122</v>
      </c>
      <c r="BM119" s="199" t="s">
        <v>173</v>
      </c>
    </row>
    <row r="120" spans="1:65" s="2" customFormat="1" ht="29.25">
      <c r="A120" s="35"/>
      <c r="B120" s="36"/>
      <c r="C120" s="37"/>
      <c r="D120" s="201" t="s">
        <v>124</v>
      </c>
      <c r="E120" s="37"/>
      <c r="F120" s="202" t="s">
        <v>174</v>
      </c>
      <c r="G120" s="37"/>
      <c r="H120" s="37"/>
      <c r="I120" s="109"/>
      <c r="J120" s="37"/>
      <c r="K120" s="37"/>
      <c r="L120" s="40"/>
      <c r="M120" s="203"/>
      <c r="N120" s="20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124</v>
      </c>
      <c r="AU120" s="18" t="s">
        <v>82</v>
      </c>
    </row>
    <row r="121" spans="1:65" s="2" customFormat="1" ht="21.75" customHeight="1">
      <c r="A121" s="35"/>
      <c r="B121" s="36"/>
      <c r="C121" s="188" t="s">
        <v>145</v>
      </c>
      <c r="D121" s="188" t="s">
        <v>117</v>
      </c>
      <c r="E121" s="189" t="s">
        <v>175</v>
      </c>
      <c r="F121" s="190" t="s">
        <v>176</v>
      </c>
      <c r="G121" s="191" t="s">
        <v>172</v>
      </c>
      <c r="H121" s="192">
        <v>6</v>
      </c>
      <c r="I121" s="193"/>
      <c r="J121" s="194">
        <f>ROUND(I121*H121,2)</f>
        <v>0</v>
      </c>
      <c r="K121" s="190" t="s">
        <v>121</v>
      </c>
      <c r="L121" s="40"/>
      <c r="M121" s="195" t="s">
        <v>19</v>
      </c>
      <c r="N121" s="196" t="s">
        <v>43</v>
      </c>
      <c r="O121" s="65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122</v>
      </c>
      <c r="AT121" s="199" t="s">
        <v>117</v>
      </c>
      <c r="AU121" s="199" t="s">
        <v>82</v>
      </c>
      <c r="AY121" s="18" t="s">
        <v>114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8" t="s">
        <v>80</v>
      </c>
      <c r="BK121" s="200">
        <f>ROUND(I121*H121,2)</f>
        <v>0</v>
      </c>
      <c r="BL121" s="18" t="s">
        <v>122</v>
      </c>
      <c r="BM121" s="199" t="s">
        <v>177</v>
      </c>
    </row>
    <row r="122" spans="1:65" s="2" customFormat="1" ht="29.25">
      <c r="A122" s="35"/>
      <c r="B122" s="36"/>
      <c r="C122" s="37"/>
      <c r="D122" s="201" t="s">
        <v>124</v>
      </c>
      <c r="E122" s="37"/>
      <c r="F122" s="202" t="s">
        <v>178</v>
      </c>
      <c r="G122" s="37"/>
      <c r="H122" s="37"/>
      <c r="I122" s="109"/>
      <c r="J122" s="37"/>
      <c r="K122" s="37"/>
      <c r="L122" s="40"/>
      <c r="M122" s="203"/>
      <c r="N122" s="204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124</v>
      </c>
      <c r="AU122" s="18" t="s">
        <v>82</v>
      </c>
    </row>
    <row r="123" spans="1:65" s="13" customFormat="1" ht="11.25">
      <c r="B123" s="205"/>
      <c r="C123" s="206"/>
      <c r="D123" s="201" t="s">
        <v>126</v>
      </c>
      <c r="E123" s="207" t="s">
        <v>19</v>
      </c>
      <c r="F123" s="208" t="s">
        <v>179</v>
      </c>
      <c r="G123" s="206"/>
      <c r="H123" s="207" t="s">
        <v>19</v>
      </c>
      <c r="I123" s="209"/>
      <c r="J123" s="206"/>
      <c r="K123" s="206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126</v>
      </c>
      <c r="AU123" s="214" t="s">
        <v>82</v>
      </c>
      <c r="AV123" s="13" t="s">
        <v>80</v>
      </c>
      <c r="AW123" s="13" t="s">
        <v>34</v>
      </c>
      <c r="AX123" s="13" t="s">
        <v>72</v>
      </c>
      <c r="AY123" s="214" t="s">
        <v>114</v>
      </c>
    </row>
    <row r="124" spans="1:65" s="14" customFormat="1" ht="11.25">
      <c r="B124" s="215"/>
      <c r="C124" s="216"/>
      <c r="D124" s="201" t="s">
        <v>126</v>
      </c>
      <c r="E124" s="217" t="s">
        <v>19</v>
      </c>
      <c r="F124" s="218" t="s">
        <v>161</v>
      </c>
      <c r="G124" s="216"/>
      <c r="H124" s="219">
        <v>6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126</v>
      </c>
      <c r="AU124" s="225" t="s">
        <v>82</v>
      </c>
      <c r="AV124" s="14" t="s">
        <v>82</v>
      </c>
      <c r="AW124" s="14" t="s">
        <v>34</v>
      </c>
      <c r="AX124" s="14" t="s">
        <v>72</v>
      </c>
      <c r="AY124" s="225" t="s">
        <v>114</v>
      </c>
    </row>
    <row r="125" spans="1:65" s="15" customFormat="1" ht="11.25">
      <c r="B125" s="226"/>
      <c r="C125" s="227"/>
      <c r="D125" s="201" t="s">
        <v>126</v>
      </c>
      <c r="E125" s="228" t="s">
        <v>19</v>
      </c>
      <c r="F125" s="229" t="s">
        <v>133</v>
      </c>
      <c r="G125" s="227"/>
      <c r="H125" s="230">
        <v>6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126</v>
      </c>
      <c r="AU125" s="236" t="s">
        <v>82</v>
      </c>
      <c r="AV125" s="15" t="s">
        <v>122</v>
      </c>
      <c r="AW125" s="15" t="s">
        <v>34</v>
      </c>
      <c r="AX125" s="15" t="s">
        <v>80</v>
      </c>
      <c r="AY125" s="236" t="s">
        <v>114</v>
      </c>
    </row>
    <row r="126" spans="1:65" s="2" customFormat="1" ht="21.75" customHeight="1">
      <c r="A126" s="35"/>
      <c r="B126" s="36"/>
      <c r="C126" s="237" t="s">
        <v>180</v>
      </c>
      <c r="D126" s="237" t="s">
        <v>141</v>
      </c>
      <c r="E126" s="238" t="s">
        <v>181</v>
      </c>
      <c r="F126" s="239" t="s">
        <v>182</v>
      </c>
      <c r="G126" s="240" t="s">
        <v>157</v>
      </c>
      <c r="H126" s="241">
        <v>6</v>
      </c>
      <c r="I126" s="242"/>
      <c r="J126" s="243">
        <f>ROUND(I126*H126,2)</f>
        <v>0</v>
      </c>
      <c r="K126" s="239" t="s">
        <v>121</v>
      </c>
      <c r="L126" s="244"/>
      <c r="M126" s="245" t="s">
        <v>19</v>
      </c>
      <c r="N126" s="246" t="s">
        <v>43</v>
      </c>
      <c r="O126" s="65"/>
      <c r="P126" s="197">
        <f>O126*H126</f>
        <v>0</v>
      </c>
      <c r="Q126" s="197">
        <v>2.0760000000000001E-2</v>
      </c>
      <c r="R126" s="197">
        <f>Q126*H126</f>
        <v>0.12456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145</v>
      </c>
      <c r="AT126" s="199" t="s">
        <v>141</v>
      </c>
      <c r="AU126" s="199" t="s">
        <v>82</v>
      </c>
      <c r="AY126" s="18" t="s">
        <v>114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80</v>
      </c>
      <c r="BK126" s="200">
        <f>ROUND(I126*H126,2)</f>
        <v>0</v>
      </c>
      <c r="BL126" s="18" t="s">
        <v>122</v>
      </c>
      <c r="BM126" s="199" t="s">
        <v>183</v>
      </c>
    </row>
    <row r="127" spans="1:65" s="2" customFormat="1" ht="11.25">
      <c r="A127" s="35"/>
      <c r="B127" s="36"/>
      <c r="C127" s="37"/>
      <c r="D127" s="201" t="s">
        <v>124</v>
      </c>
      <c r="E127" s="37"/>
      <c r="F127" s="202" t="s">
        <v>182</v>
      </c>
      <c r="G127" s="37"/>
      <c r="H127" s="37"/>
      <c r="I127" s="109"/>
      <c r="J127" s="37"/>
      <c r="K127" s="37"/>
      <c r="L127" s="40"/>
      <c r="M127" s="203"/>
      <c r="N127" s="204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124</v>
      </c>
      <c r="AU127" s="18" t="s">
        <v>82</v>
      </c>
    </row>
    <row r="128" spans="1:65" s="13" customFormat="1" ht="11.25">
      <c r="B128" s="205"/>
      <c r="C128" s="206"/>
      <c r="D128" s="201" t="s">
        <v>126</v>
      </c>
      <c r="E128" s="207" t="s">
        <v>19</v>
      </c>
      <c r="F128" s="208" t="s">
        <v>184</v>
      </c>
      <c r="G128" s="206"/>
      <c r="H128" s="207" t="s">
        <v>19</v>
      </c>
      <c r="I128" s="209"/>
      <c r="J128" s="206"/>
      <c r="K128" s="206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126</v>
      </c>
      <c r="AU128" s="214" t="s">
        <v>82</v>
      </c>
      <c r="AV128" s="13" t="s">
        <v>80</v>
      </c>
      <c r="AW128" s="13" t="s">
        <v>34</v>
      </c>
      <c r="AX128" s="13" t="s">
        <v>72</v>
      </c>
      <c r="AY128" s="214" t="s">
        <v>114</v>
      </c>
    </row>
    <row r="129" spans="1:65" s="14" customFormat="1" ht="11.25">
      <c r="B129" s="215"/>
      <c r="C129" s="216"/>
      <c r="D129" s="201" t="s">
        <v>126</v>
      </c>
      <c r="E129" s="217" t="s">
        <v>19</v>
      </c>
      <c r="F129" s="218" t="s">
        <v>161</v>
      </c>
      <c r="G129" s="216"/>
      <c r="H129" s="219">
        <v>6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126</v>
      </c>
      <c r="AU129" s="225" t="s">
        <v>82</v>
      </c>
      <c r="AV129" s="14" t="s">
        <v>82</v>
      </c>
      <c r="AW129" s="14" t="s">
        <v>34</v>
      </c>
      <c r="AX129" s="14" t="s">
        <v>72</v>
      </c>
      <c r="AY129" s="225" t="s">
        <v>114</v>
      </c>
    </row>
    <row r="130" spans="1:65" s="15" customFormat="1" ht="11.25">
      <c r="B130" s="226"/>
      <c r="C130" s="227"/>
      <c r="D130" s="201" t="s">
        <v>126</v>
      </c>
      <c r="E130" s="228" t="s">
        <v>19</v>
      </c>
      <c r="F130" s="229" t="s">
        <v>133</v>
      </c>
      <c r="G130" s="227"/>
      <c r="H130" s="230">
        <v>6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126</v>
      </c>
      <c r="AU130" s="236" t="s">
        <v>82</v>
      </c>
      <c r="AV130" s="15" t="s">
        <v>122</v>
      </c>
      <c r="AW130" s="15" t="s">
        <v>34</v>
      </c>
      <c r="AX130" s="15" t="s">
        <v>80</v>
      </c>
      <c r="AY130" s="236" t="s">
        <v>114</v>
      </c>
    </row>
    <row r="131" spans="1:65" s="2" customFormat="1" ht="21.75" customHeight="1">
      <c r="A131" s="35"/>
      <c r="B131" s="36"/>
      <c r="C131" s="237" t="s">
        <v>185</v>
      </c>
      <c r="D131" s="237" t="s">
        <v>141</v>
      </c>
      <c r="E131" s="238" t="s">
        <v>186</v>
      </c>
      <c r="F131" s="239" t="s">
        <v>187</v>
      </c>
      <c r="G131" s="240" t="s">
        <v>157</v>
      </c>
      <c r="H131" s="241">
        <v>6</v>
      </c>
      <c r="I131" s="242"/>
      <c r="J131" s="243">
        <f>ROUND(I131*H131,2)</f>
        <v>0</v>
      </c>
      <c r="K131" s="239" t="s">
        <v>121</v>
      </c>
      <c r="L131" s="244"/>
      <c r="M131" s="245" t="s">
        <v>19</v>
      </c>
      <c r="N131" s="246" t="s">
        <v>43</v>
      </c>
      <c r="O131" s="65"/>
      <c r="P131" s="197">
        <f>O131*H131</f>
        <v>0</v>
      </c>
      <c r="Q131" s="197">
        <v>2.128E-2</v>
      </c>
      <c r="R131" s="197">
        <f>Q131*H131</f>
        <v>0.12768000000000002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145</v>
      </c>
      <c r="AT131" s="199" t="s">
        <v>141</v>
      </c>
      <c r="AU131" s="199" t="s">
        <v>82</v>
      </c>
      <c r="AY131" s="18" t="s">
        <v>114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8" t="s">
        <v>80</v>
      </c>
      <c r="BK131" s="200">
        <f>ROUND(I131*H131,2)</f>
        <v>0</v>
      </c>
      <c r="BL131" s="18" t="s">
        <v>122</v>
      </c>
      <c r="BM131" s="199" t="s">
        <v>188</v>
      </c>
    </row>
    <row r="132" spans="1:65" s="2" customFormat="1" ht="11.25">
      <c r="A132" s="35"/>
      <c r="B132" s="36"/>
      <c r="C132" s="37"/>
      <c r="D132" s="201" t="s">
        <v>124</v>
      </c>
      <c r="E132" s="37"/>
      <c r="F132" s="202" t="s">
        <v>187</v>
      </c>
      <c r="G132" s="37"/>
      <c r="H132" s="37"/>
      <c r="I132" s="109"/>
      <c r="J132" s="37"/>
      <c r="K132" s="37"/>
      <c r="L132" s="40"/>
      <c r="M132" s="203"/>
      <c r="N132" s="204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124</v>
      </c>
      <c r="AU132" s="18" t="s">
        <v>82</v>
      </c>
    </row>
    <row r="133" spans="1:65" s="13" customFormat="1" ht="11.25">
      <c r="B133" s="205"/>
      <c r="C133" s="206"/>
      <c r="D133" s="201" t="s">
        <v>126</v>
      </c>
      <c r="E133" s="207" t="s">
        <v>19</v>
      </c>
      <c r="F133" s="208" t="s">
        <v>184</v>
      </c>
      <c r="G133" s="206"/>
      <c r="H133" s="207" t="s">
        <v>19</v>
      </c>
      <c r="I133" s="209"/>
      <c r="J133" s="206"/>
      <c r="K133" s="206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126</v>
      </c>
      <c r="AU133" s="214" t="s">
        <v>82</v>
      </c>
      <c r="AV133" s="13" t="s">
        <v>80</v>
      </c>
      <c r="AW133" s="13" t="s">
        <v>34</v>
      </c>
      <c r="AX133" s="13" t="s">
        <v>72</v>
      </c>
      <c r="AY133" s="214" t="s">
        <v>114</v>
      </c>
    </row>
    <row r="134" spans="1:65" s="14" customFormat="1" ht="11.25">
      <c r="B134" s="215"/>
      <c r="C134" s="216"/>
      <c r="D134" s="201" t="s">
        <v>126</v>
      </c>
      <c r="E134" s="217" t="s">
        <v>19</v>
      </c>
      <c r="F134" s="218" t="s">
        <v>161</v>
      </c>
      <c r="G134" s="216"/>
      <c r="H134" s="219">
        <v>6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126</v>
      </c>
      <c r="AU134" s="225" t="s">
        <v>82</v>
      </c>
      <c r="AV134" s="14" t="s">
        <v>82</v>
      </c>
      <c r="AW134" s="14" t="s">
        <v>34</v>
      </c>
      <c r="AX134" s="14" t="s">
        <v>72</v>
      </c>
      <c r="AY134" s="225" t="s">
        <v>114</v>
      </c>
    </row>
    <row r="135" spans="1:65" s="15" customFormat="1" ht="11.25">
      <c r="B135" s="226"/>
      <c r="C135" s="227"/>
      <c r="D135" s="201" t="s">
        <v>126</v>
      </c>
      <c r="E135" s="228" t="s">
        <v>19</v>
      </c>
      <c r="F135" s="229" t="s">
        <v>133</v>
      </c>
      <c r="G135" s="227"/>
      <c r="H135" s="230">
        <v>6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126</v>
      </c>
      <c r="AU135" s="236" t="s">
        <v>82</v>
      </c>
      <c r="AV135" s="15" t="s">
        <v>122</v>
      </c>
      <c r="AW135" s="15" t="s">
        <v>34</v>
      </c>
      <c r="AX135" s="15" t="s">
        <v>80</v>
      </c>
      <c r="AY135" s="236" t="s">
        <v>114</v>
      </c>
    </row>
    <row r="136" spans="1:65" s="2" customFormat="1" ht="21.75" customHeight="1">
      <c r="A136" s="35"/>
      <c r="B136" s="36"/>
      <c r="C136" s="237" t="s">
        <v>189</v>
      </c>
      <c r="D136" s="237" t="s">
        <v>141</v>
      </c>
      <c r="E136" s="238" t="s">
        <v>190</v>
      </c>
      <c r="F136" s="239" t="s">
        <v>191</v>
      </c>
      <c r="G136" s="240" t="s">
        <v>157</v>
      </c>
      <c r="H136" s="241">
        <v>12</v>
      </c>
      <c r="I136" s="242"/>
      <c r="J136" s="243">
        <f>ROUND(I136*H136,2)</f>
        <v>0</v>
      </c>
      <c r="K136" s="239" t="s">
        <v>121</v>
      </c>
      <c r="L136" s="244"/>
      <c r="M136" s="245" t="s">
        <v>19</v>
      </c>
      <c r="N136" s="246" t="s">
        <v>43</v>
      </c>
      <c r="O136" s="65"/>
      <c r="P136" s="197">
        <f>O136*H136</f>
        <v>0</v>
      </c>
      <c r="Q136" s="197">
        <v>5.9999999999999995E-4</v>
      </c>
      <c r="R136" s="197">
        <f>Q136*H136</f>
        <v>7.1999999999999998E-3</v>
      </c>
      <c r="S136" s="197">
        <v>0</v>
      </c>
      <c r="T136" s="19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9" t="s">
        <v>145</v>
      </c>
      <c r="AT136" s="199" t="s">
        <v>141</v>
      </c>
      <c r="AU136" s="199" t="s">
        <v>82</v>
      </c>
      <c r="AY136" s="18" t="s">
        <v>114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8" t="s">
        <v>80</v>
      </c>
      <c r="BK136" s="200">
        <f>ROUND(I136*H136,2)</f>
        <v>0</v>
      </c>
      <c r="BL136" s="18" t="s">
        <v>122</v>
      </c>
      <c r="BM136" s="199" t="s">
        <v>192</v>
      </c>
    </row>
    <row r="137" spans="1:65" s="2" customFormat="1" ht="11.25">
      <c r="A137" s="35"/>
      <c r="B137" s="36"/>
      <c r="C137" s="37"/>
      <c r="D137" s="201" t="s">
        <v>124</v>
      </c>
      <c r="E137" s="37"/>
      <c r="F137" s="202" t="s">
        <v>191</v>
      </c>
      <c r="G137" s="37"/>
      <c r="H137" s="37"/>
      <c r="I137" s="109"/>
      <c r="J137" s="37"/>
      <c r="K137" s="37"/>
      <c r="L137" s="40"/>
      <c r="M137" s="203"/>
      <c r="N137" s="204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124</v>
      </c>
      <c r="AU137" s="18" t="s">
        <v>82</v>
      </c>
    </row>
    <row r="138" spans="1:65" s="13" customFormat="1" ht="11.25">
      <c r="B138" s="205"/>
      <c r="C138" s="206"/>
      <c r="D138" s="201" t="s">
        <v>126</v>
      </c>
      <c r="E138" s="207" t="s">
        <v>19</v>
      </c>
      <c r="F138" s="208" t="s">
        <v>193</v>
      </c>
      <c r="G138" s="206"/>
      <c r="H138" s="207" t="s">
        <v>19</v>
      </c>
      <c r="I138" s="209"/>
      <c r="J138" s="206"/>
      <c r="K138" s="206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126</v>
      </c>
      <c r="AU138" s="214" t="s">
        <v>82</v>
      </c>
      <c r="AV138" s="13" t="s">
        <v>80</v>
      </c>
      <c r="AW138" s="13" t="s">
        <v>34</v>
      </c>
      <c r="AX138" s="13" t="s">
        <v>72</v>
      </c>
      <c r="AY138" s="214" t="s">
        <v>114</v>
      </c>
    </row>
    <row r="139" spans="1:65" s="14" customFormat="1" ht="11.25">
      <c r="B139" s="215"/>
      <c r="C139" s="216"/>
      <c r="D139" s="201" t="s">
        <v>126</v>
      </c>
      <c r="E139" s="217" t="s">
        <v>19</v>
      </c>
      <c r="F139" s="218" t="s">
        <v>194</v>
      </c>
      <c r="G139" s="216"/>
      <c r="H139" s="219">
        <v>12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126</v>
      </c>
      <c r="AU139" s="225" t="s">
        <v>82</v>
      </c>
      <c r="AV139" s="14" t="s">
        <v>82</v>
      </c>
      <c r="AW139" s="14" t="s">
        <v>34</v>
      </c>
      <c r="AX139" s="14" t="s">
        <v>72</v>
      </c>
      <c r="AY139" s="225" t="s">
        <v>114</v>
      </c>
    </row>
    <row r="140" spans="1:65" s="15" customFormat="1" ht="11.25">
      <c r="B140" s="226"/>
      <c r="C140" s="227"/>
      <c r="D140" s="201" t="s">
        <v>126</v>
      </c>
      <c r="E140" s="228" t="s">
        <v>19</v>
      </c>
      <c r="F140" s="229" t="s">
        <v>133</v>
      </c>
      <c r="G140" s="227"/>
      <c r="H140" s="230">
        <v>12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126</v>
      </c>
      <c r="AU140" s="236" t="s">
        <v>82</v>
      </c>
      <c r="AV140" s="15" t="s">
        <v>122</v>
      </c>
      <c r="AW140" s="15" t="s">
        <v>34</v>
      </c>
      <c r="AX140" s="15" t="s">
        <v>80</v>
      </c>
      <c r="AY140" s="236" t="s">
        <v>114</v>
      </c>
    </row>
    <row r="141" spans="1:65" s="2" customFormat="1" ht="21.75" customHeight="1">
      <c r="A141" s="35"/>
      <c r="B141" s="36"/>
      <c r="C141" s="237" t="s">
        <v>195</v>
      </c>
      <c r="D141" s="237" t="s">
        <v>141</v>
      </c>
      <c r="E141" s="238" t="s">
        <v>196</v>
      </c>
      <c r="F141" s="239" t="s">
        <v>197</v>
      </c>
      <c r="G141" s="240" t="s">
        <v>157</v>
      </c>
      <c r="H141" s="241">
        <v>12</v>
      </c>
      <c r="I141" s="242"/>
      <c r="J141" s="243">
        <f>ROUND(I141*H141,2)</f>
        <v>0</v>
      </c>
      <c r="K141" s="239" t="s">
        <v>121</v>
      </c>
      <c r="L141" s="244"/>
      <c r="M141" s="245" t="s">
        <v>19</v>
      </c>
      <c r="N141" s="246" t="s">
        <v>43</v>
      </c>
      <c r="O141" s="65"/>
      <c r="P141" s="197">
        <f>O141*H141</f>
        <v>0</v>
      </c>
      <c r="Q141" s="197">
        <v>9.0000000000000006E-5</v>
      </c>
      <c r="R141" s="197">
        <f>Q141*H141</f>
        <v>1.08E-3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145</v>
      </c>
      <c r="AT141" s="199" t="s">
        <v>141</v>
      </c>
      <c r="AU141" s="199" t="s">
        <v>82</v>
      </c>
      <c r="AY141" s="18" t="s">
        <v>114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8" t="s">
        <v>80</v>
      </c>
      <c r="BK141" s="200">
        <f>ROUND(I141*H141,2)</f>
        <v>0</v>
      </c>
      <c r="BL141" s="18" t="s">
        <v>122</v>
      </c>
      <c r="BM141" s="199" t="s">
        <v>198</v>
      </c>
    </row>
    <row r="142" spans="1:65" s="2" customFormat="1" ht="11.25">
      <c r="A142" s="35"/>
      <c r="B142" s="36"/>
      <c r="C142" s="37"/>
      <c r="D142" s="201" t="s">
        <v>124</v>
      </c>
      <c r="E142" s="37"/>
      <c r="F142" s="202" t="s">
        <v>197</v>
      </c>
      <c r="G142" s="37"/>
      <c r="H142" s="37"/>
      <c r="I142" s="109"/>
      <c r="J142" s="37"/>
      <c r="K142" s="37"/>
      <c r="L142" s="40"/>
      <c r="M142" s="203"/>
      <c r="N142" s="204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124</v>
      </c>
      <c r="AU142" s="18" t="s">
        <v>82</v>
      </c>
    </row>
    <row r="143" spans="1:65" s="2" customFormat="1" ht="21.75" customHeight="1">
      <c r="A143" s="35"/>
      <c r="B143" s="36"/>
      <c r="C143" s="237" t="s">
        <v>199</v>
      </c>
      <c r="D143" s="237" t="s">
        <v>141</v>
      </c>
      <c r="E143" s="238" t="s">
        <v>200</v>
      </c>
      <c r="F143" s="239" t="s">
        <v>201</v>
      </c>
      <c r="G143" s="240" t="s">
        <v>157</v>
      </c>
      <c r="H143" s="241">
        <v>12</v>
      </c>
      <c r="I143" s="242"/>
      <c r="J143" s="243">
        <f>ROUND(I143*H143,2)</f>
        <v>0</v>
      </c>
      <c r="K143" s="239" t="s">
        <v>121</v>
      </c>
      <c r="L143" s="244"/>
      <c r="M143" s="245" t="s">
        <v>19</v>
      </c>
      <c r="N143" s="246" t="s">
        <v>43</v>
      </c>
      <c r="O143" s="65"/>
      <c r="P143" s="197">
        <f>O143*H143</f>
        <v>0</v>
      </c>
      <c r="Q143" s="197">
        <v>1.4999999999999999E-4</v>
      </c>
      <c r="R143" s="197">
        <f>Q143*H143</f>
        <v>1.8E-3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145</v>
      </c>
      <c r="AT143" s="199" t="s">
        <v>141</v>
      </c>
      <c r="AU143" s="199" t="s">
        <v>82</v>
      </c>
      <c r="AY143" s="18" t="s">
        <v>114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80</v>
      </c>
      <c r="BK143" s="200">
        <f>ROUND(I143*H143,2)</f>
        <v>0</v>
      </c>
      <c r="BL143" s="18" t="s">
        <v>122</v>
      </c>
      <c r="BM143" s="199" t="s">
        <v>202</v>
      </c>
    </row>
    <row r="144" spans="1:65" s="2" customFormat="1" ht="11.25">
      <c r="A144" s="35"/>
      <c r="B144" s="36"/>
      <c r="C144" s="37"/>
      <c r="D144" s="201" t="s">
        <v>124</v>
      </c>
      <c r="E144" s="37"/>
      <c r="F144" s="202" t="s">
        <v>201</v>
      </c>
      <c r="G144" s="37"/>
      <c r="H144" s="37"/>
      <c r="I144" s="109"/>
      <c r="J144" s="37"/>
      <c r="K144" s="37"/>
      <c r="L144" s="40"/>
      <c r="M144" s="203"/>
      <c r="N144" s="204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124</v>
      </c>
      <c r="AU144" s="18" t="s">
        <v>82</v>
      </c>
    </row>
    <row r="145" spans="1:65" s="2" customFormat="1" ht="21.75" customHeight="1">
      <c r="A145" s="35"/>
      <c r="B145" s="36"/>
      <c r="C145" s="188" t="s">
        <v>203</v>
      </c>
      <c r="D145" s="188" t="s">
        <v>117</v>
      </c>
      <c r="E145" s="189" t="s">
        <v>204</v>
      </c>
      <c r="F145" s="190" t="s">
        <v>205</v>
      </c>
      <c r="G145" s="191" t="s">
        <v>206</v>
      </c>
      <c r="H145" s="192">
        <v>0.752</v>
      </c>
      <c r="I145" s="193"/>
      <c r="J145" s="194">
        <f>ROUND(I145*H145,2)</f>
        <v>0</v>
      </c>
      <c r="K145" s="190" t="s">
        <v>121</v>
      </c>
      <c r="L145" s="40"/>
      <c r="M145" s="195" t="s">
        <v>19</v>
      </c>
      <c r="N145" s="196" t="s">
        <v>43</v>
      </c>
      <c r="O145" s="65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122</v>
      </c>
      <c r="AT145" s="199" t="s">
        <v>117</v>
      </c>
      <c r="AU145" s="199" t="s">
        <v>82</v>
      </c>
      <c r="AY145" s="18" t="s">
        <v>114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8" t="s">
        <v>80</v>
      </c>
      <c r="BK145" s="200">
        <f>ROUND(I145*H145,2)</f>
        <v>0</v>
      </c>
      <c r="BL145" s="18" t="s">
        <v>122</v>
      </c>
      <c r="BM145" s="199" t="s">
        <v>207</v>
      </c>
    </row>
    <row r="146" spans="1:65" s="2" customFormat="1" ht="39">
      <c r="A146" s="35"/>
      <c r="B146" s="36"/>
      <c r="C146" s="37"/>
      <c r="D146" s="201" t="s">
        <v>124</v>
      </c>
      <c r="E146" s="37"/>
      <c r="F146" s="202" t="s">
        <v>208</v>
      </c>
      <c r="G146" s="37"/>
      <c r="H146" s="37"/>
      <c r="I146" s="109"/>
      <c r="J146" s="37"/>
      <c r="K146" s="37"/>
      <c r="L146" s="40"/>
      <c r="M146" s="203"/>
      <c r="N146" s="204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124</v>
      </c>
      <c r="AU146" s="18" t="s">
        <v>82</v>
      </c>
    </row>
    <row r="147" spans="1:65" s="13" customFormat="1" ht="11.25">
      <c r="B147" s="205"/>
      <c r="C147" s="206"/>
      <c r="D147" s="201" t="s">
        <v>126</v>
      </c>
      <c r="E147" s="207" t="s">
        <v>19</v>
      </c>
      <c r="F147" s="208" t="s">
        <v>209</v>
      </c>
      <c r="G147" s="206"/>
      <c r="H147" s="207" t="s">
        <v>19</v>
      </c>
      <c r="I147" s="209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126</v>
      </c>
      <c r="AU147" s="214" t="s">
        <v>82</v>
      </c>
      <c r="AV147" s="13" t="s">
        <v>80</v>
      </c>
      <c r="AW147" s="13" t="s">
        <v>34</v>
      </c>
      <c r="AX147" s="13" t="s">
        <v>72</v>
      </c>
      <c r="AY147" s="214" t="s">
        <v>114</v>
      </c>
    </row>
    <row r="148" spans="1:65" s="14" customFormat="1" ht="11.25">
      <c r="B148" s="215"/>
      <c r="C148" s="216"/>
      <c r="D148" s="201" t="s">
        <v>126</v>
      </c>
      <c r="E148" s="217" t="s">
        <v>19</v>
      </c>
      <c r="F148" s="218" t="s">
        <v>210</v>
      </c>
      <c r="G148" s="216"/>
      <c r="H148" s="219">
        <v>0.752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126</v>
      </c>
      <c r="AU148" s="225" t="s">
        <v>82</v>
      </c>
      <c r="AV148" s="14" t="s">
        <v>82</v>
      </c>
      <c r="AW148" s="14" t="s">
        <v>34</v>
      </c>
      <c r="AX148" s="14" t="s">
        <v>72</v>
      </c>
      <c r="AY148" s="225" t="s">
        <v>114</v>
      </c>
    </row>
    <row r="149" spans="1:65" s="15" customFormat="1" ht="11.25">
      <c r="B149" s="226"/>
      <c r="C149" s="227"/>
      <c r="D149" s="201" t="s">
        <v>126</v>
      </c>
      <c r="E149" s="228" t="s">
        <v>19</v>
      </c>
      <c r="F149" s="229" t="s">
        <v>133</v>
      </c>
      <c r="G149" s="227"/>
      <c r="H149" s="230">
        <v>0.752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126</v>
      </c>
      <c r="AU149" s="236" t="s">
        <v>82</v>
      </c>
      <c r="AV149" s="15" t="s">
        <v>122</v>
      </c>
      <c r="AW149" s="15" t="s">
        <v>34</v>
      </c>
      <c r="AX149" s="15" t="s">
        <v>80</v>
      </c>
      <c r="AY149" s="236" t="s">
        <v>114</v>
      </c>
    </row>
    <row r="150" spans="1:65" s="2" customFormat="1" ht="21.75" customHeight="1">
      <c r="A150" s="35"/>
      <c r="B150" s="36"/>
      <c r="C150" s="188" t="s">
        <v>8</v>
      </c>
      <c r="D150" s="188" t="s">
        <v>117</v>
      </c>
      <c r="E150" s="189" t="s">
        <v>211</v>
      </c>
      <c r="F150" s="190" t="s">
        <v>212</v>
      </c>
      <c r="G150" s="191" t="s">
        <v>206</v>
      </c>
      <c r="H150" s="192">
        <v>0.3</v>
      </c>
      <c r="I150" s="193"/>
      <c r="J150" s="194">
        <f>ROUND(I150*H150,2)</f>
        <v>0</v>
      </c>
      <c r="K150" s="190" t="s">
        <v>121</v>
      </c>
      <c r="L150" s="40"/>
      <c r="M150" s="195" t="s">
        <v>19</v>
      </c>
      <c r="N150" s="196" t="s">
        <v>43</v>
      </c>
      <c r="O150" s="65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122</v>
      </c>
      <c r="AT150" s="199" t="s">
        <v>117</v>
      </c>
      <c r="AU150" s="199" t="s">
        <v>82</v>
      </c>
      <c r="AY150" s="18" t="s">
        <v>114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8" t="s">
        <v>80</v>
      </c>
      <c r="BK150" s="200">
        <f>ROUND(I150*H150,2)</f>
        <v>0</v>
      </c>
      <c r="BL150" s="18" t="s">
        <v>122</v>
      </c>
      <c r="BM150" s="199" t="s">
        <v>213</v>
      </c>
    </row>
    <row r="151" spans="1:65" s="2" customFormat="1" ht="19.5">
      <c r="A151" s="35"/>
      <c r="B151" s="36"/>
      <c r="C151" s="37"/>
      <c r="D151" s="201" t="s">
        <v>124</v>
      </c>
      <c r="E151" s="37"/>
      <c r="F151" s="202" t="s">
        <v>214</v>
      </c>
      <c r="G151" s="37"/>
      <c r="H151" s="37"/>
      <c r="I151" s="109"/>
      <c r="J151" s="37"/>
      <c r="K151" s="37"/>
      <c r="L151" s="40"/>
      <c r="M151" s="203"/>
      <c r="N151" s="204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124</v>
      </c>
      <c r="AU151" s="18" t="s">
        <v>82</v>
      </c>
    </row>
    <row r="152" spans="1:65" s="13" customFormat="1" ht="11.25">
      <c r="B152" s="205"/>
      <c r="C152" s="206"/>
      <c r="D152" s="201" t="s">
        <v>126</v>
      </c>
      <c r="E152" s="207" t="s">
        <v>19</v>
      </c>
      <c r="F152" s="208" t="s">
        <v>215</v>
      </c>
      <c r="G152" s="206"/>
      <c r="H152" s="207" t="s">
        <v>19</v>
      </c>
      <c r="I152" s="209"/>
      <c r="J152" s="206"/>
      <c r="K152" s="206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126</v>
      </c>
      <c r="AU152" s="214" t="s">
        <v>82</v>
      </c>
      <c r="AV152" s="13" t="s">
        <v>80</v>
      </c>
      <c r="AW152" s="13" t="s">
        <v>34</v>
      </c>
      <c r="AX152" s="13" t="s">
        <v>72</v>
      </c>
      <c r="AY152" s="214" t="s">
        <v>114</v>
      </c>
    </row>
    <row r="153" spans="1:65" s="14" customFormat="1" ht="11.25">
      <c r="B153" s="215"/>
      <c r="C153" s="216"/>
      <c r="D153" s="201" t="s">
        <v>126</v>
      </c>
      <c r="E153" s="217" t="s">
        <v>19</v>
      </c>
      <c r="F153" s="218" t="s">
        <v>216</v>
      </c>
      <c r="G153" s="216"/>
      <c r="H153" s="219">
        <v>0.3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126</v>
      </c>
      <c r="AU153" s="225" t="s">
        <v>82</v>
      </c>
      <c r="AV153" s="14" t="s">
        <v>82</v>
      </c>
      <c r="AW153" s="14" t="s">
        <v>34</v>
      </c>
      <c r="AX153" s="14" t="s">
        <v>72</v>
      </c>
      <c r="AY153" s="225" t="s">
        <v>114</v>
      </c>
    </row>
    <row r="154" spans="1:65" s="15" customFormat="1" ht="11.25">
      <c r="B154" s="226"/>
      <c r="C154" s="227"/>
      <c r="D154" s="201" t="s">
        <v>126</v>
      </c>
      <c r="E154" s="228" t="s">
        <v>19</v>
      </c>
      <c r="F154" s="229" t="s">
        <v>133</v>
      </c>
      <c r="G154" s="227"/>
      <c r="H154" s="230">
        <v>0.3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126</v>
      </c>
      <c r="AU154" s="236" t="s">
        <v>82</v>
      </c>
      <c r="AV154" s="15" t="s">
        <v>122</v>
      </c>
      <c r="AW154" s="15" t="s">
        <v>34</v>
      </c>
      <c r="AX154" s="15" t="s">
        <v>80</v>
      </c>
      <c r="AY154" s="236" t="s">
        <v>114</v>
      </c>
    </row>
    <row r="155" spans="1:65" s="2" customFormat="1" ht="21.75" customHeight="1">
      <c r="A155" s="35"/>
      <c r="B155" s="36"/>
      <c r="C155" s="188" t="s">
        <v>217</v>
      </c>
      <c r="D155" s="188" t="s">
        <v>117</v>
      </c>
      <c r="E155" s="189" t="s">
        <v>218</v>
      </c>
      <c r="F155" s="190" t="s">
        <v>219</v>
      </c>
      <c r="G155" s="191" t="s">
        <v>220</v>
      </c>
      <c r="H155" s="192">
        <v>2</v>
      </c>
      <c r="I155" s="193"/>
      <c r="J155" s="194">
        <f>ROUND(I155*H155,2)</f>
        <v>0</v>
      </c>
      <c r="K155" s="190" t="s">
        <v>121</v>
      </c>
      <c r="L155" s="40"/>
      <c r="M155" s="195" t="s">
        <v>19</v>
      </c>
      <c r="N155" s="196" t="s">
        <v>43</v>
      </c>
      <c r="O155" s="65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122</v>
      </c>
      <c r="AT155" s="199" t="s">
        <v>117</v>
      </c>
      <c r="AU155" s="199" t="s">
        <v>82</v>
      </c>
      <c r="AY155" s="18" t="s">
        <v>114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8" t="s">
        <v>80</v>
      </c>
      <c r="BK155" s="200">
        <f>ROUND(I155*H155,2)</f>
        <v>0</v>
      </c>
      <c r="BL155" s="18" t="s">
        <v>122</v>
      </c>
      <c r="BM155" s="199" t="s">
        <v>221</v>
      </c>
    </row>
    <row r="156" spans="1:65" s="2" customFormat="1" ht="29.25">
      <c r="A156" s="35"/>
      <c r="B156" s="36"/>
      <c r="C156" s="37"/>
      <c r="D156" s="201" t="s">
        <v>124</v>
      </c>
      <c r="E156" s="37"/>
      <c r="F156" s="202" t="s">
        <v>222</v>
      </c>
      <c r="G156" s="37"/>
      <c r="H156" s="37"/>
      <c r="I156" s="109"/>
      <c r="J156" s="37"/>
      <c r="K156" s="37"/>
      <c r="L156" s="40"/>
      <c r="M156" s="203"/>
      <c r="N156" s="204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124</v>
      </c>
      <c r="AU156" s="18" t="s">
        <v>82</v>
      </c>
    </row>
    <row r="157" spans="1:65" s="2" customFormat="1" ht="21.75" customHeight="1">
      <c r="A157" s="35"/>
      <c r="B157" s="36"/>
      <c r="C157" s="188" t="s">
        <v>223</v>
      </c>
      <c r="D157" s="188" t="s">
        <v>117</v>
      </c>
      <c r="E157" s="189" t="s">
        <v>224</v>
      </c>
      <c r="F157" s="190" t="s">
        <v>225</v>
      </c>
      <c r="G157" s="191" t="s">
        <v>226</v>
      </c>
      <c r="H157" s="192">
        <v>300</v>
      </c>
      <c r="I157" s="193"/>
      <c r="J157" s="194">
        <f>ROUND(I157*H157,2)</f>
        <v>0</v>
      </c>
      <c r="K157" s="190" t="s">
        <v>121</v>
      </c>
      <c r="L157" s="40"/>
      <c r="M157" s="195" t="s">
        <v>19</v>
      </c>
      <c r="N157" s="196" t="s">
        <v>43</v>
      </c>
      <c r="O157" s="65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122</v>
      </c>
      <c r="AT157" s="199" t="s">
        <v>117</v>
      </c>
      <c r="AU157" s="199" t="s">
        <v>82</v>
      </c>
      <c r="AY157" s="18" t="s">
        <v>114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8" t="s">
        <v>80</v>
      </c>
      <c r="BK157" s="200">
        <f>ROUND(I157*H157,2)</f>
        <v>0</v>
      </c>
      <c r="BL157" s="18" t="s">
        <v>122</v>
      </c>
      <c r="BM157" s="199" t="s">
        <v>227</v>
      </c>
    </row>
    <row r="158" spans="1:65" s="2" customFormat="1" ht="29.25">
      <c r="A158" s="35"/>
      <c r="B158" s="36"/>
      <c r="C158" s="37"/>
      <c r="D158" s="201" t="s">
        <v>124</v>
      </c>
      <c r="E158" s="37"/>
      <c r="F158" s="202" t="s">
        <v>228</v>
      </c>
      <c r="G158" s="37"/>
      <c r="H158" s="37"/>
      <c r="I158" s="109"/>
      <c r="J158" s="37"/>
      <c r="K158" s="37"/>
      <c r="L158" s="40"/>
      <c r="M158" s="203"/>
      <c r="N158" s="204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124</v>
      </c>
      <c r="AU158" s="18" t="s">
        <v>82</v>
      </c>
    </row>
    <row r="159" spans="1:65" s="14" customFormat="1" ht="11.25">
      <c r="B159" s="215"/>
      <c r="C159" s="216"/>
      <c r="D159" s="201" t="s">
        <v>126</v>
      </c>
      <c r="E159" s="217" t="s">
        <v>19</v>
      </c>
      <c r="F159" s="218" t="s">
        <v>229</v>
      </c>
      <c r="G159" s="216"/>
      <c r="H159" s="219">
        <v>300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126</v>
      </c>
      <c r="AU159" s="225" t="s">
        <v>82</v>
      </c>
      <c r="AV159" s="14" t="s">
        <v>82</v>
      </c>
      <c r="AW159" s="14" t="s">
        <v>34</v>
      </c>
      <c r="AX159" s="14" t="s">
        <v>80</v>
      </c>
      <c r="AY159" s="225" t="s">
        <v>114</v>
      </c>
    </row>
    <row r="160" spans="1:65" s="2" customFormat="1" ht="21.75" customHeight="1">
      <c r="A160" s="35"/>
      <c r="B160" s="36"/>
      <c r="C160" s="188" t="s">
        <v>230</v>
      </c>
      <c r="D160" s="188" t="s">
        <v>117</v>
      </c>
      <c r="E160" s="189" t="s">
        <v>231</v>
      </c>
      <c r="F160" s="190" t="s">
        <v>232</v>
      </c>
      <c r="G160" s="191" t="s">
        <v>226</v>
      </c>
      <c r="H160" s="192">
        <v>300</v>
      </c>
      <c r="I160" s="193"/>
      <c r="J160" s="194">
        <f>ROUND(I160*H160,2)</f>
        <v>0</v>
      </c>
      <c r="K160" s="190" t="s">
        <v>121</v>
      </c>
      <c r="L160" s="40"/>
      <c r="M160" s="195" t="s">
        <v>19</v>
      </c>
      <c r="N160" s="196" t="s">
        <v>43</v>
      </c>
      <c r="O160" s="65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122</v>
      </c>
      <c r="AT160" s="199" t="s">
        <v>117</v>
      </c>
      <c r="AU160" s="199" t="s">
        <v>82</v>
      </c>
      <c r="AY160" s="18" t="s">
        <v>114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80</v>
      </c>
      <c r="BK160" s="200">
        <f>ROUND(I160*H160,2)</f>
        <v>0</v>
      </c>
      <c r="BL160" s="18" t="s">
        <v>122</v>
      </c>
      <c r="BM160" s="199" t="s">
        <v>233</v>
      </c>
    </row>
    <row r="161" spans="1:65" s="2" customFormat="1" ht="29.25">
      <c r="A161" s="35"/>
      <c r="B161" s="36"/>
      <c r="C161" s="37"/>
      <c r="D161" s="201" t="s">
        <v>124</v>
      </c>
      <c r="E161" s="37"/>
      <c r="F161" s="202" t="s">
        <v>234</v>
      </c>
      <c r="G161" s="37"/>
      <c r="H161" s="37"/>
      <c r="I161" s="109"/>
      <c r="J161" s="37"/>
      <c r="K161" s="37"/>
      <c r="L161" s="40"/>
      <c r="M161" s="203"/>
      <c r="N161" s="204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124</v>
      </c>
      <c r="AU161" s="18" t="s">
        <v>82</v>
      </c>
    </row>
    <row r="162" spans="1:65" s="12" customFormat="1" ht="25.9" customHeight="1">
      <c r="B162" s="172"/>
      <c r="C162" s="173"/>
      <c r="D162" s="174" t="s">
        <v>71</v>
      </c>
      <c r="E162" s="175" t="s">
        <v>235</v>
      </c>
      <c r="F162" s="175" t="s">
        <v>236</v>
      </c>
      <c r="G162" s="173"/>
      <c r="H162" s="173"/>
      <c r="I162" s="176"/>
      <c r="J162" s="177">
        <f>BK162</f>
        <v>0</v>
      </c>
      <c r="K162" s="173"/>
      <c r="L162" s="178"/>
      <c r="M162" s="179"/>
      <c r="N162" s="180"/>
      <c r="O162" s="180"/>
      <c r="P162" s="181">
        <f>SUM(P163:P190)</f>
        <v>0</v>
      </c>
      <c r="Q162" s="180"/>
      <c r="R162" s="181">
        <f>SUM(R163:R190)</f>
        <v>0</v>
      </c>
      <c r="S162" s="180"/>
      <c r="T162" s="182">
        <f>SUM(T163:T190)</f>
        <v>0</v>
      </c>
      <c r="AR162" s="183" t="s">
        <v>122</v>
      </c>
      <c r="AT162" s="184" t="s">
        <v>71</v>
      </c>
      <c r="AU162" s="184" t="s">
        <v>72</v>
      </c>
      <c r="AY162" s="183" t="s">
        <v>114</v>
      </c>
      <c r="BK162" s="185">
        <f>SUM(BK163:BK190)</f>
        <v>0</v>
      </c>
    </row>
    <row r="163" spans="1:65" s="2" customFormat="1" ht="21.75" customHeight="1">
      <c r="A163" s="35"/>
      <c r="B163" s="36"/>
      <c r="C163" s="188" t="s">
        <v>237</v>
      </c>
      <c r="D163" s="188" t="s">
        <v>117</v>
      </c>
      <c r="E163" s="189" t="s">
        <v>238</v>
      </c>
      <c r="F163" s="190" t="s">
        <v>239</v>
      </c>
      <c r="G163" s="191" t="s">
        <v>157</v>
      </c>
      <c r="H163" s="192">
        <v>5</v>
      </c>
      <c r="I163" s="193"/>
      <c r="J163" s="194">
        <f>ROUND(I163*H163,2)</f>
        <v>0</v>
      </c>
      <c r="K163" s="190" t="s">
        <v>121</v>
      </c>
      <c r="L163" s="40"/>
      <c r="M163" s="195" t="s">
        <v>19</v>
      </c>
      <c r="N163" s="196" t="s">
        <v>43</v>
      </c>
      <c r="O163" s="65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240</v>
      </c>
      <c r="AT163" s="199" t="s">
        <v>117</v>
      </c>
      <c r="AU163" s="199" t="s">
        <v>80</v>
      </c>
      <c r="AY163" s="18" t="s">
        <v>114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8" t="s">
        <v>80</v>
      </c>
      <c r="BK163" s="200">
        <f>ROUND(I163*H163,2)</f>
        <v>0</v>
      </c>
      <c r="BL163" s="18" t="s">
        <v>240</v>
      </c>
      <c r="BM163" s="199" t="s">
        <v>241</v>
      </c>
    </row>
    <row r="164" spans="1:65" s="2" customFormat="1" ht="11.25">
      <c r="A164" s="35"/>
      <c r="B164" s="36"/>
      <c r="C164" s="37"/>
      <c r="D164" s="201" t="s">
        <v>124</v>
      </c>
      <c r="E164" s="37"/>
      <c r="F164" s="202" t="s">
        <v>239</v>
      </c>
      <c r="G164" s="37"/>
      <c r="H164" s="37"/>
      <c r="I164" s="109"/>
      <c r="J164" s="37"/>
      <c r="K164" s="37"/>
      <c r="L164" s="40"/>
      <c r="M164" s="203"/>
      <c r="N164" s="20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124</v>
      </c>
      <c r="AU164" s="18" t="s">
        <v>80</v>
      </c>
    </row>
    <row r="165" spans="1:65" s="2" customFormat="1" ht="21.75" customHeight="1">
      <c r="A165" s="35"/>
      <c r="B165" s="36"/>
      <c r="C165" s="188" t="s">
        <v>242</v>
      </c>
      <c r="D165" s="188" t="s">
        <v>117</v>
      </c>
      <c r="E165" s="189" t="s">
        <v>243</v>
      </c>
      <c r="F165" s="190" t="s">
        <v>244</v>
      </c>
      <c r="G165" s="191" t="s">
        <v>157</v>
      </c>
      <c r="H165" s="192">
        <v>5</v>
      </c>
      <c r="I165" s="193"/>
      <c r="J165" s="194">
        <f>ROUND(I165*H165,2)</f>
        <v>0</v>
      </c>
      <c r="K165" s="190" t="s">
        <v>121</v>
      </c>
      <c r="L165" s="40"/>
      <c r="M165" s="195" t="s">
        <v>19</v>
      </c>
      <c r="N165" s="196" t="s">
        <v>43</v>
      </c>
      <c r="O165" s="65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240</v>
      </c>
      <c r="AT165" s="199" t="s">
        <v>117</v>
      </c>
      <c r="AU165" s="199" t="s">
        <v>80</v>
      </c>
      <c r="AY165" s="18" t="s">
        <v>114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8" t="s">
        <v>80</v>
      </c>
      <c r="BK165" s="200">
        <f>ROUND(I165*H165,2)</f>
        <v>0</v>
      </c>
      <c r="BL165" s="18" t="s">
        <v>240</v>
      </c>
      <c r="BM165" s="199" t="s">
        <v>245</v>
      </c>
    </row>
    <row r="166" spans="1:65" s="2" customFormat="1" ht="19.5">
      <c r="A166" s="35"/>
      <c r="B166" s="36"/>
      <c r="C166" s="37"/>
      <c r="D166" s="201" t="s">
        <v>124</v>
      </c>
      <c r="E166" s="37"/>
      <c r="F166" s="202" t="s">
        <v>246</v>
      </c>
      <c r="G166" s="37"/>
      <c r="H166" s="37"/>
      <c r="I166" s="109"/>
      <c r="J166" s="37"/>
      <c r="K166" s="37"/>
      <c r="L166" s="40"/>
      <c r="M166" s="203"/>
      <c r="N166" s="204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124</v>
      </c>
      <c r="AU166" s="18" t="s">
        <v>80</v>
      </c>
    </row>
    <row r="167" spans="1:65" s="2" customFormat="1" ht="16.5" customHeight="1">
      <c r="A167" s="35"/>
      <c r="B167" s="36"/>
      <c r="C167" s="188" t="s">
        <v>7</v>
      </c>
      <c r="D167" s="188" t="s">
        <v>117</v>
      </c>
      <c r="E167" s="189" t="s">
        <v>247</v>
      </c>
      <c r="F167" s="190" t="s">
        <v>248</v>
      </c>
      <c r="G167" s="191" t="s">
        <v>226</v>
      </c>
      <c r="H167" s="192">
        <v>40</v>
      </c>
      <c r="I167" s="193"/>
      <c r="J167" s="194">
        <f>ROUND(I167*H167,2)</f>
        <v>0</v>
      </c>
      <c r="K167" s="190" t="s">
        <v>19</v>
      </c>
      <c r="L167" s="40"/>
      <c r="M167" s="195" t="s">
        <v>19</v>
      </c>
      <c r="N167" s="196" t="s">
        <v>43</v>
      </c>
      <c r="O167" s="65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9" t="s">
        <v>240</v>
      </c>
      <c r="AT167" s="199" t="s">
        <v>117</v>
      </c>
      <c r="AU167" s="199" t="s">
        <v>80</v>
      </c>
      <c r="AY167" s="18" t="s">
        <v>114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8" t="s">
        <v>80</v>
      </c>
      <c r="BK167" s="200">
        <f>ROUND(I167*H167,2)</f>
        <v>0</v>
      </c>
      <c r="BL167" s="18" t="s">
        <v>240</v>
      </c>
      <c r="BM167" s="199" t="s">
        <v>249</v>
      </c>
    </row>
    <row r="168" spans="1:65" s="2" customFormat="1" ht="11.25">
      <c r="A168" s="35"/>
      <c r="B168" s="36"/>
      <c r="C168" s="37"/>
      <c r="D168" s="201" t="s">
        <v>124</v>
      </c>
      <c r="E168" s="37"/>
      <c r="F168" s="202" t="s">
        <v>248</v>
      </c>
      <c r="G168" s="37"/>
      <c r="H168" s="37"/>
      <c r="I168" s="109"/>
      <c r="J168" s="37"/>
      <c r="K168" s="37"/>
      <c r="L168" s="40"/>
      <c r="M168" s="203"/>
      <c r="N168" s="204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124</v>
      </c>
      <c r="AU168" s="18" t="s">
        <v>80</v>
      </c>
    </row>
    <row r="169" spans="1:65" s="2" customFormat="1" ht="16.5" customHeight="1">
      <c r="A169" s="35"/>
      <c r="B169" s="36"/>
      <c r="C169" s="188" t="s">
        <v>250</v>
      </c>
      <c r="D169" s="188" t="s">
        <v>117</v>
      </c>
      <c r="E169" s="189" t="s">
        <v>251</v>
      </c>
      <c r="F169" s="190" t="s">
        <v>252</v>
      </c>
      <c r="G169" s="191" t="s">
        <v>226</v>
      </c>
      <c r="H169" s="192">
        <v>40</v>
      </c>
      <c r="I169" s="193"/>
      <c r="J169" s="194">
        <f>ROUND(I169*H169,2)</f>
        <v>0</v>
      </c>
      <c r="K169" s="190" t="s">
        <v>19</v>
      </c>
      <c r="L169" s="40"/>
      <c r="M169" s="195" t="s">
        <v>19</v>
      </c>
      <c r="N169" s="196" t="s">
        <v>43</v>
      </c>
      <c r="O169" s="65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9" t="s">
        <v>240</v>
      </c>
      <c r="AT169" s="199" t="s">
        <v>117</v>
      </c>
      <c r="AU169" s="199" t="s">
        <v>80</v>
      </c>
      <c r="AY169" s="18" t="s">
        <v>114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8" t="s">
        <v>80</v>
      </c>
      <c r="BK169" s="200">
        <f>ROUND(I169*H169,2)</f>
        <v>0</v>
      </c>
      <c r="BL169" s="18" t="s">
        <v>240</v>
      </c>
      <c r="BM169" s="199" t="s">
        <v>253</v>
      </c>
    </row>
    <row r="170" spans="1:65" s="2" customFormat="1" ht="11.25">
      <c r="A170" s="35"/>
      <c r="B170" s="36"/>
      <c r="C170" s="37"/>
      <c r="D170" s="201" t="s">
        <v>124</v>
      </c>
      <c r="E170" s="37"/>
      <c r="F170" s="202" t="s">
        <v>252</v>
      </c>
      <c r="G170" s="37"/>
      <c r="H170" s="37"/>
      <c r="I170" s="109"/>
      <c r="J170" s="37"/>
      <c r="K170" s="37"/>
      <c r="L170" s="40"/>
      <c r="M170" s="203"/>
      <c r="N170" s="204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124</v>
      </c>
      <c r="AU170" s="18" t="s">
        <v>80</v>
      </c>
    </row>
    <row r="171" spans="1:65" s="13" customFormat="1" ht="11.25">
      <c r="B171" s="205"/>
      <c r="C171" s="206"/>
      <c r="D171" s="201" t="s">
        <v>126</v>
      </c>
      <c r="E171" s="207" t="s">
        <v>19</v>
      </c>
      <c r="F171" s="208" t="s">
        <v>254</v>
      </c>
      <c r="G171" s="206"/>
      <c r="H171" s="207" t="s">
        <v>19</v>
      </c>
      <c r="I171" s="209"/>
      <c r="J171" s="206"/>
      <c r="K171" s="206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126</v>
      </c>
      <c r="AU171" s="214" t="s">
        <v>80</v>
      </c>
      <c r="AV171" s="13" t="s">
        <v>80</v>
      </c>
      <c r="AW171" s="13" t="s">
        <v>34</v>
      </c>
      <c r="AX171" s="13" t="s">
        <v>72</v>
      </c>
      <c r="AY171" s="214" t="s">
        <v>114</v>
      </c>
    </row>
    <row r="172" spans="1:65" s="14" customFormat="1" ht="11.25">
      <c r="B172" s="215"/>
      <c r="C172" s="216"/>
      <c r="D172" s="201" t="s">
        <v>126</v>
      </c>
      <c r="E172" s="217" t="s">
        <v>19</v>
      </c>
      <c r="F172" s="218" t="s">
        <v>255</v>
      </c>
      <c r="G172" s="216"/>
      <c r="H172" s="219">
        <v>40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126</v>
      </c>
      <c r="AU172" s="225" t="s">
        <v>80</v>
      </c>
      <c r="AV172" s="14" t="s">
        <v>82</v>
      </c>
      <c r="AW172" s="14" t="s">
        <v>34</v>
      </c>
      <c r="AX172" s="14" t="s">
        <v>72</v>
      </c>
      <c r="AY172" s="225" t="s">
        <v>114</v>
      </c>
    </row>
    <row r="173" spans="1:65" s="15" customFormat="1" ht="11.25">
      <c r="B173" s="226"/>
      <c r="C173" s="227"/>
      <c r="D173" s="201" t="s">
        <v>126</v>
      </c>
      <c r="E173" s="228" t="s">
        <v>19</v>
      </c>
      <c r="F173" s="229" t="s">
        <v>133</v>
      </c>
      <c r="G173" s="227"/>
      <c r="H173" s="230">
        <v>40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126</v>
      </c>
      <c r="AU173" s="236" t="s">
        <v>80</v>
      </c>
      <c r="AV173" s="15" t="s">
        <v>122</v>
      </c>
      <c r="AW173" s="15" t="s">
        <v>34</v>
      </c>
      <c r="AX173" s="15" t="s">
        <v>80</v>
      </c>
      <c r="AY173" s="236" t="s">
        <v>114</v>
      </c>
    </row>
    <row r="174" spans="1:65" s="2" customFormat="1" ht="21.75" customHeight="1">
      <c r="A174" s="35"/>
      <c r="B174" s="36"/>
      <c r="C174" s="188" t="s">
        <v>256</v>
      </c>
      <c r="D174" s="188" t="s">
        <v>117</v>
      </c>
      <c r="E174" s="189" t="s">
        <v>257</v>
      </c>
      <c r="F174" s="190" t="s">
        <v>258</v>
      </c>
      <c r="G174" s="191" t="s">
        <v>144</v>
      </c>
      <c r="H174" s="192">
        <v>5.0999999999999996</v>
      </c>
      <c r="I174" s="193"/>
      <c r="J174" s="194">
        <f>ROUND(I174*H174,2)</f>
        <v>0</v>
      </c>
      <c r="K174" s="190" t="s">
        <v>121</v>
      </c>
      <c r="L174" s="40"/>
      <c r="M174" s="195" t="s">
        <v>19</v>
      </c>
      <c r="N174" s="196" t="s">
        <v>43</v>
      </c>
      <c r="O174" s="65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9" t="s">
        <v>240</v>
      </c>
      <c r="AT174" s="199" t="s">
        <v>117</v>
      </c>
      <c r="AU174" s="199" t="s">
        <v>80</v>
      </c>
      <c r="AY174" s="18" t="s">
        <v>114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8" t="s">
        <v>80</v>
      </c>
      <c r="BK174" s="200">
        <f>ROUND(I174*H174,2)</f>
        <v>0</v>
      </c>
      <c r="BL174" s="18" t="s">
        <v>240</v>
      </c>
      <c r="BM174" s="199" t="s">
        <v>259</v>
      </c>
    </row>
    <row r="175" spans="1:65" s="2" customFormat="1" ht="68.25">
      <c r="A175" s="35"/>
      <c r="B175" s="36"/>
      <c r="C175" s="37"/>
      <c r="D175" s="201" t="s">
        <v>124</v>
      </c>
      <c r="E175" s="37"/>
      <c r="F175" s="202" t="s">
        <v>260</v>
      </c>
      <c r="G175" s="37"/>
      <c r="H175" s="37"/>
      <c r="I175" s="109"/>
      <c r="J175" s="37"/>
      <c r="K175" s="37"/>
      <c r="L175" s="40"/>
      <c r="M175" s="203"/>
      <c r="N175" s="204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124</v>
      </c>
      <c r="AU175" s="18" t="s">
        <v>80</v>
      </c>
    </row>
    <row r="176" spans="1:65" s="13" customFormat="1" ht="11.25">
      <c r="B176" s="205"/>
      <c r="C176" s="206"/>
      <c r="D176" s="201" t="s">
        <v>126</v>
      </c>
      <c r="E176" s="207" t="s">
        <v>19</v>
      </c>
      <c r="F176" s="208" t="s">
        <v>261</v>
      </c>
      <c r="G176" s="206"/>
      <c r="H176" s="207" t="s">
        <v>19</v>
      </c>
      <c r="I176" s="209"/>
      <c r="J176" s="206"/>
      <c r="K176" s="206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126</v>
      </c>
      <c r="AU176" s="214" t="s">
        <v>80</v>
      </c>
      <c r="AV176" s="13" t="s">
        <v>80</v>
      </c>
      <c r="AW176" s="13" t="s">
        <v>34</v>
      </c>
      <c r="AX176" s="13" t="s">
        <v>72</v>
      </c>
      <c r="AY176" s="214" t="s">
        <v>114</v>
      </c>
    </row>
    <row r="177" spans="1:65" s="14" customFormat="1" ht="11.25">
      <c r="B177" s="215"/>
      <c r="C177" s="216"/>
      <c r="D177" s="201" t="s">
        <v>126</v>
      </c>
      <c r="E177" s="217" t="s">
        <v>19</v>
      </c>
      <c r="F177" s="218" t="s">
        <v>262</v>
      </c>
      <c r="G177" s="216"/>
      <c r="H177" s="219">
        <v>5.0999999999999996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126</v>
      </c>
      <c r="AU177" s="225" t="s">
        <v>80</v>
      </c>
      <c r="AV177" s="14" t="s">
        <v>82</v>
      </c>
      <c r="AW177" s="14" t="s">
        <v>34</v>
      </c>
      <c r="AX177" s="14" t="s">
        <v>72</v>
      </c>
      <c r="AY177" s="225" t="s">
        <v>114</v>
      </c>
    </row>
    <row r="178" spans="1:65" s="15" customFormat="1" ht="11.25">
      <c r="B178" s="226"/>
      <c r="C178" s="227"/>
      <c r="D178" s="201" t="s">
        <v>126</v>
      </c>
      <c r="E178" s="228" t="s">
        <v>19</v>
      </c>
      <c r="F178" s="229" t="s">
        <v>133</v>
      </c>
      <c r="G178" s="227"/>
      <c r="H178" s="230">
        <v>5.0999999999999996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126</v>
      </c>
      <c r="AU178" s="236" t="s">
        <v>80</v>
      </c>
      <c r="AV178" s="15" t="s">
        <v>122</v>
      </c>
      <c r="AW178" s="15" t="s">
        <v>34</v>
      </c>
      <c r="AX178" s="15" t="s">
        <v>80</v>
      </c>
      <c r="AY178" s="236" t="s">
        <v>114</v>
      </c>
    </row>
    <row r="179" spans="1:65" s="2" customFormat="1" ht="21.75" customHeight="1">
      <c r="A179" s="35"/>
      <c r="B179" s="36"/>
      <c r="C179" s="188" t="s">
        <v>263</v>
      </c>
      <c r="D179" s="188" t="s">
        <v>117</v>
      </c>
      <c r="E179" s="189" t="s">
        <v>264</v>
      </c>
      <c r="F179" s="190" t="s">
        <v>265</v>
      </c>
      <c r="G179" s="191" t="s">
        <v>144</v>
      </c>
      <c r="H179" s="192">
        <v>66.707999999999998</v>
      </c>
      <c r="I179" s="193"/>
      <c r="J179" s="194">
        <f>ROUND(I179*H179,2)</f>
        <v>0</v>
      </c>
      <c r="K179" s="190" t="s">
        <v>121</v>
      </c>
      <c r="L179" s="40"/>
      <c r="M179" s="195" t="s">
        <v>19</v>
      </c>
      <c r="N179" s="196" t="s">
        <v>43</v>
      </c>
      <c r="O179" s="65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9" t="s">
        <v>240</v>
      </c>
      <c r="AT179" s="199" t="s">
        <v>117</v>
      </c>
      <c r="AU179" s="199" t="s">
        <v>80</v>
      </c>
      <c r="AY179" s="18" t="s">
        <v>114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8" t="s">
        <v>80</v>
      </c>
      <c r="BK179" s="200">
        <f>ROUND(I179*H179,2)</f>
        <v>0</v>
      </c>
      <c r="BL179" s="18" t="s">
        <v>240</v>
      </c>
      <c r="BM179" s="199" t="s">
        <v>266</v>
      </c>
    </row>
    <row r="180" spans="1:65" s="2" customFormat="1" ht="29.25">
      <c r="A180" s="35"/>
      <c r="B180" s="36"/>
      <c r="C180" s="37"/>
      <c r="D180" s="201" t="s">
        <v>124</v>
      </c>
      <c r="E180" s="37"/>
      <c r="F180" s="202" t="s">
        <v>267</v>
      </c>
      <c r="G180" s="37"/>
      <c r="H180" s="37"/>
      <c r="I180" s="109"/>
      <c r="J180" s="37"/>
      <c r="K180" s="37"/>
      <c r="L180" s="40"/>
      <c r="M180" s="203"/>
      <c r="N180" s="204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124</v>
      </c>
      <c r="AU180" s="18" t="s">
        <v>80</v>
      </c>
    </row>
    <row r="181" spans="1:65" s="13" customFormat="1" ht="11.25">
      <c r="B181" s="205"/>
      <c r="C181" s="206"/>
      <c r="D181" s="201" t="s">
        <v>126</v>
      </c>
      <c r="E181" s="207" t="s">
        <v>19</v>
      </c>
      <c r="F181" s="208" t="s">
        <v>268</v>
      </c>
      <c r="G181" s="206"/>
      <c r="H181" s="207" t="s">
        <v>19</v>
      </c>
      <c r="I181" s="209"/>
      <c r="J181" s="206"/>
      <c r="K181" s="206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126</v>
      </c>
      <c r="AU181" s="214" t="s">
        <v>80</v>
      </c>
      <c r="AV181" s="13" t="s">
        <v>80</v>
      </c>
      <c r="AW181" s="13" t="s">
        <v>34</v>
      </c>
      <c r="AX181" s="13" t="s">
        <v>72</v>
      </c>
      <c r="AY181" s="214" t="s">
        <v>114</v>
      </c>
    </row>
    <row r="182" spans="1:65" s="14" customFormat="1" ht="11.25">
      <c r="B182" s="215"/>
      <c r="C182" s="216"/>
      <c r="D182" s="201" t="s">
        <v>126</v>
      </c>
      <c r="E182" s="217" t="s">
        <v>19</v>
      </c>
      <c r="F182" s="218" t="s">
        <v>269</v>
      </c>
      <c r="G182" s="216"/>
      <c r="H182" s="219">
        <v>5.0999999999999996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126</v>
      </c>
      <c r="AU182" s="225" t="s">
        <v>80</v>
      </c>
      <c r="AV182" s="14" t="s">
        <v>82</v>
      </c>
      <c r="AW182" s="14" t="s">
        <v>34</v>
      </c>
      <c r="AX182" s="14" t="s">
        <v>72</v>
      </c>
      <c r="AY182" s="225" t="s">
        <v>114</v>
      </c>
    </row>
    <row r="183" spans="1:65" s="13" customFormat="1" ht="11.25">
      <c r="B183" s="205"/>
      <c r="C183" s="206"/>
      <c r="D183" s="201" t="s">
        <v>126</v>
      </c>
      <c r="E183" s="207" t="s">
        <v>19</v>
      </c>
      <c r="F183" s="208" t="s">
        <v>270</v>
      </c>
      <c r="G183" s="206"/>
      <c r="H183" s="207" t="s">
        <v>19</v>
      </c>
      <c r="I183" s="209"/>
      <c r="J183" s="206"/>
      <c r="K183" s="206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126</v>
      </c>
      <c r="AU183" s="214" t="s">
        <v>80</v>
      </c>
      <c r="AV183" s="13" t="s">
        <v>80</v>
      </c>
      <c r="AW183" s="13" t="s">
        <v>34</v>
      </c>
      <c r="AX183" s="13" t="s">
        <v>72</v>
      </c>
      <c r="AY183" s="214" t="s">
        <v>114</v>
      </c>
    </row>
    <row r="184" spans="1:65" s="14" customFormat="1" ht="11.25">
      <c r="B184" s="215"/>
      <c r="C184" s="216"/>
      <c r="D184" s="201" t="s">
        <v>126</v>
      </c>
      <c r="E184" s="217" t="s">
        <v>19</v>
      </c>
      <c r="F184" s="218" t="s">
        <v>271</v>
      </c>
      <c r="G184" s="216"/>
      <c r="H184" s="219">
        <v>61.607999999999997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126</v>
      </c>
      <c r="AU184" s="225" t="s">
        <v>80</v>
      </c>
      <c r="AV184" s="14" t="s">
        <v>82</v>
      </c>
      <c r="AW184" s="14" t="s">
        <v>34</v>
      </c>
      <c r="AX184" s="14" t="s">
        <v>72</v>
      </c>
      <c r="AY184" s="225" t="s">
        <v>114</v>
      </c>
    </row>
    <row r="185" spans="1:65" s="15" customFormat="1" ht="11.25">
      <c r="B185" s="226"/>
      <c r="C185" s="227"/>
      <c r="D185" s="201" t="s">
        <v>126</v>
      </c>
      <c r="E185" s="228" t="s">
        <v>19</v>
      </c>
      <c r="F185" s="229" t="s">
        <v>133</v>
      </c>
      <c r="G185" s="227"/>
      <c r="H185" s="230">
        <v>66.707999999999998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126</v>
      </c>
      <c r="AU185" s="236" t="s">
        <v>80</v>
      </c>
      <c r="AV185" s="15" t="s">
        <v>122</v>
      </c>
      <c r="AW185" s="15" t="s">
        <v>34</v>
      </c>
      <c r="AX185" s="15" t="s">
        <v>80</v>
      </c>
      <c r="AY185" s="236" t="s">
        <v>114</v>
      </c>
    </row>
    <row r="186" spans="1:65" s="2" customFormat="1" ht="21.75" customHeight="1">
      <c r="A186" s="35"/>
      <c r="B186" s="36"/>
      <c r="C186" s="188" t="s">
        <v>272</v>
      </c>
      <c r="D186" s="188" t="s">
        <v>117</v>
      </c>
      <c r="E186" s="189" t="s">
        <v>273</v>
      </c>
      <c r="F186" s="190" t="s">
        <v>274</v>
      </c>
      <c r="G186" s="191" t="s">
        <v>157</v>
      </c>
      <c r="H186" s="192">
        <v>1</v>
      </c>
      <c r="I186" s="193"/>
      <c r="J186" s="194">
        <f>ROUND(I186*H186,2)</f>
        <v>0</v>
      </c>
      <c r="K186" s="190" t="s">
        <v>121</v>
      </c>
      <c r="L186" s="40"/>
      <c r="M186" s="195" t="s">
        <v>19</v>
      </c>
      <c r="N186" s="196" t="s">
        <v>43</v>
      </c>
      <c r="O186" s="65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9" t="s">
        <v>240</v>
      </c>
      <c r="AT186" s="199" t="s">
        <v>117</v>
      </c>
      <c r="AU186" s="199" t="s">
        <v>80</v>
      </c>
      <c r="AY186" s="18" t="s">
        <v>114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8" t="s">
        <v>80</v>
      </c>
      <c r="BK186" s="200">
        <f>ROUND(I186*H186,2)</f>
        <v>0</v>
      </c>
      <c r="BL186" s="18" t="s">
        <v>240</v>
      </c>
      <c r="BM186" s="199" t="s">
        <v>275</v>
      </c>
    </row>
    <row r="187" spans="1:65" s="2" customFormat="1" ht="29.25">
      <c r="A187" s="35"/>
      <c r="B187" s="36"/>
      <c r="C187" s="37"/>
      <c r="D187" s="201" t="s">
        <v>124</v>
      </c>
      <c r="E187" s="37"/>
      <c r="F187" s="202" t="s">
        <v>276</v>
      </c>
      <c r="G187" s="37"/>
      <c r="H187" s="37"/>
      <c r="I187" s="109"/>
      <c r="J187" s="37"/>
      <c r="K187" s="37"/>
      <c r="L187" s="40"/>
      <c r="M187" s="203"/>
      <c r="N187" s="204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124</v>
      </c>
      <c r="AU187" s="18" t="s">
        <v>80</v>
      </c>
    </row>
    <row r="188" spans="1:65" s="13" customFormat="1" ht="11.25">
      <c r="B188" s="205"/>
      <c r="C188" s="206"/>
      <c r="D188" s="201" t="s">
        <v>126</v>
      </c>
      <c r="E188" s="207" t="s">
        <v>19</v>
      </c>
      <c r="F188" s="208" t="s">
        <v>277</v>
      </c>
      <c r="G188" s="206"/>
      <c r="H188" s="207" t="s">
        <v>19</v>
      </c>
      <c r="I188" s="209"/>
      <c r="J188" s="206"/>
      <c r="K188" s="206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126</v>
      </c>
      <c r="AU188" s="214" t="s">
        <v>80</v>
      </c>
      <c r="AV188" s="13" t="s">
        <v>80</v>
      </c>
      <c r="AW188" s="13" t="s">
        <v>34</v>
      </c>
      <c r="AX188" s="13" t="s">
        <v>72</v>
      </c>
      <c r="AY188" s="214" t="s">
        <v>114</v>
      </c>
    </row>
    <row r="189" spans="1:65" s="14" customFormat="1" ht="11.25">
      <c r="B189" s="215"/>
      <c r="C189" s="216"/>
      <c r="D189" s="201" t="s">
        <v>126</v>
      </c>
      <c r="E189" s="217" t="s">
        <v>19</v>
      </c>
      <c r="F189" s="218" t="s">
        <v>278</v>
      </c>
      <c r="G189" s="216"/>
      <c r="H189" s="219">
        <v>1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126</v>
      </c>
      <c r="AU189" s="225" t="s">
        <v>80</v>
      </c>
      <c r="AV189" s="14" t="s">
        <v>82</v>
      </c>
      <c r="AW189" s="14" t="s">
        <v>34</v>
      </c>
      <c r="AX189" s="14" t="s">
        <v>72</v>
      </c>
      <c r="AY189" s="225" t="s">
        <v>114</v>
      </c>
    </row>
    <row r="190" spans="1:65" s="15" customFormat="1" ht="11.25">
      <c r="B190" s="226"/>
      <c r="C190" s="227"/>
      <c r="D190" s="201" t="s">
        <v>126</v>
      </c>
      <c r="E190" s="228" t="s">
        <v>19</v>
      </c>
      <c r="F190" s="229" t="s">
        <v>133</v>
      </c>
      <c r="G190" s="227"/>
      <c r="H190" s="230">
        <v>1</v>
      </c>
      <c r="I190" s="231"/>
      <c r="J190" s="227"/>
      <c r="K190" s="227"/>
      <c r="L190" s="232"/>
      <c r="M190" s="247"/>
      <c r="N190" s="248"/>
      <c r="O190" s="248"/>
      <c r="P190" s="248"/>
      <c r="Q190" s="248"/>
      <c r="R190" s="248"/>
      <c r="S190" s="248"/>
      <c r="T190" s="249"/>
      <c r="AT190" s="236" t="s">
        <v>126</v>
      </c>
      <c r="AU190" s="236" t="s">
        <v>80</v>
      </c>
      <c r="AV190" s="15" t="s">
        <v>122</v>
      </c>
      <c r="AW190" s="15" t="s">
        <v>34</v>
      </c>
      <c r="AX190" s="15" t="s">
        <v>80</v>
      </c>
      <c r="AY190" s="236" t="s">
        <v>114</v>
      </c>
    </row>
    <row r="191" spans="1:65" s="2" customFormat="1" ht="6.95" customHeight="1">
      <c r="A191" s="35"/>
      <c r="B191" s="48"/>
      <c r="C191" s="49"/>
      <c r="D191" s="49"/>
      <c r="E191" s="49"/>
      <c r="F191" s="49"/>
      <c r="G191" s="49"/>
      <c r="H191" s="49"/>
      <c r="I191" s="137"/>
      <c r="J191" s="49"/>
      <c r="K191" s="49"/>
      <c r="L191" s="40"/>
      <c r="M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</sheetData>
  <sheetProtection algorithmName="SHA-512" hashValue="X/4qF2txsvqQ6lI0CSiYnlmk5zo9Zx8M1yVCQdHLFdoXNfLDTwzNSQmmscRqEpUSHQP7/Rauy/RCf5Kb3pa1DQ==" saltValue="YHduY8Gq5m1SAVVf0JGUi8r9r1XgRji0KJEPGSLLp6ongtlaeHO+MVFCL9ENdp3pVoMGWq++Nn/N8deSOKhNHQ==" spinCount="100000" sheet="1" objects="1" scenarios="1" formatColumns="0" formatRows="0" autoFilter="0"/>
  <autoFilter ref="C81:K19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82</v>
      </c>
    </row>
    <row r="4" spans="1:46" s="1" customFormat="1" ht="24.95" customHeight="1">
      <c r="B4" s="21"/>
      <c r="D4" s="106" t="s">
        <v>89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0" t="str">
        <f>'Rekapitulace stavby'!K6</f>
        <v>Oprava mostu v km 5,872 na trati Český Těšín - Ostrava Kunčice</v>
      </c>
      <c r="F7" s="371"/>
      <c r="G7" s="371"/>
      <c r="H7" s="371"/>
      <c r="I7" s="102"/>
      <c r="L7" s="21"/>
    </row>
    <row r="8" spans="1:46" s="2" customFormat="1" ht="12" customHeight="1">
      <c r="A8" s="35"/>
      <c r="B8" s="40"/>
      <c r="C8" s="35"/>
      <c r="D8" s="108" t="s">
        <v>90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2" t="s">
        <v>279</v>
      </c>
      <c r="F9" s="373"/>
      <c r="G9" s="373"/>
      <c r="H9" s="373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18. 6. 2020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tr">
        <f>IF('Rekapitulace stavby'!AN10="","",'Rekapitulace stavby'!AN10)</f>
        <v>70994234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>Správa železnic, s.o. OŘ Ostrava</v>
      </c>
      <c r="F15" s="35"/>
      <c r="G15" s="35"/>
      <c r="H15" s="35"/>
      <c r="I15" s="112" t="s">
        <v>29</v>
      </c>
      <c r="J15" s="111" t="str">
        <f>IF('Rekapitulace stavby'!AN11="","",'Rekapitulace stavby'!AN11)</f>
        <v>CZ70994234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31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12" t="s">
        <v>29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33</v>
      </c>
      <c r="E20" s="35"/>
      <c r="F20" s="35"/>
      <c r="G20" s="35"/>
      <c r="H20" s="35"/>
      <c r="I20" s="112" t="s">
        <v>26</v>
      </c>
      <c r="J20" s="111" t="str">
        <f>IF('Rekapitulace stavby'!AN16="","",'Rekapitulace stavby'!AN16)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12" t="s">
        <v>29</v>
      </c>
      <c r="J21" s="111" t="str">
        <f>IF('Rekapitulace stavby'!AN17="","",'Rekapitulace stavby'!AN17)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35</v>
      </c>
      <c r="E23" s="35"/>
      <c r="F23" s="35"/>
      <c r="G23" s="35"/>
      <c r="H23" s="35"/>
      <c r="I23" s="112" t="s">
        <v>26</v>
      </c>
      <c r="J23" s="111" t="str">
        <f>IF('Rekapitulace stavby'!AN19="","",'Rekapitulace stavby'!AN19)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12" t="s">
        <v>29</v>
      </c>
      <c r="J24" s="111" t="str">
        <f>IF('Rekapitulace stavby'!AN20="","",'Rekapitulace stavby'!AN20)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36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6" t="s">
        <v>19</v>
      </c>
      <c r="F27" s="376"/>
      <c r="G27" s="376"/>
      <c r="H27" s="376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109"/>
      <c r="J30" s="121">
        <f>ROUND(J93,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3" t="s">
        <v>39</v>
      </c>
      <c r="J32" s="122" t="s">
        <v>41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42</v>
      </c>
      <c r="E33" s="108" t="s">
        <v>43</v>
      </c>
      <c r="F33" s="125">
        <f>ROUND((SUM(BE93:BE552)),  2)</f>
        <v>0</v>
      </c>
      <c r="G33" s="35"/>
      <c r="H33" s="35"/>
      <c r="I33" s="126">
        <v>0.21</v>
      </c>
      <c r="J33" s="125">
        <f>ROUND(((SUM(BE93:BE552))*I33),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44</v>
      </c>
      <c r="F34" s="125">
        <f>ROUND((SUM(BF93:BF552)),  2)</f>
        <v>0</v>
      </c>
      <c r="G34" s="35"/>
      <c r="H34" s="35"/>
      <c r="I34" s="126">
        <v>0.15</v>
      </c>
      <c r="J34" s="125">
        <f>ROUND(((SUM(BF93:BF552))*I34),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45</v>
      </c>
      <c r="F35" s="125">
        <f>ROUND((SUM(BG93:BG552)),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46</v>
      </c>
      <c r="F36" s="125">
        <f>ROUND((SUM(BH93:BH552)),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47</v>
      </c>
      <c r="F37" s="125">
        <f>ROUND((SUM(BI93:BI552)),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7" t="str">
        <f>E7</f>
        <v>Oprava mostu v km 5,872 na trati Český Těšín - Ostrava Kunčice</v>
      </c>
      <c r="F48" s="378"/>
      <c r="G48" s="378"/>
      <c r="H48" s="378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- 02 - most</v>
      </c>
      <c r="F50" s="379"/>
      <c r="G50" s="379"/>
      <c r="H50" s="379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18. 6. 2020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Správa železnic, s.o. OŘ Ostrava</v>
      </c>
      <c r="G54" s="37"/>
      <c r="H54" s="37"/>
      <c r="I54" s="112" t="s">
        <v>33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112" t="s">
        <v>35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93</v>
      </c>
      <c r="D57" s="142"/>
      <c r="E57" s="142"/>
      <c r="F57" s="142"/>
      <c r="G57" s="142"/>
      <c r="H57" s="142"/>
      <c r="I57" s="143"/>
      <c r="J57" s="144" t="s">
        <v>94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70</v>
      </c>
      <c r="D59" s="37"/>
      <c r="E59" s="37"/>
      <c r="F59" s="37"/>
      <c r="G59" s="37"/>
      <c r="H59" s="37"/>
      <c r="I59" s="109"/>
      <c r="J59" s="78">
        <f>J93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95</v>
      </c>
    </row>
    <row r="60" spans="1:47" s="9" customFormat="1" ht="24.95" customHeight="1">
      <c r="B60" s="146"/>
      <c r="C60" s="147"/>
      <c r="D60" s="148" t="s">
        <v>96</v>
      </c>
      <c r="E60" s="149"/>
      <c r="F60" s="149"/>
      <c r="G60" s="149"/>
      <c r="H60" s="149"/>
      <c r="I60" s="150"/>
      <c r="J60" s="151">
        <f>J94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280</v>
      </c>
      <c r="E61" s="156"/>
      <c r="F61" s="156"/>
      <c r="G61" s="156"/>
      <c r="H61" s="156"/>
      <c r="I61" s="157"/>
      <c r="J61" s="158">
        <f>J95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281</v>
      </c>
      <c r="E62" s="156"/>
      <c r="F62" s="156"/>
      <c r="G62" s="156"/>
      <c r="H62" s="156"/>
      <c r="I62" s="157"/>
      <c r="J62" s="158">
        <f>J121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282</v>
      </c>
      <c r="E63" s="156"/>
      <c r="F63" s="156"/>
      <c r="G63" s="156"/>
      <c r="H63" s="156"/>
      <c r="I63" s="157"/>
      <c r="J63" s="158">
        <f>J134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283</v>
      </c>
      <c r="E64" s="156"/>
      <c r="F64" s="156"/>
      <c r="G64" s="156"/>
      <c r="H64" s="156"/>
      <c r="I64" s="157"/>
      <c r="J64" s="158">
        <f>J157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284</v>
      </c>
      <c r="E65" s="156"/>
      <c r="F65" s="156"/>
      <c r="G65" s="156"/>
      <c r="H65" s="156"/>
      <c r="I65" s="157"/>
      <c r="J65" s="158">
        <f>J195</f>
        <v>0</v>
      </c>
      <c r="K65" s="154"/>
      <c r="L65" s="159"/>
    </row>
    <row r="66" spans="1:31" s="10" customFormat="1" ht="19.899999999999999" customHeight="1">
      <c r="B66" s="153"/>
      <c r="C66" s="154"/>
      <c r="D66" s="155" t="s">
        <v>285</v>
      </c>
      <c r="E66" s="156"/>
      <c r="F66" s="156"/>
      <c r="G66" s="156"/>
      <c r="H66" s="156"/>
      <c r="I66" s="157"/>
      <c r="J66" s="158">
        <f>J428</f>
        <v>0</v>
      </c>
      <c r="K66" s="154"/>
      <c r="L66" s="159"/>
    </row>
    <row r="67" spans="1:31" s="10" customFormat="1" ht="19.899999999999999" customHeight="1">
      <c r="B67" s="153"/>
      <c r="C67" s="154"/>
      <c r="D67" s="155" t="s">
        <v>286</v>
      </c>
      <c r="E67" s="156"/>
      <c r="F67" s="156"/>
      <c r="G67" s="156"/>
      <c r="H67" s="156"/>
      <c r="I67" s="157"/>
      <c r="J67" s="158">
        <f>J443</f>
        <v>0</v>
      </c>
      <c r="K67" s="154"/>
      <c r="L67" s="159"/>
    </row>
    <row r="68" spans="1:31" s="9" customFormat="1" ht="24.95" customHeight="1">
      <c r="B68" s="146"/>
      <c r="C68" s="147"/>
      <c r="D68" s="148" t="s">
        <v>287</v>
      </c>
      <c r="E68" s="149"/>
      <c r="F68" s="149"/>
      <c r="G68" s="149"/>
      <c r="H68" s="149"/>
      <c r="I68" s="150"/>
      <c r="J68" s="151">
        <f>J446</f>
        <v>0</v>
      </c>
      <c r="K68" s="147"/>
      <c r="L68" s="152"/>
    </row>
    <row r="69" spans="1:31" s="10" customFormat="1" ht="19.899999999999999" customHeight="1">
      <c r="B69" s="153"/>
      <c r="C69" s="154"/>
      <c r="D69" s="155" t="s">
        <v>288</v>
      </c>
      <c r="E69" s="156"/>
      <c r="F69" s="156"/>
      <c r="G69" s="156"/>
      <c r="H69" s="156"/>
      <c r="I69" s="157"/>
      <c r="J69" s="158">
        <f>J447</f>
        <v>0</v>
      </c>
      <c r="K69" s="154"/>
      <c r="L69" s="159"/>
    </row>
    <row r="70" spans="1:31" s="10" customFormat="1" ht="19.899999999999999" customHeight="1">
      <c r="B70" s="153"/>
      <c r="C70" s="154"/>
      <c r="D70" s="155" t="s">
        <v>289</v>
      </c>
      <c r="E70" s="156"/>
      <c r="F70" s="156"/>
      <c r="G70" s="156"/>
      <c r="H70" s="156"/>
      <c r="I70" s="157"/>
      <c r="J70" s="158">
        <f>J482</f>
        <v>0</v>
      </c>
      <c r="K70" s="154"/>
      <c r="L70" s="159"/>
    </row>
    <row r="71" spans="1:31" s="10" customFormat="1" ht="19.899999999999999" customHeight="1">
      <c r="B71" s="153"/>
      <c r="C71" s="154"/>
      <c r="D71" s="155" t="s">
        <v>290</v>
      </c>
      <c r="E71" s="156"/>
      <c r="F71" s="156"/>
      <c r="G71" s="156"/>
      <c r="H71" s="156"/>
      <c r="I71" s="157"/>
      <c r="J71" s="158">
        <f>J509</f>
        <v>0</v>
      </c>
      <c r="K71" s="154"/>
      <c r="L71" s="159"/>
    </row>
    <row r="72" spans="1:31" s="9" customFormat="1" ht="24.95" customHeight="1">
      <c r="B72" s="146"/>
      <c r="C72" s="147"/>
      <c r="D72" s="148" t="s">
        <v>291</v>
      </c>
      <c r="E72" s="149"/>
      <c r="F72" s="149"/>
      <c r="G72" s="149"/>
      <c r="H72" s="149"/>
      <c r="I72" s="150"/>
      <c r="J72" s="151">
        <f>J515</f>
        <v>0</v>
      </c>
      <c r="K72" s="147"/>
      <c r="L72" s="152"/>
    </row>
    <row r="73" spans="1:31" s="10" customFormat="1" ht="19.899999999999999" customHeight="1">
      <c r="B73" s="153"/>
      <c r="C73" s="154"/>
      <c r="D73" s="155" t="s">
        <v>292</v>
      </c>
      <c r="E73" s="156"/>
      <c r="F73" s="156"/>
      <c r="G73" s="156"/>
      <c r="H73" s="156"/>
      <c r="I73" s="157"/>
      <c r="J73" s="158">
        <f>J525</f>
        <v>0</v>
      </c>
      <c r="K73" s="154"/>
      <c r="L73" s="159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137"/>
      <c r="J75" s="49"/>
      <c r="K75" s="49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140"/>
      <c r="J79" s="51"/>
      <c r="K79" s="51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99</v>
      </c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09"/>
      <c r="J81" s="37"/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77" t="str">
        <f>E7</f>
        <v>Oprava mostu v km 5,872 na trati Český Těšín - Ostrava Kunčice</v>
      </c>
      <c r="F83" s="378"/>
      <c r="G83" s="378"/>
      <c r="H83" s="378"/>
      <c r="I83" s="109"/>
      <c r="J83" s="37"/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90</v>
      </c>
      <c r="D84" s="37"/>
      <c r="E84" s="37"/>
      <c r="F84" s="37"/>
      <c r="G84" s="37"/>
      <c r="H84" s="37"/>
      <c r="I84" s="109"/>
      <c r="J84" s="37"/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9" t="str">
        <f>E9</f>
        <v>SO - 02 - most</v>
      </c>
      <c r="F85" s="379"/>
      <c r="G85" s="379"/>
      <c r="H85" s="379"/>
      <c r="I85" s="109"/>
      <c r="J85" s="37"/>
      <c r="K85" s="37"/>
      <c r="L85" s="11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109"/>
      <c r="J86" s="37"/>
      <c r="K86" s="37"/>
      <c r="L86" s="11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F12</f>
        <v xml:space="preserve"> </v>
      </c>
      <c r="G87" s="37"/>
      <c r="H87" s="37"/>
      <c r="I87" s="112" t="s">
        <v>23</v>
      </c>
      <c r="J87" s="60" t="str">
        <f>IF(J12="","",J12)</f>
        <v>18. 6. 2020</v>
      </c>
      <c r="K87" s="37"/>
      <c r="L87" s="11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09"/>
      <c r="J88" s="37"/>
      <c r="K88" s="37"/>
      <c r="L88" s="11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E15</f>
        <v>Správa železnic, s.o. OŘ Ostrava</v>
      </c>
      <c r="G89" s="37"/>
      <c r="H89" s="37"/>
      <c r="I89" s="112" t="s">
        <v>33</v>
      </c>
      <c r="J89" s="33" t="str">
        <f>E21</f>
        <v xml:space="preserve"> </v>
      </c>
      <c r="K89" s="37"/>
      <c r="L89" s="11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31</v>
      </c>
      <c r="D90" s="37"/>
      <c r="E90" s="37"/>
      <c r="F90" s="28" t="str">
        <f>IF(E18="","",E18)</f>
        <v>Vyplň údaj</v>
      </c>
      <c r="G90" s="37"/>
      <c r="H90" s="37"/>
      <c r="I90" s="112" t="s">
        <v>35</v>
      </c>
      <c r="J90" s="33" t="str">
        <f>E24</f>
        <v xml:space="preserve"> </v>
      </c>
      <c r="K90" s="37"/>
      <c r="L90" s="11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109"/>
      <c r="J91" s="37"/>
      <c r="K91" s="37"/>
      <c r="L91" s="11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60"/>
      <c r="B92" s="161"/>
      <c r="C92" s="162" t="s">
        <v>100</v>
      </c>
      <c r="D92" s="163" t="s">
        <v>57</v>
      </c>
      <c r="E92" s="163" t="s">
        <v>53</v>
      </c>
      <c r="F92" s="163" t="s">
        <v>54</v>
      </c>
      <c r="G92" s="163" t="s">
        <v>101</v>
      </c>
      <c r="H92" s="163" t="s">
        <v>102</v>
      </c>
      <c r="I92" s="164" t="s">
        <v>103</v>
      </c>
      <c r="J92" s="163" t="s">
        <v>94</v>
      </c>
      <c r="K92" s="165" t="s">
        <v>104</v>
      </c>
      <c r="L92" s="166"/>
      <c r="M92" s="69" t="s">
        <v>19</v>
      </c>
      <c r="N92" s="70" t="s">
        <v>42</v>
      </c>
      <c r="O92" s="70" t="s">
        <v>105</v>
      </c>
      <c r="P92" s="70" t="s">
        <v>106</v>
      </c>
      <c r="Q92" s="70" t="s">
        <v>107</v>
      </c>
      <c r="R92" s="70" t="s">
        <v>108</v>
      </c>
      <c r="S92" s="70" t="s">
        <v>109</v>
      </c>
      <c r="T92" s="71" t="s">
        <v>110</v>
      </c>
      <c r="U92" s="160"/>
      <c r="V92" s="160"/>
      <c r="W92" s="160"/>
      <c r="X92" s="160"/>
      <c r="Y92" s="160"/>
      <c r="Z92" s="160"/>
      <c r="AA92" s="160"/>
      <c r="AB92" s="160"/>
      <c r="AC92" s="160"/>
      <c r="AD92" s="160"/>
      <c r="AE92" s="160"/>
    </row>
    <row r="93" spans="1:65" s="2" customFormat="1" ht="22.9" customHeight="1">
      <c r="A93" s="35"/>
      <c r="B93" s="36"/>
      <c r="C93" s="76" t="s">
        <v>111</v>
      </c>
      <c r="D93" s="37"/>
      <c r="E93" s="37"/>
      <c r="F93" s="37"/>
      <c r="G93" s="37"/>
      <c r="H93" s="37"/>
      <c r="I93" s="109"/>
      <c r="J93" s="167">
        <f>BK93</f>
        <v>0</v>
      </c>
      <c r="K93" s="37"/>
      <c r="L93" s="40"/>
      <c r="M93" s="72"/>
      <c r="N93" s="168"/>
      <c r="O93" s="73"/>
      <c r="P93" s="169">
        <f>P94+P446+P515</f>
        <v>0</v>
      </c>
      <c r="Q93" s="73"/>
      <c r="R93" s="169">
        <f>R94+R446+R515</f>
        <v>19.487410499999996</v>
      </c>
      <c r="S93" s="73"/>
      <c r="T93" s="170">
        <f>T94+T446+T515</f>
        <v>13.462250000000001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71</v>
      </c>
      <c r="AU93" s="18" t="s">
        <v>95</v>
      </c>
      <c r="BK93" s="171">
        <f>BK94+BK446+BK515</f>
        <v>0</v>
      </c>
    </row>
    <row r="94" spans="1:65" s="12" customFormat="1" ht="25.9" customHeight="1">
      <c r="B94" s="172"/>
      <c r="C94" s="173"/>
      <c r="D94" s="174" t="s">
        <v>71</v>
      </c>
      <c r="E94" s="175" t="s">
        <v>112</v>
      </c>
      <c r="F94" s="175" t="s">
        <v>113</v>
      </c>
      <c r="G94" s="173"/>
      <c r="H94" s="173"/>
      <c r="I94" s="176"/>
      <c r="J94" s="177">
        <f>BK94</f>
        <v>0</v>
      </c>
      <c r="K94" s="173"/>
      <c r="L94" s="178"/>
      <c r="M94" s="179"/>
      <c r="N94" s="180"/>
      <c r="O94" s="180"/>
      <c r="P94" s="181">
        <f>P95+P121+P134+P157+P195+P428+P443</f>
        <v>0</v>
      </c>
      <c r="Q94" s="180"/>
      <c r="R94" s="181">
        <f>R95+R121+R134+R157+R195+R428+R443</f>
        <v>17.501951499999997</v>
      </c>
      <c r="S94" s="180"/>
      <c r="T94" s="182">
        <f>T95+T121+T134+T157+T195+T428+T443</f>
        <v>13.462250000000001</v>
      </c>
      <c r="AR94" s="183" t="s">
        <v>80</v>
      </c>
      <c r="AT94" s="184" t="s">
        <v>71</v>
      </c>
      <c r="AU94" s="184" t="s">
        <v>72</v>
      </c>
      <c r="AY94" s="183" t="s">
        <v>114</v>
      </c>
      <c r="BK94" s="185">
        <f>BK95+BK121+BK134+BK157+BK195+BK428+BK443</f>
        <v>0</v>
      </c>
    </row>
    <row r="95" spans="1:65" s="12" customFormat="1" ht="22.9" customHeight="1">
      <c r="B95" s="172"/>
      <c r="C95" s="173"/>
      <c r="D95" s="174" t="s">
        <v>71</v>
      </c>
      <c r="E95" s="186" t="s">
        <v>80</v>
      </c>
      <c r="F95" s="186" t="s">
        <v>293</v>
      </c>
      <c r="G95" s="173"/>
      <c r="H95" s="173"/>
      <c r="I95" s="176"/>
      <c r="J95" s="187">
        <f>BK95</f>
        <v>0</v>
      </c>
      <c r="K95" s="173"/>
      <c r="L95" s="178"/>
      <c r="M95" s="179"/>
      <c r="N95" s="180"/>
      <c r="O95" s="180"/>
      <c r="P95" s="181">
        <f>SUM(P96:P120)</f>
        <v>0</v>
      </c>
      <c r="Q95" s="180"/>
      <c r="R95" s="181">
        <f>SUM(R96:R120)</f>
        <v>0.2472</v>
      </c>
      <c r="S95" s="180"/>
      <c r="T95" s="182">
        <f>SUM(T96:T120)</f>
        <v>0</v>
      </c>
      <c r="AR95" s="183" t="s">
        <v>80</v>
      </c>
      <c r="AT95" s="184" t="s">
        <v>71</v>
      </c>
      <c r="AU95" s="184" t="s">
        <v>80</v>
      </c>
      <c r="AY95" s="183" t="s">
        <v>114</v>
      </c>
      <c r="BK95" s="185">
        <f>SUM(BK96:BK120)</f>
        <v>0</v>
      </c>
    </row>
    <row r="96" spans="1:65" s="2" customFormat="1" ht="21.75" customHeight="1">
      <c r="A96" s="35"/>
      <c r="B96" s="36"/>
      <c r="C96" s="188" t="s">
        <v>80</v>
      </c>
      <c r="D96" s="188" t="s">
        <v>117</v>
      </c>
      <c r="E96" s="189" t="s">
        <v>294</v>
      </c>
      <c r="F96" s="190" t="s">
        <v>295</v>
      </c>
      <c r="G96" s="191" t="s">
        <v>296</v>
      </c>
      <c r="H96" s="192">
        <v>460</v>
      </c>
      <c r="I96" s="193"/>
      <c r="J96" s="194">
        <f>ROUND(I96*H96,2)</f>
        <v>0</v>
      </c>
      <c r="K96" s="190" t="s">
        <v>297</v>
      </c>
      <c r="L96" s="40"/>
      <c r="M96" s="195" t="s">
        <v>19</v>
      </c>
      <c r="N96" s="196" t="s">
        <v>43</v>
      </c>
      <c r="O96" s="65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122</v>
      </c>
      <c r="AT96" s="199" t="s">
        <v>117</v>
      </c>
      <c r="AU96" s="199" t="s">
        <v>82</v>
      </c>
      <c r="AY96" s="18" t="s">
        <v>114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8" t="s">
        <v>80</v>
      </c>
      <c r="BK96" s="200">
        <f>ROUND(I96*H96,2)</f>
        <v>0</v>
      </c>
      <c r="BL96" s="18" t="s">
        <v>122</v>
      </c>
      <c r="BM96" s="199" t="s">
        <v>298</v>
      </c>
    </row>
    <row r="97" spans="1:65" s="2" customFormat="1" ht="19.5">
      <c r="A97" s="35"/>
      <c r="B97" s="36"/>
      <c r="C97" s="37"/>
      <c r="D97" s="201" t="s">
        <v>124</v>
      </c>
      <c r="E97" s="37"/>
      <c r="F97" s="202" t="s">
        <v>299</v>
      </c>
      <c r="G97" s="37"/>
      <c r="H97" s="37"/>
      <c r="I97" s="109"/>
      <c r="J97" s="37"/>
      <c r="K97" s="37"/>
      <c r="L97" s="40"/>
      <c r="M97" s="203"/>
      <c r="N97" s="20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124</v>
      </c>
      <c r="AU97" s="18" t="s">
        <v>82</v>
      </c>
    </row>
    <row r="98" spans="1:65" s="13" customFormat="1" ht="11.25">
      <c r="B98" s="205"/>
      <c r="C98" s="206"/>
      <c r="D98" s="201" t="s">
        <v>126</v>
      </c>
      <c r="E98" s="207" t="s">
        <v>19</v>
      </c>
      <c r="F98" s="208" t="s">
        <v>300</v>
      </c>
      <c r="G98" s="206"/>
      <c r="H98" s="207" t="s">
        <v>19</v>
      </c>
      <c r="I98" s="209"/>
      <c r="J98" s="206"/>
      <c r="K98" s="206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126</v>
      </c>
      <c r="AU98" s="214" t="s">
        <v>82</v>
      </c>
      <c r="AV98" s="13" t="s">
        <v>80</v>
      </c>
      <c r="AW98" s="13" t="s">
        <v>34</v>
      </c>
      <c r="AX98" s="13" t="s">
        <v>72</v>
      </c>
      <c r="AY98" s="214" t="s">
        <v>114</v>
      </c>
    </row>
    <row r="99" spans="1:65" s="14" customFormat="1" ht="11.25">
      <c r="B99" s="215"/>
      <c r="C99" s="216"/>
      <c r="D99" s="201" t="s">
        <v>126</v>
      </c>
      <c r="E99" s="217" t="s">
        <v>19</v>
      </c>
      <c r="F99" s="218" t="s">
        <v>301</v>
      </c>
      <c r="G99" s="216"/>
      <c r="H99" s="219">
        <v>300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126</v>
      </c>
      <c r="AU99" s="225" t="s">
        <v>82</v>
      </c>
      <c r="AV99" s="14" t="s">
        <v>82</v>
      </c>
      <c r="AW99" s="14" t="s">
        <v>34</v>
      </c>
      <c r="AX99" s="14" t="s">
        <v>72</v>
      </c>
      <c r="AY99" s="225" t="s">
        <v>114</v>
      </c>
    </row>
    <row r="100" spans="1:65" s="13" customFormat="1" ht="11.25">
      <c r="B100" s="205"/>
      <c r="C100" s="206"/>
      <c r="D100" s="201" t="s">
        <v>126</v>
      </c>
      <c r="E100" s="207" t="s">
        <v>19</v>
      </c>
      <c r="F100" s="208" t="s">
        <v>302</v>
      </c>
      <c r="G100" s="206"/>
      <c r="H100" s="207" t="s">
        <v>19</v>
      </c>
      <c r="I100" s="209"/>
      <c r="J100" s="206"/>
      <c r="K100" s="206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126</v>
      </c>
      <c r="AU100" s="214" t="s">
        <v>82</v>
      </c>
      <c r="AV100" s="13" t="s">
        <v>80</v>
      </c>
      <c r="AW100" s="13" t="s">
        <v>34</v>
      </c>
      <c r="AX100" s="13" t="s">
        <v>72</v>
      </c>
      <c r="AY100" s="214" t="s">
        <v>114</v>
      </c>
    </row>
    <row r="101" spans="1:65" s="14" customFormat="1" ht="11.25">
      <c r="B101" s="215"/>
      <c r="C101" s="216"/>
      <c r="D101" s="201" t="s">
        <v>126</v>
      </c>
      <c r="E101" s="217" t="s">
        <v>19</v>
      </c>
      <c r="F101" s="218" t="s">
        <v>303</v>
      </c>
      <c r="G101" s="216"/>
      <c r="H101" s="219">
        <v>160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126</v>
      </c>
      <c r="AU101" s="225" t="s">
        <v>82</v>
      </c>
      <c r="AV101" s="14" t="s">
        <v>82</v>
      </c>
      <c r="AW101" s="14" t="s">
        <v>34</v>
      </c>
      <c r="AX101" s="14" t="s">
        <v>72</v>
      </c>
      <c r="AY101" s="225" t="s">
        <v>114</v>
      </c>
    </row>
    <row r="102" spans="1:65" s="15" customFormat="1" ht="11.25">
      <c r="B102" s="226"/>
      <c r="C102" s="227"/>
      <c r="D102" s="201" t="s">
        <v>126</v>
      </c>
      <c r="E102" s="228" t="s">
        <v>19</v>
      </c>
      <c r="F102" s="229" t="s">
        <v>133</v>
      </c>
      <c r="G102" s="227"/>
      <c r="H102" s="230">
        <v>460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126</v>
      </c>
      <c r="AU102" s="236" t="s">
        <v>82</v>
      </c>
      <c r="AV102" s="15" t="s">
        <v>122</v>
      </c>
      <c r="AW102" s="15" t="s">
        <v>34</v>
      </c>
      <c r="AX102" s="15" t="s">
        <v>80</v>
      </c>
      <c r="AY102" s="236" t="s">
        <v>114</v>
      </c>
    </row>
    <row r="103" spans="1:65" s="2" customFormat="1" ht="16.5" customHeight="1">
      <c r="A103" s="35"/>
      <c r="B103" s="36"/>
      <c r="C103" s="188" t="s">
        <v>82</v>
      </c>
      <c r="D103" s="188" t="s">
        <v>117</v>
      </c>
      <c r="E103" s="189" t="s">
        <v>304</v>
      </c>
      <c r="F103" s="190" t="s">
        <v>305</v>
      </c>
      <c r="G103" s="191" t="s">
        <v>120</v>
      </c>
      <c r="H103" s="192">
        <v>4</v>
      </c>
      <c r="I103" s="193"/>
      <c r="J103" s="194">
        <f>ROUND(I103*H103,2)</f>
        <v>0</v>
      </c>
      <c r="K103" s="190" t="s">
        <v>297</v>
      </c>
      <c r="L103" s="40"/>
      <c r="M103" s="195" t="s">
        <v>19</v>
      </c>
      <c r="N103" s="196" t="s">
        <v>43</v>
      </c>
      <c r="O103" s="65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122</v>
      </c>
      <c r="AT103" s="199" t="s">
        <v>117</v>
      </c>
      <c r="AU103" s="199" t="s">
        <v>82</v>
      </c>
      <c r="AY103" s="18" t="s">
        <v>114</v>
      </c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18" t="s">
        <v>80</v>
      </c>
      <c r="BK103" s="200">
        <f>ROUND(I103*H103,2)</f>
        <v>0</v>
      </c>
      <c r="BL103" s="18" t="s">
        <v>122</v>
      </c>
      <c r="BM103" s="199" t="s">
        <v>306</v>
      </c>
    </row>
    <row r="104" spans="1:65" s="2" customFormat="1" ht="19.5">
      <c r="A104" s="35"/>
      <c r="B104" s="36"/>
      <c r="C104" s="37"/>
      <c r="D104" s="201" t="s">
        <v>124</v>
      </c>
      <c r="E104" s="37"/>
      <c r="F104" s="202" t="s">
        <v>307</v>
      </c>
      <c r="G104" s="37"/>
      <c r="H104" s="37"/>
      <c r="I104" s="109"/>
      <c r="J104" s="37"/>
      <c r="K104" s="37"/>
      <c r="L104" s="40"/>
      <c r="M104" s="203"/>
      <c r="N104" s="20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124</v>
      </c>
      <c r="AU104" s="18" t="s">
        <v>82</v>
      </c>
    </row>
    <row r="105" spans="1:65" s="2" customFormat="1" ht="16.5" customHeight="1">
      <c r="A105" s="35"/>
      <c r="B105" s="36"/>
      <c r="C105" s="188" t="s">
        <v>140</v>
      </c>
      <c r="D105" s="188" t="s">
        <v>117</v>
      </c>
      <c r="E105" s="189" t="s">
        <v>308</v>
      </c>
      <c r="F105" s="190" t="s">
        <v>309</v>
      </c>
      <c r="G105" s="191" t="s">
        <v>296</v>
      </c>
      <c r="H105" s="192">
        <v>52.8</v>
      </c>
      <c r="I105" s="193"/>
      <c r="J105" s="194">
        <f>ROUND(I105*H105,2)</f>
        <v>0</v>
      </c>
      <c r="K105" s="190" t="s">
        <v>297</v>
      </c>
      <c r="L105" s="40"/>
      <c r="M105" s="195" t="s">
        <v>19</v>
      </c>
      <c r="N105" s="196" t="s">
        <v>43</v>
      </c>
      <c r="O105" s="65"/>
      <c r="P105" s="197">
        <f>O105*H105</f>
        <v>0</v>
      </c>
      <c r="Q105" s="197">
        <v>2E-3</v>
      </c>
      <c r="R105" s="197">
        <f>Q105*H105</f>
        <v>0.1056</v>
      </c>
      <c r="S105" s="197">
        <v>0</v>
      </c>
      <c r="T105" s="198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122</v>
      </c>
      <c r="AT105" s="199" t="s">
        <v>117</v>
      </c>
      <c r="AU105" s="199" t="s">
        <v>82</v>
      </c>
      <c r="AY105" s="18" t="s">
        <v>114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8" t="s">
        <v>80</v>
      </c>
      <c r="BK105" s="200">
        <f>ROUND(I105*H105,2)</f>
        <v>0</v>
      </c>
      <c r="BL105" s="18" t="s">
        <v>122</v>
      </c>
      <c r="BM105" s="199" t="s">
        <v>310</v>
      </c>
    </row>
    <row r="106" spans="1:65" s="2" customFormat="1" ht="11.25">
      <c r="A106" s="35"/>
      <c r="B106" s="36"/>
      <c r="C106" s="37"/>
      <c r="D106" s="201" t="s">
        <v>124</v>
      </c>
      <c r="E106" s="37"/>
      <c r="F106" s="202" t="s">
        <v>311</v>
      </c>
      <c r="G106" s="37"/>
      <c r="H106" s="37"/>
      <c r="I106" s="109"/>
      <c r="J106" s="37"/>
      <c r="K106" s="37"/>
      <c r="L106" s="40"/>
      <c r="M106" s="203"/>
      <c r="N106" s="204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124</v>
      </c>
      <c r="AU106" s="18" t="s">
        <v>82</v>
      </c>
    </row>
    <row r="107" spans="1:65" s="13" customFormat="1" ht="22.5">
      <c r="B107" s="205"/>
      <c r="C107" s="206"/>
      <c r="D107" s="201" t="s">
        <v>126</v>
      </c>
      <c r="E107" s="207" t="s">
        <v>19</v>
      </c>
      <c r="F107" s="208" t="s">
        <v>312</v>
      </c>
      <c r="G107" s="206"/>
      <c r="H107" s="207" t="s">
        <v>19</v>
      </c>
      <c r="I107" s="209"/>
      <c r="J107" s="206"/>
      <c r="K107" s="206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126</v>
      </c>
      <c r="AU107" s="214" t="s">
        <v>82</v>
      </c>
      <c r="AV107" s="13" t="s">
        <v>80</v>
      </c>
      <c r="AW107" s="13" t="s">
        <v>34</v>
      </c>
      <c r="AX107" s="13" t="s">
        <v>72</v>
      </c>
      <c r="AY107" s="214" t="s">
        <v>114</v>
      </c>
    </row>
    <row r="108" spans="1:65" s="14" customFormat="1" ht="11.25">
      <c r="B108" s="215"/>
      <c r="C108" s="216"/>
      <c r="D108" s="201" t="s">
        <v>126</v>
      </c>
      <c r="E108" s="217" t="s">
        <v>19</v>
      </c>
      <c r="F108" s="218" t="s">
        <v>313</v>
      </c>
      <c r="G108" s="216"/>
      <c r="H108" s="219">
        <v>52.8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126</v>
      </c>
      <c r="AU108" s="225" t="s">
        <v>82</v>
      </c>
      <c r="AV108" s="14" t="s">
        <v>82</v>
      </c>
      <c r="AW108" s="14" t="s">
        <v>34</v>
      </c>
      <c r="AX108" s="14" t="s">
        <v>72</v>
      </c>
      <c r="AY108" s="225" t="s">
        <v>114</v>
      </c>
    </row>
    <row r="109" spans="1:65" s="15" customFormat="1" ht="11.25">
      <c r="B109" s="226"/>
      <c r="C109" s="227"/>
      <c r="D109" s="201" t="s">
        <v>126</v>
      </c>
      <c r="E109" s="228" t="s">
        <v>19</v>
      </c>
      <c r="F109" s="229" t="s">
        <v>133</v>
      </c>
      <c r="G109" s="227"/>
      <c r="H109" s="230">
        <v>52.8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126</v>
      </c>
      <c r="AU109" s="236" t="s">
        <v>82</v>
      </c>
      <c r="AV109" s="15" t="s">
        <v>122</v>
      </c>
      <c r="AW109" s="15" t="s">
        <v>34</v>
      </c>
      <c r="AX109" s="15" t="s">
        <v>80</v>
      </c>
      <c r="AY109" s="236" t="s">
        <v>114</v>
      </c>
    </row>
    <row r="110" spans="1:65" s="2" customFormat="1" ht="16.5" customHeight="1">
      <c r="A110" s="35"/>
      <c r="B110" s="36"/>
      <c r="C110" s="188" t="s">
        <v>122</v>
      </c>
      <c r="D110" s="188" t="s">
        <v>117</v>
      </c>
      <c r="E110" s="189" t="s">
        <v>314</v>
      </c>
      <c r="F110" s="190" t="s">
        <v>315</v>
      </c>
      <c r="G110" s="191" t="s">
        <v>296</v>
      </c>
      <c r="H110" s="192">
        <v>52.8</v>
      </c>
      <c r="I110" s="193"/>
      <c r="J110" s="194">
        <f>ROUND(I110*H110,2)</f>
        <v>0</v>
      </c>
      <c r="K110" s="190" t="s">
        <v>297</v>
      </c>
      <c r="L110" s="40"/>
      <c r="M110" s="195" t="s">
        <v>19</v>
      </c>
      <c r="N110" s="196" t="s">
        <v>43</v>
      </c>
      <c r="O110" s="65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9" t="s">
        <v>122</v>
      </c>
      <c r="AT110" s="199" t="s">
        <v>117</v>
      </c>
      <c r="AU110" s="199" t="s">
        <v>82</v>
      </c>
      <c r="AY110" s="18" t="s">
        <v>114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8" t="s">
        <v>80</v>
      </c>
      <c r="BK110" s="200">
        <f>ROUND(I110*H110,2)</f>
        <v>0</v>
      </c>
      <c r="BL110" s="18" t="s">
        <v>122</v>
      </c>
      <c r="BM110" s="199" t="s">
        <v>316</v>
      </c>
    </row>
    <row r="111" spans="1:65" s="2" customFormat="1" ht="19.5">
      <c r="A111" s="35"/>
      <c r="B111" s="36"/>
      <c r="C111" s="37"/>
      <c r="D111" s="201" t="s">
        <v>124</v>
      </c>
      <c r="E111" s="37"/>
      <c r="F111" s="202" t="s">
        <v>317</v>
      </c>
      <c r="G111" s="37"/>
      <c r="H111" s="37"/>
      <c r="I111" s="109"/>
      <c r="J111" s="37"/>
      <c r="K111" s="37"/>
      <c r="L111" s="40"/>
      <c r="M111" s="203"/>
      <c r="N111" s="204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124</v>
      </c>
      <c r="AU111" s="18" t="s">
        <v>82</v>
      </c>
    </row>
    <row r="112" spans="1:65" s="2" customFormat="1" ht="16.5" customHeight="1">
      <c r="A112" s="35"/>
      <c r="B112" s="36"/>
      <c r="C112" s="237" t="s">
        <v>115</v>
      </c>
      <c r="D112" s="237" t="s">
        <v>141</v>
      </c>
      <c r="E112" s="238" t="s">
        <v>318</v>
      </c>
      <c r="F112" s="239" t="s">
        <v>319</v>
      </c>
      <c r="G112" s="240" t="s">
        <v>226</v>
      </c>
      <c r="H112" s="241">
        <v>60</v>
      </c>
      <c r="I112" s="242"/>
      <c r="J112" s="243">
        <f>ROUND(I112*H112,2)</f>
        <v>0</v>
      </c>
      <c r="K112" s="239" t="s">
        <v>297</v>
      </c>
      <c r="L112" s="244"/>
      <c r="M112" s="245" t="s">
        <v>19</v>
      </c>
      <c r="N112" s="246" t="s">
        <v>43</v>
      </c>
      <c r="O112" s="65"/>
      <c r="P112" s="197">
        <f>O112*H112</f>
        <v>0</v>
      </c>
      <c r="Q112" s="197">
        <v>2E-3</v>
      </c>
      <c r="R112" s="197">
        <f>Q112*H112</f>
        <v>0.12</v>
      </c>
      <c r="S112" s="197">
        <v>0</v>
      </c>
      <c r="T112" s="198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145</v>
      </c>
      <c r="AT112" s="199" t="s">
        <v>141</v>
      </c>
      <c r="AU112" s="199" t="s">
        <v>82</v>
      </c>
      <c r="AY112" s="18" t="s">
        <v>114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8" t="s">
        <v>80</v>
      </c>
      <c r="BK112" s="200">
        <f>ROUND(I112*H112,2)</f>
        <v>0</v>
      </c>
      <c r="BL112" s="18" t="s">
        <v>122</v>
      </c>
      <c r="BM112" s="199" t="s">
        <v>320</v>
      </c>
    </row>
    <row r="113" spans="1:65" s="2" customFormat="1" ht="11.25">
      <c r="A113" s="35"/>
      <c r="B113" s="36"/>
      <c r="C113" s="37"/>
      <c r="D113" s="201" t="s">
        <v>124</v>
      </c>
      <c r="E113" s="37"/>
      <c r="F113" s="202" t="s">
        <v>319</v>
      </c>
      <c r="G113" s="37"/>
      <c r="H113" s="37"/>
      <c r="I113" s="109"/>
      <c r="J113" s="37"/>
      <c r="K113" s="37"/>
      <c r="L113" s="40"/>
      <c r="M113" s="203"/>
      <c r="N113" s="204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124</v>
      </c>
      <c r="AU113" s="18" t="s">
        <v>82</v>
      </c>
    </row>
    <row r="114" spans="1:65" s="13" customFormat="1" ht="11.25">
      <c r="B114" s="205"/>
      <c r="C114" s="206"/>
      <c r="D114" s="201" t="s">
        <v>126</v>
      </c>
      <c r="E114" s="207" t="s">
        <v>19</v>
      </c>
      <c r="F114" s="208" t="s">
        <v>321</v>
      </c>
      <c r="G114" s="206"/>
      <c r="H114" s="207" t="s">
        <v>19</v>
      </c>
      <c r="I114" s="209"/>
      <c r="J114" s="206"/>
      <c r="K114" s="206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126</v>
      </c>
      <c r="AU114" s="214" t="s">
        <v>82</v>
      </c>
      <c r="AV114" s="13" t="s">
        <v>80</v>
      </c>
      <c r="AW114" s="13" t="s">
        <v>34</v>
      </c>
      <c r="AX114" s="13" t="s">
        <v>72</v>
      </c>
      <c r="AY114" s="214" t="s">
        <v>114</v>
      </c>
    </row>
    <row r="115" spans="1:65" s="14" customFormat="1" ht="11.25">
      <c r="B115" s="215"/>
      <c r="C115" s="216"/>
      <c r="D115" s="201" t="s">
        <v>126</v>
      </c>
      <c r="E115" s="217" t="s">
        <v>19</v>
      </c>
      <c r="F115" s="218" t="s">
        <v>322</v>
      </c>
      <c r="G115" s="216"/>
      <c r="H115" s="219">
        <v>60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126</v>
      </c>
      <c r="AU115" s="225" t="s">
        <v>82</v>
      </c>
      <c r="AV115" s="14" t="s">
        <v>82</v>
      </c>
      <c r="AW115" s="14" t="s">
        <v>34</v>
      </c>
      <c r="AX115" s="14" t="s">
        <v>72</v>
      </c>
      <c r="AY115" s="225" t="s">
        <v>114</v>
      </c>
    </row>
    <row r="116" spans="1:65" s="15" customFormat="1" ht="11.25">
      <c r="B116" s="226"/>
      <c r="C116" s="227"/>
      <c r="D116" s="201" t="s">
        <v>126</v>
      </c>
      <c r="E116" s="228" t="s">
        <v>19</v>
      </c>
      <c r="F116" s="229" t="s">
        <v>133</v>
      </c>
      <c r="G116" s="227"/>
      <c r="H116" s="230">
        <v>60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126</v>
      </c>
      <c r="AU116" s="236" t="s">
        <v>82</v>
      </c>
      <c r="AV116" s="15" t="s">
        <v>122</v>
      </c>
      <c r="AW116" s="15" t="s">
        <v>34</v>
      </c>
      <c r="AX116" s="15" t="s">
        <v>80</v>
      </c>
      <c r="AY116" s="236" t="s">
        <v>114</v>
      </c>
    </row>
    <row r="117" spans="1:65" s="2" customFormat="1" ht="16.5" customHeight="1">
      <c r="A117" s="35"/>
      <c r="B117" s="36"/>
      <c r="C117" s="237" t="s">
        <v>162</v>
      </c>
      <c r="D117" s="237" t="s">
        <v>141</v>
      </c>
      <c r="E117" s="238" t="s">
        <v>323</v>
      </c>
      <c r="F117" s="239" t="s">
        <v>324</v>
      </c>
      <c r="G117" s="240" t="s">
        <v>157</v>
      </c>
      <c r="H117" s="241">
        <v>120</v>
      </c>
      <c r="I117" s="242"/>
      <c r="J117" s="243">
        <f>ROUND(I117*H117,2)</f>
        <v>0</v>
      </c>
      <c r="K117" s="239" t="s">
        <v>297</v>
      </c>
      <c r="L117" s="244"/>
      <c r="M117" s="245" t="s">
        <v>19</v>
      </c>
      <c r="N117" s="246" t="s">
        <v>43</v>
      </c>
      <c r="O117" s="65"/>
      <c r="P117" s="197">
        <f>O117*H117</f>
        <v>0</v>
      </c>
      <c r="Q117" s="197">
        <v>1.8000000000000001E-4</v>
      </c>
      <c r="R117" s="197">
        <f>Q117*H117</f>
        <v>2.1600000000000001E-2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145</v>
      </c>
      <c r="AT117" s="199" t="s">
        <v>141</v>
      </c>
      <c r="AU117" s="199" t="s">
        <v>82</v>
      </c>
      <c r="AY117" s="18" t="s">
        <v>114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80</v>
      </c>
      <c r="BK117" s="200">
        <f>ROUND(I117*H117,2)</f>
        <v>0</v>
      </c>
      <c r="BL117" s="18" t="s">
        <v>122</v>
      </c>
      <c r="BM117" s="199" t="s">
        <v>325</v>
      </c>
    </row>
    <row r="118" spans="1:65" s="2" customFormat="1" ht="11.25">
      <c r="A118" s="35"/>
      <c r="B118" s="36"/>
      <c r="C118" s="37"/>
      <c r="D118" s="201" t="s">
        <v>124</v>
      </c>
      <c r="E118" s="37"/>
      <c r="F118" s="202" t="s">
        <v>324</v>
      </c>
      <c r="G118" s="37"/>
      <c r="H118" s="37"/>
      <c r="I118" s="109"/>
      <c r="J118" s="37"/>
      <c r="K118" s="37"/>
      <c r="L118" s="40"/>
      <c r="M118" s="203"/>
      <c r="N118" s="204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124</v>
      </c>
      <c r="AU118" s="18" t="s">
        <v>82</v>
      </c>
    </row>
    <row r="119" spans="1:65" s="14" customFormat="1" ht="11.25">
      <c r="B119" s="215"/>
      <c r="C119" s="216"/>
      <c r="D119" s="201" t="s">
        <v>126</v>
      </c>
      <c r="E119" s="217" t="s">
        <v>19</v>
      </c>
      <c r="F119" s="218" t="s">
        <v>326</v>
      </c>
      <c r="G119" s="216"/>
      <c r="H119" s="219">
        <v>120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126</v>
      </c>
      <c r="AU119" s="225" t="s">
        <v>82</v>
      </c>
      <c r="AV119" s="14" t="s">
        <v>82</v>
      </c>
      <c r="AW119" s="14" t="s">
        <v>34</v>
      </c>
      <c r="AX119" s="14" t="s">
        <v>72</v>
      </c>
      <c r="AY119" s="225" t="s">
        <v>114</v>
      </c>
    </row>
    <row r="120" spans="1:65" s="15" customFormat="1" ht="11.25">
      <c r="B120" s="226"/>
      <c r="C120" s="227"/>
      <c r="D120" s="201" t="s">
        <v>126</v>
      </c>
      <c r="E120" s="228" t="s">
        <v>19</v>
      </c>
      <c r="F120" s="229" t="s">
        <v>133</v>
      </c>
      <c r="G120" s="227"/>
      <c r="H120" s="230">
        <v>120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126</v>
      </c>
      <c r="AU120" s="236" t="s">
        <v>82</v>
      </c>
      <c r="AV120" s="15" t="s">
        <v>122</v>
      </c>
      <c r="AW120" s="15" t="s">
        <v>34</v>
      </c>
      <c r="AX120" s="15" t="s">
        <v>80</v>
      </c>
      <c r="AY120" s="236" t="s">
        <v>114</v>
      </c>
    </row>
    <row r="121" spans="1:65" s="12" customFormat="1" ht="22.9" customHeight="1">
      <c r="B121" s="172"/>
      <c r="C121" s="173"/>
      <c r="D121" s="174" t="s">
        <v>71</v>
      </c>
      <c r="E121" s="186" t="s">
        <v>140</v>
      </c>
      <c r="F121" s="186" t="s">
        <v>327</v>
      </c>
      <c r="G121" s="173"/>
      <c r="H121" s="173"/>
      <c r="I121" s="176"/>
      <c r="J121" s="187">
        <f>BK121</f>
        <v>0</v>
      </c>
      <c r="K121" s="173"/>
      <c r="L121" s="178"/>
      <c r="M121" s="179"/>
      <c r="N121" s="180"/>
      <c r="O121" s="180"/>
      <c r="P121" s="181">
        <f>SUM(P122:P133)</f>
        <v>0</v>
      </c>
      <c r="Q121" s="180"/>
      <c r="R121" s="181">
        <f>SUM(R122:R133)</f>
        <v>0.66275000000000006</v>
      </c>
      <c r="S121" s="180"/>
      <c r="T121" s="182">
        <f>SUM(T122:T133)</f>
        <v>0</v>
      </c>
      <c r="AR121" s="183" t="s">
        <v>80</v>
      </c>
      <c r="AT121" s="184" t="s">
        <v>71</v>
      </c>
      <c r="AU121" s="184" t="s">
        <v>80</v>
      </c>
      <c r="AY121" s="183" t="s">
        <v>114</v>
      </c>
      <c r="BK121" s="185">
        <f>SUM(BK122:BK133)</f>
        <v>0</v>
      </c>
    </row>
    <row r="122" spans="1:65" s="2" customFormat="1" ht="16.5" customHeight="1">
      <c r="A122" s="35"/>
      <c r="B122" s="36"/>
      <c r="C122" s="237" t="s">
        <v>169</v>
      </c>
      <c r="D122" s="237" t="s">
        <v>141</v>
      </c>
      <c r="E122" s="238" t="s">
        <v>328</v>
      </c>
      <c r="F122" s="239" t="s">
        <v>329</v>
      </c>
      <c r="G122" s="240" t="s">
        <v>120</v>
      </c>
      <c r="H122" s="241">
        <v>1.2050000000000001</v>
      </c>
      <c r="I122" s="242"/>
      <c r="J122" s="243">
        <f>ROUND(I122*H122,2)</f>
        <v>0</v>
      </c>
      <c r="K122" s="239" t="s">
        <v>297</v>
      </c>
      <c r="L122" s="244"/>
      <c r="M122" s="245" t="s">
        <v>19</v>
      </c>
      <c r="N122" s="246" t="s">
        <v>43</v>
      </c>
      <c r="O122" s="65"/>
      <c r="P122" s="197">
        <f>O122*H122</f>
        <v>0</v>
      </c>
      <c r="Q122" s="197">
        <v>0.55000000000000004</v>
      </c>
      <c r="R122" s="197">
        <f>Q122*H122</f>
        <v>0.66275000000000006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145</v>
      </c>
      <c r="AT122" s="199" t="s">
        <v>141</v>
      </c>
      <c r="AU122" s="199" t="s">
        <v>82</v>
      </c>
      <c r="AY122" s="18" t="s">
        <v>114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8" t="s">
        <v>80</v>
      </c>
      <c r="BK122" s="200">
        <f>ROUND(I122*H122,2)</f>
        <v>0</v>
      </c>
      <c r="BL122" s="18" t="s">
        <v>122</v>
      </c>
      <c r="BM122" s="199" t="s">
        <v>330</v>
      </c>
    </row>
    <row r="123" spans="1:65" s="2" customFormat="1" ht="11.25">
      <c r="A123" s="35"/>
      <c r="B123" s="36"/>
      <c r="C123" s="37"/>
      <c r="D123" s="201" t="s">
        <v>124</v>
      </c>
      <c r="E123" s="37"/>
      <c r="F123" s="202" t="s">
        <v>329</v>
      </c>
      <c r="G123" s="37"/>
      <c r="H123" s="37"/>
      <c r="I123" s="109"/>
      <c r="J123" s="37"/>
      <c r="K123" s="37"/>
      <c r="L123" s="40"/>
      <c r="M123" s="203"/>
      <c r="N123" s="204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124</v>
      </c>
      <c r="AU123" s="18" t="s">
        <v>82</v>
      </c>
    </row>
    <row r="124" spans="1:65" s="13" customFormat="1" ht="11.25">
      <c r="B124" s="205"/>
      <c r="C124" s="206"/>
      <c r="D124" s="201" t="s">
        <v>126</v>
      </c>
      <c r="E124" s="207" t="s">
        <v>19</v>
      </c>
      <c r="F124" s="208" t="s">
        <v>331</v>
      </c>
      <c r="G124" s="206"/>
      <c r="H124" s="207" t="s">
        <v>19</v>
      </c>
      <c r="I124" s="209"/>
      <c r="J124" s="206"/>
      <c r="K124" s="206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126</v>
      </c>
      <c r="AU124" s="214" t="s">
        <v>82</v>
      </c>
      <c r="AV124" s="13" t="s">
        <v>80</v>
      </c>
      <c r="AW124" s="13" t="s">
        <v>34</v>
      </c>
      <c r="AX124" s="13" t="s">
        <v>72</v>
      </c>
      <c r="AY124" s="214" t="s">
        <v>114</v>
      </c>
    </row>
    <row r="125" spans="1:65" s="14" customFormat="1" ht="11.25">
      <c r="B125" s="215"/>
      <c r="C125" s="216"/>
      <c r="D125" s="201" t="s">
        <v>126</v>
      </c>
      <c r="E125" s="217" t="s">
        <v>19</v>
      </c>
      <c r="F125" s="218" t="s">
        <v>332</v>
      </c>
      <c r="G125" s="216"/>
      <c r="H125" s="219">
        <v>1.2050000000000001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126</v>
      </c>
      <c r="AU125" s="225" t="s">
        <v>82</v>
      </c>
      <c r="AV125" s="14" t="s">
        <v>82</v>
      </c>
      <c r="AW125" s="14" t="s">
        <v>34</v>
      </c>
      <c r="AX125" s="14" t="s">
        <v>72</v>
      </c>
      <c r="AY125" s="225" t="s">
        <v>114</v>
      </c>
    </row>
    <row r="126" spans="1:65" s="15" customFormat="1" ht="11.25">
      <c r="B126" s="226"/>
      <c r="C126" s="227"/>
      <c r="D126" s="201" t="s">
        <v>126</v>
      </c>
      <c r="E126" s="228" t="s">
        <v>19</v>
      </c>
      <c r="F126" s="229" t="s">
        <v>133</v>
      </c>
      <c r="G126" s="227"/>
      <c r="H126" s="230">
        <v>1.2050000000000001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126</v>
      </c>
      <c r="AU126" s="236" t="s">
        <v>82</v>
      </c>
      <c r="AV126" s="15" t="s">
        <v>122</v>
      </c>
      <c r="AW126" s="15" t="s">
        <v>34</v>
      </c>
      <c r="AX126" s="15" t="s">
        <v>80</v>
      </c>
      <c r="AY126" s="236" t="s">
        <v>114</v>
      </c>
    </row>
    <row r="127" spans="1:65" s="2" customFormat="1" ht="16.5" customHeight="1">
      <c r="A127" s="35"/>
      <c r="B127" s="36"/>
      <c r="C127" s="188" t="s">
        <v>145</v>
      </c>
      <c r="D127" s="188" t="s">
        <v>117</v>
      </c>
      <c r="E127" s="189" t="s">
        <v>333</v>
      </c>
      <c r="F127" s="190" t="s">
        <v>334</v>
      </c>
      <c r="G127" s="191" t="s">
        <v>296</v>
      </c>
      <c r="H127" s="192">
        <v>25.68</v>
      </c>
      <c r="I127" s="193"/>
      <c r="J127" s="194">
        <f>ROUND(I127*H127,2)</f>
        <v>0</v>
      </c>
      <c r="K127" s="190" t="s">
        <v>19</v>
      </c>
      <c r="L127" s="40"/>
      <c r="M127" s="195" t="s">
        <v>19</v>
      </c>
      <c r="N127" s="196" t="s">
        <v>43</v>
      </c>
      <c r="O127" s="65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9" t="s">
        <v>122</v>
      </c>
      <c r="AT127" s="199" t="s">
        <v>117</v>
      </c>
      <c r="AU127" s="199" t="s">
        <v>82</v>
      </c>
      <c r="AY127" s="18" t="s">
        <v>114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8" t="s">
        <v>80</v>
      </c>
      <c r="BK127" s="200">
        <f>ROUND(I127*H127,2)</f>
        <v>0</v>
      </c>
      <c r="BL127" s="18" t="s">
        <v>122</v>
      </c>
      <c r="BM127" s="199" t="s">
        <v>335</v>
      </c>
    </row>
    <row r="128" spans="1:65" s="2" customFormat="1" ht="11.25">
      <c r="A128" s="35"/>
      <c r="B128" s="36"/>
      <c r="C128" s="37"/>
      <c r="D128" s="201" t="s">
        <v>124</v>
      </c>
      <c r="E128" s="37"/>
      <c r="F128" s="202" t="s">
        <v>334</v>
      </c>
      <c r="G128" s="37"/>
      <c r="H128" s="37"/>
      <c r="I128" s="109"/>
      <c r="J128" s="37"/>
      <c r="K128" s="37"/>
      <c r="L128" s="40"/>
      <c r="M128" s="203"/>
      <c r="N128" s="204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124</v>
      </c>
      <c r="AU128" s="18" t="s">
        <v>82</v>
      </c>
    </row>
    <row r="129" spans="1:65" s="13" customFormat="1" ht="11.25">
      <c r="B129" s="205"/>
      <c r="C129" s="206"/>
      <c r="D129" s="201" t="s">
        <v>126</v>
      </c>
      <c r="E129" s="207" t="s">
        <v>19</v>
      </c>
      <c r="F129" s="208" t="s">
        <v>336</v>
      </c>
      <c r="G129" s="206"/>
      <c r="H129" s="207" t="s">
        <v>19</v>
      </c>
      <c r="I129" s="209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126</v>
      </c>
      <c r="AU129" s="214" t="s">
        <v>82</v>
      </c>
      <c r="AV129" s="13" t="s">
        <v>80</v>
      </c>
      <c r="AW129" s="13" t="s">
        <v>34</v>
      </c>
      <c r="AX129" s="13" t="s">
        <v>72</v>
      </c>
      <c r="AY129" s="214" t="s">
        <v>114</v>
      </c>
    </row>
    <row r="130" spans="1:65" s="14" customFormat="1" ht="11.25">
      <c r="B130" s="215"/>
      <c r="C130" s="216"/>
      <c r="D130" s="201" t="s">
        <v>126</v>
      </c>
      <c r="E130" s="217" t="s">
        <v>19</v>
      </c>
      <c r="F130" s="218" t="s">
        <v>337</v>
      </c>
      <c r="G130" s="216"/>
      <c r="H130" s="219">
        <v>25.68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126</v>
      </c>
      <c r="AU130" s="225" t="s">
        <v>82</v>
      </c>
      <c r="AV130" s="14" t="s">
        <v>82</v>
      </c>
      <c r="AW130" s="14" t="s">
        <v>34</v>
      </c>
      <c r="AX130" s="14" t="s">
        <v>72</v>
      </c>
      <c r="AY130" s="225" t="s">
        <v>114</v>
      </c>
    </row>
    <row r="131" spans="1:65" s="15" customFormat="1" ht="11.25">
      <c r="B131" s="226"/>
      <c r="C131" s="227"/>
      <c r="D131" s="201" t="s">
        <v>126</v>
      </c>
      <c r="E131" s="228" t="s">
        <v>19</v>
      </c>
      <c r="F131" s="229" t="s">
        <v>133</v>
      </c>
      <c r="G131" s="227"/>
      <c r="H131" s="230">
        <v>25.68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126</v>
      </c>
      <c r="AU131" s="236" t="s">
        <v>82</v>
      </c>
      <c r="AV131" s="15" t="s">
        <v>122</v>
      </c>
      <c r="AW131" s="15" t="s">
        <v>34</v>
      </c>
      <c r="AX131" s="15" t="s">
        <v>80</v>
      </c>
      <c r="AY131" s="236" t="s">
        <v>114</v>
      </c>
    </row>
    <row r="132" spans="1:65" s="2" customFormat="1" ht="16.5" customHeight="1">
      <c r="A132" s="35"/>
      <c r="B132" s="36"/>
      <c r="C132" s="188" t="s">
        <v>180</v>
      </c>
      <c r="D132" s="188" t="s">
        <v>117</v>
      </c>
      <c r="E132" s="189" t="s">
        <v>338</v>
      </c>
      <c r="F132" s="190" t="s">
        <v>339</v>
      </c>
      <c r="G132" s="191" t="s">
        <v>296</v>
      </c>
      <c r="H132" s="192">
        <v>25.68</v>
      </c>
      <c r="I132" s="193"/>
      <c r="J132" s="194">
        <f>ROUND(I132*H132,2)</f>
        <v>0</v>
      </c>
      <c r="K132" s="190" t="s">
        <v>19</v>
      </c>
      <c r="L132" s="40"/>
      <c r="M132" s="195" t="s">
        <v>19</v>
      </c>
      <c r="N132" s="196" t="s">
        <v>43</v>
      </c>
      <c r="O132" s="65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122</v>
      </c>
      <c r="AT132" s="199" t="s">
        <v>117</v>
      </c>
      <c r="AU132" s="199" t="s">
        <v>82</v>
      </c>
      <c r="AY132" s="18" t="s">
        <v>114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8" t="s">
        <v>80</v>
      </c>
      <c r="BK132" s="200">
        <f>ROUND(I132*H132,2)</f>
        <v>0</v>
      </c>
      <c r="BL132" s="18" t="s">
        <v>122</v>
      </c>
      <c r="BM132" s="199" t="s">
        <v>340</v>
      </c>
    </row>
    <row r="133" spans="1:65" s="2" customFormat="1" ht="11.25">
      <c r="A133" s="35"/>
      <c r="B133" s="36"/>
      <c r="C133" s="37"/>
      <c r="D133" s="201" t="s">
        <v>124</v>
      </c>
      <c r="E133" s="37"/>
      <c r="F133" s="202" t="s">
        <v>339</v>
      </c>
      <c r="G133" s="37"/>
      <c r="H133" s="37"/>
      <c r="I133" s="109"/>
      <c r="J133" s="37"/>
      <c r="K133" s="37"/>
      <c r="L133" s="40"/>
      <c r="M133" s="203"/>
      <c r="N133" s="204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124</v>
      </c>
      <c r="AU133" s="18" t="s">
        <v>82</v>
      </c>
    </row>
    <row r="134" spans="1:65" s="12" customFormat="1" ht="22.9" customHeight="1">
      <c r="B134" s="172"/>
      <c r="C134" s="173"/>
      <c r="D134" s="174" t="s">
        <v>71</v>
      </c>
      <c r="E134" s="186" t="s">
        <v>122</v>
      </c>
      <c r="F134" s="186" t="s">
        <v>341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SUM(P135:P156)</f>
        <v>0</v>
      </c>
      <c r="Q134" s="180"/>
      <c r="R134" s="181">
        <f>SUM(R135:R156)</f>
        <v>6.459616E-2</v>
      </c>
      <c r="S134" s="180"/>
      <c r="T134" s="182">
        <f>SUM(T135:T156)</f>
        <v>0</v>
      </c>
      <c r="AR134" s="183" t="s">
        <v>80</v>
      </c>
      <c r="AT134" s="184" t="s">
        <v>71</v>
      </c>
      <c r="AU134" s="184" t="s">
        <v>80</v>
      </c>
      <c r="AY134" s="183" t="s">
        <v>114</v>
      </c>
      <c r="BK134" s="185">
        <f>SUM(BK135:BK156)</f>
        <v>0</v>
      </c>
    </row>
    <row r="135" spans="1:65" s="2" customFormat="1" ht="16.5" customHeight="1">
      <c r="A135" s="35"/>
      <c r="B135" s="36"/>
      <c r="C135" s="188" t="s">
        <v>185</v>
      </c>
      <c r="D135" s="188" t="s">
        <v>117</v>
      </c>
      <c r="E135" s="189" t="s">
        <v>342</v>
      </c>
      <c r="F135" s="190" t="s">
        <v>343</v>
      </c>
      <c r="G135" s="191" t="s">
        <v>344</v>
      </c>
      <c r="H135" s="192">
        <v>35.481999999999999</v>
      </c>
      <c r="I135" s="193"/>
      <c r="J135" s="194">
        <f>ROUND(I135*H135,2)</f>
        <v>0</v>
      </c>
      <c r="K135" s="190" t="s">
        <v>297</v>
      </c>
      <c r="L135" s="40"/>
      <c r="M135" s="195" t="s">
        <v>19</v>
      </c>
      <c r="N135" s="196" t="s">
        <v>43</v>
      </c>
      <c r="O135" s="65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9" t="s">
        <v>122</v>
      </c>
      <c r="AT135" s="199" t="s">
        <v>117</v>
      </c>
      <c r="AU135" s="199" t="s">
        <v>82</v>
      </c>
      <c r="AY135" s="18" t="s">
        <v>114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8" t="s">
        <v>80</v>
      </c>
      <c r="BK135" s="200">
        <f>ROUND(I135*H135,2)</f>
        <v>0</v>
      </c>
      <c r="BL135" s="18" t="s">
        <v>122</v>
      </c>
      <c r="BM135" s="199" t="s">
        <v>345</v>
      </c>
    </row>
    <row r="136" spans="1:65" s="2" customFormat="1" ht="29.25">
      <c r="A136" s="35"/>
      <c r="B136" s="36"/>
      <c r="C136" s="37"/>
      <c r="D136" s="201" t="s">
        <v>124</v>
      </c>
      <c r="E136" s="37"/>
      <c r="F136" s="202" t="s">
        <v>346</v>
      </c>
      <c r="G136" s="37"/>
      <c r="H136" s="37"/>
      <c r="I136" s="109"/>
      <c r="J136" s="37"/>
      <c r="K136" s="37"/>
      <c r="L136" s="40"/>
      <c r="M136" s="203"/>
      <c r="N136" s="204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124</v>
      </c>
      <c r="AU136" s="18" t="s">
        <v>82</v>
      </c>
    </row>
    <row r="137" spans="1:65" s="13" customFormat="1" ht="11.25">
      <c r="B137" s="205"/>
      <c r="C137" s="206"/>
      <c r="D137" s="201" t="s">
        <v>126</v>
      </c>
      <c r="E137" s="207" t="s">
        <v>19</v>
      </c>
      <c r="F137" s="208" t="s">
        <v>347</v>
      </c>
      <c r="G137" s="206"/>
      <c r="H137" s="207" t="s">
        <v>19</v>
      </c>
      <c r="I137" s="209"/>
      <c r="J137" s="206"/>
      <c r="K137" s="206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126</v>
      </c>
      <c r="AU137" s="214" t="s">
        <v>82</v>
      </c>
      <c r="AV137" s="13" t="s">
        <v>80</v>
      </c>
      <c r="AW137" s="13" t="s">
        <v>34</v>
      </c>
      <c r="AX137" s="13" t="s">
        <v>72</v>
      </c>
      <c r="AY137" s="214" t="s">
        <v>114</v>
      </c>
    </row>
    <row r="138" spans="1:65" s="14" customFormat="1" ht="11.25">
      <c r="B138" s="215"/>
      <c r="C138" s="216"/>
      <c r="D138" s="201" t="s">
        <v>126</v>
      </c>
      <c r="E138" s="217" t="s">
        <v>19</v>
      </c>
      <c r="F138" s="218" t="s">
        <v>348</v>
      </c>
      <c r="G138" s="216"/>
      <c r="H138" s="219">
        <v>35.481999999999999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126</v>
      </c>
      <c r="AU138" s="225" t="s">
        <v>82</v>
      </c>
      <c r="AV138" s="14" t="s">
        <v>82</v>
      </c>
      <c r="AW138" s="14" t="s">
        <v>34</v>
      </c>
      <c r="AX138" s="14" t="s">
        <v>72</v>
      </c>
      <c r="AY138" s="225" t="s">
        <v>114</v>
      </c>
    </row>
    <row r="139" spans="1:65" s="15" customFormat="1" ht="11.25">
      <c r="B139" s="226"/>
      <c r="C139" s="227"/>
      <c r="D139" s="201" t="s">
        <v>126</v>
      </c>
      <c r="E139" s="228" t="s">
        <v>19</v>
      </c>
      <c r="F139" s="229" t="s">
        <v>133</v>
      </c>
      <c r="G139" s="227"/>
      <c r="H139" s="230">
        <v>35.481999999999999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126</v>
      </c>
      <c r="AU139" s="236" t="s">
        <v>82</v>
      </c>
      <c r="AV139" s="15" t="s">
        <v>122</v>
      </c>
      <c r="AW139" s="15" t="s">
        <v>34</v>
      </c>
      <c r="AX139" s="15" t="s">
        <v>80</v>
      </c>
      <c r="AY139" s="236" t="s">
        <v>114</v>
      </c>
    </row>
    <row r="140" spans="1:65" s="2" customFormat="1" ht="16.5" customHeight="1">
      <c r="A140" s="35"/>
      <c r="B140" s="36"/>
      <c r="C140" s="237" t="s">
        <v>189</v>
      </c>
      <c r="D140" s="237" t="s">
        <v>141</v>
      </c>
      <c r="E140" s="238" t="s">
        <v>349</v>
      </c>
      <c r="F140" s="239" t="s">
        <v>350</v>
      </c>
      <c r="G140" s="240" t="s">
        <v>144</v>
      </c>
      <c r="H140" s="241">
        <v>3.5000000000000003E-2</v>
      </c>
      <c r="I140" s="242"/>
      <c r="J140" s="243">
        <f>ROUND(I140*H140,2)</f>
        <v>0</v>
      </c>
      <c r="K140" s="239" t="s">
        <v>297</v>
      </c>
      <c r="L140" s="244"/>
      <c r="M140" s="245" t="s">
        <v>19</v>
      </c>
      <c r="N140" s="246" t="s">
        <v>43</v>
      </c>
      <c r="O140" s="65"/>
      <c r="P140" s="197">
        <f>O140*H140</f>
        <v>0</v>
      </c>
      <c r="Q140" s="197">
        <v>1</v>
      </c>
      <c r="R140" s="197">
        <f>Q140*H140</f>
        <v>3.5000000000000003E-2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145</v>
      </c>
      <c r="AT140" s="199" t="s">
        <v>141</v>
      </c>
      <c r="AU140" s="199" t="s">
        <v>82</v>
      </c>
      <c r="AY140" s="18" t="s">
        <v>114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8" t="s">
        <v>80</v>
      </c>
      <c r="BK140" s="200">
        <f>ROUND(I140*H140,2)</f>
        <v>0</v>
      </c>
      <c r="BL140" s="18" t="s">
        <v>122</v>
      </c>
      <c r="BM140" s="199" t="s">
        <v>351</v>
      </c>
    </row>
    <row r="141" spans="1:65" s="2" customFormat="1" ht="11.25">
      <c r="A141" s="35"/>
      <c r="B141" s="36"/>
      <c r="C141" s="37"/>
      <c r="D141" s="201" t="s">
        <v>124</v>
      </c>
      <c r="E141" s="37"/>
      <c r="F141" s="202" t="s">
        <v>350</v>
      </c>
      <c r="G141" s="37"/>
      <c r="H141" s="37"/>
      <c r="I141" s="109"/>
      <c r="J141" s="37"/>
      <c r="K141" s="37"/>
      <c r="L141" s="40"/>
      <c r="M141" s="203"/>
      <c r="N141" s="204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124</v>
      </c>
      <c r="AU141" s="18" t="s">
        <v>82</v>
      </c>
    </row>
    <row r="142" spans="1:65" s="13" customFormat="1" ht="11.25">
      <c r="B142" s="205"/>
      <c r="C142" s="206"/>
      <c r="D142" s="201" t="s">
        <v>126</v>
      </c>
      <c r="E142" s="207" t="s">
        <v>19</v>
      </c>
      <c r="F142" s="208" t="s">
        <v>352</v>
      </c>
      <c r="G142" s="206"/>
      <c r="H142" s="207" t="s">
        <v>19</v>
      </c>
      <c r="I142" s="209"/>
      <c r="J142" s="206"/>
      <c r="K142" s="206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126</v>
      </c>
      <c r="AU142" s="214" t="s">
        <v>82</v>
      </c>
      <c r="AV142" s="13" t="s">
        <v>80</v>
      </c>
      <c r="AW142" s="13" t="s">
        <v>34</v>
      </c>
      <c r="AX142" s="13" t="s">
        <v>72</v>
      </c>
      <c r="AY142" s="214" t="s">
        <v>114</v>
      </c>
    </row>
    <row r="143" spans="1:65" s="14" customFormat="1" ht="11.25">
      <c r="B143" s="215"/>
      <c r="C143" s="216"/>
      <c r="D143" s="201" t="s">
        <v>126</v>
      </c>
      <c r="E143" s="217" t="s">
        <v>19</v>
      </c>
      <c r="F143" s="218" t="s">
        <v>353</v>
      </c>
      <c r="G143" s="216"/>
      <c r="H143" s="219">
        <v>3.5000000000000003E-2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126</v>
      </c>
      <c r="AU143" s="225" t="s">
        <v>82</v>
      </c>
      <c r="AV143" s="14" t="s">
        <v>82</v>
      </c>
      <c r="AW143" s="14" t="s">
        <v>34</v>
      </c>
      <c r="AX143" s="14" t="s">
        <v>72</v>
      </c>
      <c r="AY143" s="225" t="s">
        <v>114</v>
      </c>
    </row>
    <row r="144" spans="1:65" s="15" customFormat="1" ht="11.25">
      <c r="B144" s="226"/>
      <c r="C144" s="227"/>
      <c r="D144" s="201" t="s">
        <v>126</v>
      </c>
      <c r="E144" s="228" t="s">
        <v>19</v>
      </c>
      <c r="F144" s="229" t="s">
        <v>133</v>
      </c>
      <c r="G144" s="227"/>
      <c r="H144" s="230">
        <v>3.5000000000000003E-2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126</v>
      </c>
      <c r="AU144" s="236" t="s">
        <v>82</v>
      </c>
      <c r="AV144" s="15" t="s">
        <v>122</v>
      </c>
      <c r="AW144" s="15" t="s">
        <v>34</v>
      </c>
      <c r="AX144" s="15" t="s">
        <v>80</v>
      </c>
      <c r="AY144" s="236" t="s">
        <v>114</v>
      </c>
    </row>
    <row r="145" spans="1:65" s="2" customFormat="1" ht="16.5" customHeight="1">
      <c r="A145" s="35"/>
      <c r="B145" s="36"/>
      <c r="C145" s="188" t="s">
        <v>195</v>
      </c>
      <c r="D145" s="188" t="s">
        <v>117</v>
      </c>
      <c r="E145" s="189" t="s">
        <v>354</v>
      </c>
      <c r="F145" s="190" t="s">
        <v>355</v>
      </c>
      <c r="G145" s="191" t="s">
        <v>344</v>
      </c>
      <c r="H145" s="192">
        <v>35.481999999999999</v>
      </c>
      <c r="I145" s="193"/>
      <c r="J145" s="194">
        <f>ROUND(I145*H145,2)</f>
        <v>0</v>
      </c>
      <c r="K145" s="190" t="s">
        <v>297</v>
      </c>
      <c r="L145" s="40"/>
      <c r="M145" s="195" t="s">
        <v>19</v>
      </c>
      <c r="N145" s="196" t="s">
        <v>43</v>
      </c>
      <c r="O145" s="65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122</v>
      </c>
      <c r="AT145" s="199" t="s">
        <v>117</v>
      </c>
      <c r="AU145" s="199" t="s">
        <v>82</v>
      </c>
      <c r="AY145" s="18" t="s">
        <v>114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8" t="s">
        <v>80</v>
      </c>
      <c r="BK145" s="200">
        <f>ROUND(I145*H145,2)</f>
        <v>0</v>
      </c>
      <c r="BL145" s="18" t="s">
        <v>122</v>
      </c>
      <c r="BM145" s="199" t="s">
        <v>356</v>
      </c>
    </row>
    <row r="146" spans="1:65" s="2" customFormat="1" ht="29.25">
      <c r="A146" s="35"/>
      <c r="B146" s="36"/>
      <c r="C146" s="37"/>
      <c r="D146" s="201" t="s">
        <v>124</v>
      </c>
      <c r="E146" s="37"/>
      <c r="F146" s="202" t="s">
        <v>357</v>
      </c>
      <c r="G146" s="37"/>
      <c r="H146" s="37"/>
      <c r="I146" s="109"/>
      <c r="J146" s="37"/>
      <c r="K146" s="37"/>
      <c r="L146" s="40"/>
      <c r="M146" s="203"/>
      <c r="N146" s="204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124</v>
      </c>
      <c r="AU146" s="18" t="s">
        <v>82</v>
      </c>
    </row>
    <row r="147" spans="1:65" s="2" customFormat="1" ht="16.5" customHeight="1">
      <c r="A147" s="35"/>
      <c r="B147" s="36"/>
      <c r="C147" s="188" t="s">
        <v>199</v>
      </c>
      <c r="D147" s="188" t="s">
        <v>117</v>
      </c>
      <c r="E147" s="189" t="s">
        <v>358</v>
      </c>
      <c r="F147" s="190" t="s">
        <v>359</v>
      </c>
      <c r="G147" s="191" t="s">
        <v>296</v>
      </c>
      <c r="H147" s="192">
        <v>0.70399999999999996</v>
      </c>
      <c r="I147" s="193"/>
      <c r="J147" s="194">
        <f>ROUND(I147*H147,2)</f>
        <v>0</v>
      </c>
      <c r="K147" s="190" t="s">
        <v>297</v>
      </c>
      <c r="L147" s="40"/>
      <c r="M147" s="195" t="s">
        <v>19</v>
      </c>
      <c r="N147" s="196" t="s">
        <v>43</v>
      </c>
      <c r="O147" s="65"/>
      <c r="P147" s="197">
        <f>O147*H147</f>
        <v>0</v>
      </c>
      <c r="Q147" s="197">
        <v>2.102E-2</v>
      </c>
      <c r="R147" s="197">
        <f>Q147*H147</f>
        <v>1.479808E-2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122</v>
      </c>
      <c r="AT147" s="199" t="s">
        <v>117</v>
      </c>
      <c r="AU147" s="199" t="s">
        <v>82</v>
      </c>
      <c r="AY147" s="18" t="s">
        <v>114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8" t="s">
        <v>80</v>
      </c>
      <c r="BK147" s="200">
        <f>ROUND(I147*H147,2)</f>
        <v>0</v>
      </c>
      <c r="BL147" s="18" t="s">
        <v>122</v>
      </c>
      <c r="BM147" s="199" t="s">
        <v>360</v>
      </c>
    </row>
    <row r="148" spans="1:65" s="2" customFormat="1" ht="11.25">
      <c r="A148" s="35"/>
      <c r="B148" s="36"/>
      <c r="C148" s="37"/>
      <c r="D148" s="201" t="s">
        <v>124</v>
      </c>
      <c r="E148" s="37"/>
      <c r="F148" s="202" t="s">
        <v>361</v>
      </c>
      <c r="G148" s="37"/>
      <c r="H148" s="37"/>
      <c r="I148" s="109"/>
      <c r="J148" s="37"/>
      <c r="K148" s="37"/>
      <c r="L148" s="40"/>
      <c r="M148" s="203"/>
      <c r="N148" s="204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124</v>
      </c>
      <c r="AU148" s="18" t="s">
        <v>82</v>
      </c>
    </row>
    <row r="149" spans="1:65" s="13" customFormat="1" ht="11.25">
      <c r="B149" s="205"/>
      <c r="C149" s="206"/>
      <c r="D149" s="201" t="s">
        <v>126</v>
      </c>
      <c r="E149" s="207" t="s">
        <v>19</v>
      </c>
      <c r="F149" s="208" t="s">
        <v>362</v>
      </c>
      <c r="G149" s="206"/>
      <c r="H149" s="207" t="s">
        <v>19</v>
      </c>
      <c r="I149" s="209"/>
      <c r="J149" s="206"/>
      <c r="K149" s="206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126</v>
      </c>
      <c r="AU149" s="214" t="s">
        <v>82</v>
      </c>
      <c r="AV149" s="13" t="s">
        <v>80</v>
      </c>
      <c r="AW149" s="13" t="s">
        <v>34</v>
      </c>
      <c r="AX149" s="13" t="s">
        <v>72</v>
      </c>
      <c r="AY149" s="214" t="s">
        <v>114</v>
      </c>
    </row>
    <row r="150" spans="1:65" s="14" customFormat="1" ht="11.25">
      <c r="B150" s="215"/>
      <c r="C150" s="216"/>
      <c r="D150" s="201" t="s">
        <v>126</v>
      </c>
      <c r="E150" s="217" t="s">
        <v>19</v>
      </c>
      <c r="F150" s="218" t="s">
        <v>363</v>
      </c>
      <c r="G150" s="216"/>
      <c r="H150" s="219">
        <v>0.70399999999999996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126</v>
      </c>
      <c r="AU150" s="225" t="s">
        <v>82</v>
      </c>
      <c r="AV150" s="14" t="s">
        <v>82</v>
      </c>
      <c r="AW150" s="14" t="s">
        <v>34</v>
      </c>
      <c r="AX150" s="14" t="s">
        <v>72</v>
      </c>
      <c r="AY150" s="225" t="s">
        <v>114</v>
      </c>
    </row>
    <row r="151" spans="1:65" s="15" customFormat="1" ht="11.25">
      <c r="B151" s="226"/>
      <c r="C151" s="227"/>
      <c r="D151" s="201" t="s">
        <v>126</v>
      </c>
      <c r="E151" s="228" t="s">
        <v>19</v>
      </c>
      <c r="F151" s="229" t="s">
        <v>133</v>
      </c>
      <c r="G151" s="227"/>
      <c r="H151" s="230">
        <v>0.70399999999999996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126</v>
      </c>
      <c r="AU151" s="236" t="s">
        <v>82</v>
      </c>
      <c r="AV151" s="15" t="s">
        <v>122</v>
      </c>
      <c r="AW151" s="15" t="s">
        <v>34</v>
      </c>
      <c r="AX151" s="15" t="s">
        <v>80</v>
      </c>
      <c r="AY151" s="236" t="s">
        <v>114</v>
      </c>
    </row>
    <row r="152" spans="1:65" s="2" customFormat="1" ht="16.5" customHeight="1">
      <c r="A152" s="35"/>
      <c r="B152" s="36"/>
      <c r="C152" s="188" t="s">
        <v>203</v>
      </c>
      <c r="D152" s="188" t="s">
        <v>117</v>
      </c>
      <c r="E152" s="189" t="s">
        <v>364</v>
      </c>
      <c r="F152" s="190" t="s">
        <v>365</v>
      </c>
      <c r="G152" s="191" t="s">
        <v>296</v>
      </c>
      <c r="H152" s="192">
        <v>0.70399999999999996</v>
      </c>
      <c r="I152" s="193"/>
      <c r="J152" s="194">
        <f>ROUND(I152*H152,2)</f>
        <v>0</v>
      </c>
      <c r="K152" s="190" t="s">
        <v>297</v>
      </c>
      <c r="L152" s="40"/>
      <c r="M152" s="195" t="s">
        <v>19</v>
      </c>
      <c r="N152" s="196" t="s">
        <v>43</v>
      </c>
      <c r="O152" s="65"/>
      <c r="P152" s="197">
        <f>O152*H152</f>
        <v>0</v>
      </c>
      <c r="Q152" s="197">
        <v>2.102E-2</v>
      </c>
      <c r="R152" s="197">
        <f>Q152*H152</f>
        <v>1.479808E-2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122</v>
      </c>
      <c r="AT152" s="199" t="s">
        <v>117</v>
      </c>
      <c r="AU152" s="199" t="s">
        <v>82</v>
      </c>
      <c r="AY152" s="18" t="s">
        <v>114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8" t="s">
        <v>80</v>
      </c>
      <c r="BK152" s="200">
        <f>ROUND(I152*H152,2)</f>
        <v>0</v>
      </c>
      <c r="BL152" s="18" t="s">
        <v>122</v>
      </c>
      <c r="BM152" s="199" t="s">
        <v>366</v>
      </c>
    </row>
    <row r="153" spans="1:65" s="2" customFormat="1" ht="11.25">
      <c r="A153" s="35"/>
      <c r="B153" s="36"/>
      <c r="C153" s="37"/>
      <c r="D153" s="201" t="s">
        <v>124</v>
      </c>
      <c r="E153" s="37"/>
      <c r="F153" s="202" t="s">
        <v>367</v>
      </c>
      <c r="G153" s="37"/>
      <c r="H153" s="37"/>
      <c r="I153" s="109"/>
      <c r="J153" s="37"/>
      <c r="K153" s="37"/>
      <c r="L153" s="40"/>
      <c r="M153" s="203"/>
      <c r="N153" s="204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124</v>
      </c>
      <c r="AU153" s="18" t="s">
        <v>82</v>
      </c>
    </row>
    <row r="154" spans="1:65" s="13" customFormat="1" ht="11.25">
      <c r="B154" s="205"/>
      <c r="C154" s="206"/>
      <c r="D154" s="201" t="s">
        <v>126</v>
      </c>
      <c r="E154" s="207" t="s">
        <v>19</v>
      </c>
      <c r="F154" s="208" t="s">
        <v>368</v>
      </c>
      <c r="G154" s="206"/>
      <c r="H154" s="207" t="s">
        <v>19</v>
      </c>
      <c r="I154" s="209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126</v>
      </c>
      <c r="AU154" s="214" t="s">
        <v>82</v>
      </c>
      <c r="AV154" s="13" t="s">
        <v>80</v>
      </c>
      <c r="AW154" s="13" t="s">
        <v>34</v>
      </c>
      <c r="AX154" s="13" t="s">
        <v>72</v>
      </c>
      <c r="AY154" s="214" t="s">
        <v>114</v>
      </c>
    </row>
    <row r="155" spans="1:65" s="14" customFormat="1" ht="11.25">
      <c r="B155" s="215"/>
      <c r="C155" s="216"/>
      <c r="D155" s="201" t="s">
        <v>126</v>
      </c>
      <c r="E155" s="217" t="s">
        <v>19</v>
      </c>
      <c r="F155" s="218" t="s">
        <v>369</v>
      </c>
      <c r="G155" s="216"/>
      <c r="H155" s="219">
        <v>0.70399999999999996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126</v>
      </c>
      <c r="AU155" s="225" t="s">
        <v>82</v>
      </c>
      <c r="AV155" s="14" t="s">
        <v>82</v>
      </c>
      <c r="AW155" s="14" t="s">
        <v>34</v>
      </c>
      <c r="AX155" s="14" t="s">
        <v>72</v>
      </c>
      <c r="AY155" s="225" t="s">
        <v>114</v>
      </c>
    </row>
    <row r="156" spans="1:65" s="15" customFormat="1" ht="11.25">
      <c r="B156" s="226"/>
      <c r="C156" s="227"/>
      <c r="D156" s="201" t="s">
        <v>126</v>
      </c>
      <c r="E156" s="228" t="s">
        <v>19</v>
      </c>
      <c r="F156" s="229" t="s">
        <v>133</v>
      </c>
      <c r="G156" s="227"/>
      <c r="H156" s="230">
        <v>0.70399999999999996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126</v>
      </c>
      <c r="AU156" s="236" t="s">
        <v>82</v>
      </c>
      <c r="AV156" s="15" t="s">
        <v>122</v>
      </c>
      <c r="AW156" s="15" t="s">
        <v>34</v>
      </c>
      <c r="AX156" s="15" t="s">
        <v>80</v>
      </c>
      <c r="AY156" s="236" t="s">
        <v>114</v>
      </c>
    </row>
    <row r="157" spans="1:65" s="12" customFormat="1" ht="22.9" customHeight="1">
      <c r="B157" s="172"/>
      <c r="C157" s="173"/>
      <c r="D157" s="174" t="s">
        <v>71</v>
      </c>
      <c r="E157" s="186" t="s">
        <v>162</v>
      </c>
      <c r="F157" s="186" t="s">
        <v>370</v>
      </c>
      <c r="G157" s="173"/>
      <c r="H157" s="173"/>
      <c r="I157" s="176"/>
      <c r="J157" s="187">
        <f>BK157</f>
        <v>0</v>
      </c>
      <c r="K157" s="173"/>
      <c r="L157" s="178"/>
      <c r="M157" s="179"/>
      <c r="N157" s="180"/>
      <c r="O157" s="180"/>
      <c r="P157" s="181">
        <f>SUM(P158:P194)</f>
        <v>0</v>
      </c>
      <c r="Q157" s="180"/>
      <c r="R157" s="181">
        <f>SUM(R158:R194)</f>
        <v>0.21765199999999998</v>
      </c>
      <c r="S157" s="180"/>
      <c r="T157" s="182">
        <f>SUM(T158:T194)</f>
        <v>0</v>
      </c>
      <c r="AR157" s="183" t="s">
        <v>80</v>
      </c>
      <c r="AT157" s="184" t="s">
        <v>71</v>
      </c>
      <c r="AU157" s="184" t="s">
        <v>80</v>
      </c>
      <c r="AY157" s="183" t="s">
        <v>114</v>
      </c>
      <c r="BK157" s="185">
        <f>SUM(BK158:BK194)</f>
        <v>0</v>
      </c>
    </row>
    <row r="158" spans="1:65" s="2" customFormat="1" ht="16.5" customHeight="1">
      <c r="A158" s="35"/>
      <c r="B158" s="36"/>
      <c r="C158" s="188" t="s">
        <v>8</v>
      </c>
      <c r="D158" s="188" t="s">
        <v>117</v>
      </c>
      <c r="E158" s="189" t="s">
        <v>371</v>
      </c>
      <c r="F158" s="190" t="s">
        <v>372</v>
      </c>
      <c r="G158" s="191" t="s">
        <v>296</v>
      </c>
      <c r="H158" s="192">
        <v>339.5</v>
      </c>
      <c r="I158" s="193"/>
      <c r="J158" s="194">
        <f>ROUND(I158*H158,2)</f>
        <v>0</v>
      </c>
      <c r="K158" s="190" t="s">
        <v>297</v>
      </c>
      <c r="L158" s="40"/>
      <c r="M158" s="195" t="s">
        <v>19</v>
      </c>
      <c r="N158" s="196" t="s">
        <v>43</v>
      </c>
      <c r="O158" s="65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122</v>
      </c>
      <c r="AT158" s="199" t="s">
        <v>117</v>
      </c>
      <c r="AU158" s="199" t="s">
        <v>82</v>
      </c>
      <c r="AY158" s="18" t="s">
        <v>114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8" t="s">
        <v>80</v>
      </c>
      <c r="BK158" s="200">
        <f>ROUND(I158*H158,2)</f>
        <v>0</v>
      </c>
      <c r="BL158" s="18" t="s">
        <v>122</v>
      </c>
      <c r="BM158" s="199" t="s">
        <v>373</v>
      </c>
    </row>
    <row r="159" spans="1:65" s="2" customFormat="1" ht="11.25">
      <c r="A159" s="35"/>
      <c r="B159" s="36"/>
      <c r="C159" s="37"/>
      <c r="D159" s="201" t="s">
        <v>124</v>
      </c>
      <c r="E159" s="37"/>
      <c r="F159" s="202" t="s">
        <v>372</v>
      </c>
      <c r="G159" s="37"/>
      <c r="H159" s="37"/>
      <c r="I159" s="109"/>
      <c r="J159" s="37"/>
      <c r="K159" s="37"/>
      <c r="L159" s="40"/>
      <c r="M159" s="203"/>
      <c r="N159" s="204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124</v>
      </c>
      <c r="AU159" s="18" t="s">
        <v>82</v>
      </c>
    </row>
    <row r="160" spans="1:65" s="13" customFormat="1" ht="11.25">
      <c r="B160" s="205"/>
      <c r="C160" s="206"/>
      <c r="D160" s="201" t="s">
        <v>126</v>
      </c>
      <c r="E160" s="207" t="s">
        <v>19</v>
      </c>
      <c r="F160" s="208" t="s">
        <v>374</v>
      </c>
      <c r="G160" s="206"/>
      <c r="H160" s="207" t="s">
        <v>19</v>
      </c>
      <c r="I160" s="209"/>
      <c r="J160" s="206"/>
      <c r="K160" s="206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126</v>
      </c>
      <c r="AU160" s="214" t="s">
        <v>82</v>
      </c>
      <c r="AV160" s="13" t="s">
        <v>80</v>
      </c>
      <c r="AW160" s="13" t="s">
        <v>34</v>
      </c>
      <c r="AX160" s="13" t="s">
        <v>72</v>
      </c>
      <c r="AY160" s="214" t="s">
        <v>114</v>
      </c>
    </row>
    <row r="161" spans="1:65" s="14" customFormat="1" ht="11.25">
      <c r="B161" s="215"/>
      <c r="C161" s="216"/>
      <c r="D161" s="201" t="s">
        <v>126</v>
      </c>
      <c r="E161" s="217" t="s">
        <v>19</v>
      </c>
      <c r="F161" s="218" t="s">
        <v>375</v>
      </c>
      <c r="G161" s="216"/>
      <c r="H161" s="219">
        <v>261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126</v>
      </c>
      <c r="AU161" s="225" t="s">
        <v>82</v>
      </c>
      <c r="AV161" s="14" t="s">
        <v>82</v>
      </c>
      <c r="AW161" s="14" t="s">
        <v>34</v>
      </c>
      <c r="AX161" s="14" t="s">
        <v>72</v>
      </c>
      <c r="AY161" s="225" t="s">
        <v>114</v>
      </c>
    </row>
    <row r="162" spans="1:65" s="13" customFormat="1" ht="11.25">
      <c r="B162" s="205"/>
      <c r="C162" s="206"/>
      <c r="D162" s="201" t="s">
        <v>126</v>
      </c>
      <c r="E162" s="207" t="s">
        <v>19</v>
      </c>
      <c r="F162" s="208" t="s">
        <v>376</v>
      </c>
      <c r="G162" s="206"/>
      <c r="H162" s="207" t="s">
        <v>19</v>
      </c>
      <c r="I162" s="209"/>
      <c r="J162" s="206"/>
      <c r="K162" s="206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126</v>
      </c>
      <c r="AU162" s="214" t="s">
        <v>82</v>
      </c>
      <c r="AV162" s="13" t="s">
        <v>80</v>
      </c>
      <c r="AW162" s="13" t="s">
        <v>34</v>
      </c>
      <c r="AX162" s="13" t="s">
        <v>72</v>
      </c>
      <c r="AY162" s="214" t="s">
        <v>114</v>
      </c>
    </row>
    <row r="163" spans="1:65" s="14" customFormat="1" ht="11.25">
      <c r="B163" s="215"/>
      <c r="C163" s="216"/>
      <c r="D163" s="201" t="s">
        <v>126</v>
      </c>
      <c r="E163" s="217" t="s">
        <v>19</v>
      </c>
      <c r="F163" s="218" t="s">
        <v>377</v>
      </c>
      <c r="G163" s="216"/>
      <c r="H163" s="219">
        <v>78.5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126</v>
      </c>
      <c r="AU163" s="225" t="s">
        <v>82</v>
      </c>
      <c r="AV163" s="14" t="s">
        <v>82</v>
      </c>
      <c r="AW163" s="14" t="s">
        <v>34</v>
      </c>
      <c r="AX163" s="14" t="s">
        <v>72</v>
      </c>
      <c r="AY163" s="225" t="s">
        <v>114</v>
      </c>
    </row>
    <row r="164" spans="1:65" s="15" customFormat="1" ht="11.25">
      <c r="B164" s="226"/>
      <c r="C164" s="227"/>
      <c r="D164" s="201" t="s">
        <v>126</v>
      </c>
      <c r="E164" s="228" t="s">
        <v>19</v>
      </c>
      <c r="F164" s="229" t="s">
        <v>133</v>
      </c>
      <c r="G164" s="227"/>
      <c r="H164" s="230">
        <v>339.5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126</v>
      </c>
      <c r="AU164" s="236" t="s">
        <v>82</v>
      </c>
      <c r="AV164" s="15" t="s">
        <v>122</v>
      </c>
      <c r="AW164" s="15" t="s">
        <v>34</v>
      </c>
      <c r="AX164" s="15" t="s">
        <v>80</v>
      </c>
      <c r="AY164" s="236" t="s">
        <v>114</v>
      </c>
    </row>
    <row r="165" spans="1:65" s="2" customFormat="1" ht="16.5" customHeight="1">
      <c r="A165" s="35"/>
      <c r="B165" s="36"/>
      <c r="C165" s="188" t="s">
        <v>217</v>
      </c>
      <c r="D165" s="188" t="s">
        <v>117</v>
      </c>
      <c r="E165" s="189" t="s">
        <v>378</v>
      </c>
      <c r="F165" s="190" t="s">
        <v>379</v>
      </c>
      <c r="G165" s="191" t="s">
        <v>344</v>
      </c>
      <c r="H165" s="192">
        <v>610</v>
      </c>
      <c r="I165" s="193"/>
      <c r="J165" s="194">
        <f>ROUND(I165*H165,2)</f>
        <v>0</v>
      </c>
      <c r="K165" s="190" t="s">
        <v>297</v>
      </c>
      <c r="L165" s="40"/>
      <c r="M165" s="195" t="s">
        <v>19</v>
      </c>
      <c r="N165" s="196" t="s">
        <v>43</v>
      </c>
      <c r="O165" s="65"/>
      <c r="P165" s="197">
        <f>O165*H165</f>
        <v>0</v>
      </c>
      <c r="Q165" s="197">
        <v>1.3999999999999999E-4</v>
      </c>
      <c r="R165" s="197">
        <f>Q165*H165</f>
        <v>8.539999999999999E-2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122</v>
      </c>
      <c r="AT165" s="199" t="s">
        <v>117</v>
      </c>
      <c r="AU165" s="199" t="s">
        <v>82</v>
      </c>
      <c r="AY165" s="18" t="s">
        <v>114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8" t="s">
        <v>80</v>
      </c>
      <c r="BK165" s="200">
        <f>ROUND(I165*H165,2)</f>
        <v>0</v>
      </c>
      <c r="BL165" s="18" t="s">
        <v>122</v>
      </c>
      <c r="BM165" s="199" t="s">
        <v>380</v>
      </c>
    </row>
    <row r="166" spans="1:65" s="2" customFormat="1" ht="11.25">
      <c r="A166" s="35"/>
      <c r="B166" s="36"/>
      <c r="C166" s="37"/>
      <c r="D166" s="201" t="s">
        <v>124</v>
      </c>
      <c r="E166" s="37"/>
      <c r="F166" s="202" t="s">
        <v>381</v>
      </c>
      <c r="G166" s="37"/>
      <c r="H166" s="37"/>
      <c r="I166" s="109"/>
      <c r="J166" s="37"/>
      <c r="K166" s="37"/>
      <c r="L166" s="40"/>
      <c r="M166" s="203"/>
      <c r="N166" s="204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124</v>
      </c>
      <c r="AU166" s="18" t="s">
        <v>82</v>
      </c>
    </row>
    <row r="167" spans="1:65" s="13" customFormat="1" ht="11.25">
      <c r="B167" s="205"/>
      <c r="C167" s="206"/>
      <c r="D167" s="201" t="s">
        <v>126</v>
      </c>
      <c r="E167" s="207" t="s">
        <v>19</v>
      </c>
      <c r="F167" s="208" t="s">
        <v>382</v>
      </c>
      <c r="G167" s="206"/>
      <c r="H167" s="207" t="s">
        <v>19</v>
      </c>
      <c r="I167" s="209"/>
      <c r="J167" s="206"/>
      <c r="K167" s="206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126</v>
      </c>
      <c r="AU167" s="214" t="s">
        <v>82</v>
      </c>
      <c r="AV167" s="13" t="s">
        <v>80</v>
      </c>
      <c r="AW167" s="13" t="s">
        <v>34</v>
      </c>
      <c r="AX167" s="13" t="s">
        <v>72</v>
      </c>
      <c r="AY167" s="214" t="s">
        <v>114</v>
      </c>
    </row>
    <row r="168" spans="1:65" s="14" customFormat="1" ht="11.25">
      <c r="B168" s="215"/>
      <c r="C168" s="216"/>
      <c r="D168" s="201" t="s">
        <v>126</v>
      </c>
      <c r="E168" s="217" t="s">
        <v>19</v>
      </c>
      <c r="F168" s="218" t="s">
        <v>383</v>
      </c>
      <c r="G168" s="216"/>
      <c r="H168" s="219">
        <v>610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126</v>
      </c>
      <c r="AU168" s="225" t="s">
        <v>82</v>
      </c>
      <c r="AV168" s="14" t="s">
        <v>82</v>
      </c>
      <c r="AW168" s="14" t="s">
        <v>34</v>
      </c>
      <c r="AX168" s="14" t="s">
        <v>72</v>
      </c>
      <c r="AY168" s="225" t="s">
        <v>114</v>
      </c>
    </row>
    <row r="169" spans="1:65" s="15" customFormat="1" ht="11.25">
      <c r="B169" s="226"/>
      <c r="C169" s="227"/>
      <c r="D169" s="201" t="s">
        <v>126</v>
      </c>
      <c r="E169" s="228" t="s">
        <v>19</v>
      </c>
      <c r="F169" s="229" t="s">
        <v>133</v>
      </c>
      <c r="G169" s="227"/>
      <c r="H169" s="230">
        <v>610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126</v>
      </c>
      <c r="AU169" s="236" t="s">
        <v>82</v>
      </c>
      <c r="AV169" s="15" t="s">
        <v>122</v>
      </c>
      <c r="AW169" s="15" t="s">
        <v>34</v>
      </c>
      <c r="AX169" s="15" t="s">
        <v>80</v>
      </c>
      <c r="AY169" s="236" t="s">
        <v>114</v>
      </c>
    </row>
    <row r="170" spans="1:65" s="2" customFormat="1" ht="16.5" customHeight="1">
      <c r="A170" s="35"/>
      <c r="B170" s="36"/>
      <c r="C170" s="188" t="s">
        <v>223</v>
      </c>
      <c r="D170" s="188" t="s">
        <v>117</v>
      </c>
      <c r="E170" s="189" t="s">
        <v>384</v>
      </c>
      <c r="F170" s="190" t="s">
        <v>385</v>
      </c>
      <c r="G170" s="191" t="s">
        <v>226</v>
      </c>
      <c r="H170" s="192">
        <v>30</v>
      </c>
      <c r="I170" s="193"/>
      <c r="J170" s="194">
        <f>ROUND(I170*H170,2)</f>
        <v>0</v>
      </c>
      <c r="K170" s="190" t="s">
        <v>297</v>
      </c>
      <c r="L170" s="40"/>
      <c r="M170" s="195" t="s">
        <v>19</v>
      </c>
      <c r="N170" s="196" t="s">
        <v>43</v>
      </c>
      <c r="O170" s="65"/>
      <c r="P170" s="197">
        <f>O170*H170</f>
        <v>0</v>
      </c>
      <c r="Q170" s="197">
        <v>4.6999999999999999E-4</v>
      </c>
      <c r="R170" s="197">
        <f>Q170*H170</f>
        <v>1.41E-2</v>
      </c>
      <c r="S170" s="197">
        <v>0</v>
      </c>
      <c r="T170" s="19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9" t="s">
        <v>122</v>
      </c>
      <c r="AT170" s="199" t="s">
        <v>117</v>
      </c>
      <c r="AU170" s="199" t="s">
        <v>82</v>
      </c>
      <c r="AY170" s="18" t="s">
        <v>114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8" t="s">
        <v>80</v>
      </c>
      <c r="BK170" s="200">
        <f>ROUND(I170*H170,2)</f>
        <v>0</v>
      </c>
      <c r="BL170" s="18" t="s">
        <v>122</v>
      </c>
      <c r="BM170" s="199" t="s">
        <v>386</v>
      </c>
    </row>
    <row r="171" spans="1:65" s="2" customFormat="1" ht="19.5">
      <c r="A171" s="35"/>
      <c r="B171" s="36"/>
      <c r="C171" s="37"/>
      <c r="D171" s="201" t="s">
        <v>124</v>
      </c>
      <c r="E171" s="37"/>
      <c r="F171" s="202" t="s">
        <v>387</v>
      </c>
      <c r="G171" s="37"/>
      <c r="H171" s="37"/>
      <c r="I171" s="109"/>
      <c r="J171" s="37"/>
      <c r="K171" s="37"/>
      <c r="L171" s="40"/>
      <c r="M171" s="203"/>
      <c r="N171" s="204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124</v>
      </c>
      <c r="AU171" s="18" t="s">
        <v>82</v>
      </c>
    </row>
    <row r="172" spans="1:65" s="13" customFormat="1" ht="11.25">
      <c r="B172" s="205"/>
      <c r="C172" s="206"/>
      <c r="D172" s="201" t="s">
        <v>126</v>
      </c>
      <c r="E172" s="207" t="s">
        <v>19</v>
      </c>
      <c r="F172" s="208" t="s">
        <v>388</v>
      </c>
      <c r="G172" s="206"/>
      <c r="H172" s="207" t="s">
        <v>19</v>
      </c>
      <c r="I172" s="209"/>
      <c r="J172" s="206"/>
      <c r="K172" s="206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126</v>
      </c>
      <c r="AU172" s="214" t="s">
        <v>82</v>
      </c>
      <c r="AV172" s="13" t="s">
        <v>80</v>
      </c>
      <c r="AW172" s="13" t="s">
        <v>34</v>
      </c>
      <c r="AX172" s="13" t="s">
        <v>72</v>
      </c>
      <c r="AY172" s="214" t="s">
        <v>114</v>
      </c>
    </row>
    <row r="173" spans="1:65" s="14" customFormat="1" ht="11.25">
      <c r="B173" s="215"/>
      <c r="C173" s="216"/>
      <c r="D173" s="201" t="s">
        <v>126</v>
      </c>
      <c r="E173" s="217" t="s">
        <v>19</v>
      </c>
      <c r="F173" s="218" t="s">
        <v>389</v>
      </c>
      <c r="G173" s="216"/>
      <c r="H173" s="219">
        <v>12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126</v>
      </c>
      <c r="AU173" s="225" t="s">
        <v>82</v>
      </c>
      <c r="AV173" s="14" t="s">
        <v>82</v>
      </c>
      <c r="AW173" s="14" t="s">
        <v>34</v>
      </c>
      <c r="AX173" s="14" t="s">
        <v>72</v>
      </c>
      <c r="AY173" s="225" t="s">
        <v>114</v>
      </c>
    </row>
    <row r="174" spans="1:65" s="14" customFormat="1" ht="11.25">
      <c r="B174" s="215"/>
      <c r="C174" s="216"/>
      <c r="D174" s="201" t="s">
        <v>126</v>
      </c>
      <c r="E174" s="217" t="s">
        <v>19</v>
      </c>
      <c r="F174" s="218" t="s">
        <v>390</v>
      </c>
      <c r="G174" s="216"/>
      <c r="H174" s="219">
        <v>18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126</v>
      </c>
      <c r="AU174" s="225" t="s">
        <v>82</v>
      </c>
      <c r="AV174" s="14" t="s">
        <v>82</v>
      </c>
      <c r="AW174" s="14" t="s">
        <v>34</v>
      </c>
      <c r="AX174" s="14" t="s">
        <v>72</v>
      </c>
      <c r="AY174" s="225" t="s">
        <v>114</v>
      </c>
    </row>
    <row r="175" spans="1:65" s="15" customFormat="1" ht="11.25">
      <c r="B175" s="226"/>
      <c r="C175" s="227"/>
      <c r="D175" s="201" t="s">
        <v>126</v>
      </c>
      <c r="E175" s="228" t="s">
        <v>19</v>
      </c>
      <c r="F175" s="229" t="s">
        <v>133</v>
      </c>
      <c r="G175" s="227"/>
      <c r="H175" s="230">
        <v>30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126</v>
      </c>
      <c r="AU175" s="236" t="s">
        <v>82</v>
      </c>
      <c r="AV175" s="15" t="s">
        <v>122</v>
      </c>
      <c r="AW175" s="15" t="s">
        <v>34</v>
      </c>
      <c r="AX175" s="15" t="s">
        <v>80</v>
      </c>
      <c r="AY175" s="236" t="s">
        <v>114</v>
      </c>
    </row>
    <row r="176" spans="1:65" s="2" customFormat="1" ht="16.5" customHeight="1">
      <c r="A176" s="35"/>
      <c r="B176" s="36"/>
      <c r="C176" s="188" t="s">
        <v>230</v>
      </c>
      <c r="D176" s="188" t="s">
        <v>117</v>
      </c>
      <c r="E176" s="189" t="s">
        <v>391</v>
      </c>
      <c r="F176" s="190" t="s">
        <v>392</v>
      </c>
      <c r="G176" s="191" t="s">
        <v>226</v>
      </c>
      <c r="H176" s="192">
        <v>65.8</v>
      </c>
      <c r="I176" s="193"/>
      <c r="J176" s="194">
        <f>ROUND(I176*H176,2)</f>
        <v>0</v>
      </c>
      <c r="K176" s="190" t="s">
        <v>297</v>
      </c>
      <c r="L176" s="40"/>
      <c r="M176" s="195" t="s">
        <v>19</v>
      </c>
      <c r="N176" s="196" t="s">
        <v>43</v>
      </c>
      <c r="O176" s="65"/>
      <c r="P176" s="197">
        <f>O176*H176</f>
        <v>0</v>
      </c>
      <c r="Q176" s="197">
        <v>7.1000000000000002E-4</v>
      </c>
      <c r="R176" s="197">
        <f>Q176*H176</f>
        <v>4.6718000000000003E-2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122</v>
      </c>
      <c r="AT176" s="199" t="s">
        <v>117</v>
      </c>
      <c r="AU176" s="199" t="s">
        <v>82</v>
      </c>
      <c r="AY176" s="18" t="s">
        <v>114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8" t="s">
        <v>80</v>
      </c>
      <c r="BK176" s="200">
        <f>ROUND(I176*H176,2)</f>
        <v>0</v>
      </c>
      <c r="BL176" s="18" t="s">
        <v>122</v>
      </c>
      <c r="BM176" s="199" t="s">
        <v>393</v>
      </c>
    </row>
    <row r="177" spans="1:65" s="2" customFormat="1" ht="19.5">
      <c r="A177" s="35"/>
      <c r="B177" s="36"/>
      <c r="C177" s="37"/>
      <c r="D177" s="201" t="s">
        <v>124</v>
      </c>
      <c r="E177" s="37"/>
      <c r="F177" s="202" t="s">
        <v>394</v>
      </c>
      <c r="G177" s="37"/>
      <c r="H177" s="37"/>
      <c r="I177" s="109"/>
      <c r="J177" s="37"/>
      <c r="K177" s="37"/>
      <c r="L177" s="40"/>
      <c r="M177" s="203"/>
      <c r="N177" s="20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124</v>
      </c>
      <c r="AU177" s="18" t="s">
        <v>82</v>
      </c>
    </row>
    <row r="178" spans="1:65" s="13" customFormat="1" ht="11.25">
      <c r="B178" s="205"/>
      <c r="C178" s="206"/>
      <c r="D178" s="201" t="s">
        <v>126</v>
      </c>
      <c r="E178" s="207" t="s">
        <v>19</v>
      </c>
      <c r="F178" s="208" t="s">
        <v>395</v>
      </c>
      <c r="G178" s="206"/>
      <c r="H178" s="207" t="s">
        <v>19</v>
      </c>
      <c r="I178" s="209"/>
      <c r="J178" s="206"/>
      <c r="K178" s="206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126</v>
      </c>
      <c r="AU178" s="214" t="s">
        <v>82</v>
      </c>
      <c r="AV178" s="13" t="s">
        <v>80</v>
      </c>
      <c r="AW178" s="13" t="s">
        <v>34</v>
      </c>
      <c r="AX178" s="13" t="s">
        <v>72</v>
      </c>
      <c r="AY178" s="214" t="s">
        <v>114</v>
      </c>
    </row>
    <row r="179" spans="1:65" s="13" customFormat="1" ht="11.25">
      <c r="B179" s="205"/>
      <c r="C179" s="206"/>
      <c r="D179" s="201" t="s">
        <v>126</v>
      </c>
      <c r="E179" s="207" t="s">
        <v>19</v>
      </c>
      <c r="F179" s="208" t="s">
        <v>396</v>
      </c>
      <c r="G179" s="206"/>
      <c r="H179" s="207" t="s">
        <v>19</v>
      </c>
      <c r="I179" s="209"/>
      <c r="J179" s="206"/>
      <c r="K179" s="206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126</v>
      </c>
      <c r="AU179" s="214" t="s">
        <v>82</v>
      </c>
      <c r="AV179" s="13" t="s">
        <v>80</v>
      </c>
      <c r="AW179" s="13" t="s">
        <v>34</v>
      </c>
      <c r="AX179" s="13" t="s">
        <v>72</v>
      </c>
      <c r="AY179" s="214" t="s">
        <v>114</v>
      </c>
    </row>
    <row r="180" spans="1:65" s="14" customFormat="1" ht="11.25">
      <c r="B180" s="215"/>
      <c r="C180" s="216"/>
      <c r="D180" s="201" t="s">
        <v>126</v>
      </c>
      <c r="E180" s="217" t="s">
        <v>19</v>
      </c>
      <c r="F180" s="218" t="s">
        <v>397</v>
      </c>
      <c r="G180" s="216"/>
      <c r="H180" s="219">
        <v>30.4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126</v>
      </c>
      <c r="AU180" s="225" t="s">
        <v>82</v>
      </c>
      <c r="AV180" s="14" t="s">
        <v>82</v>
      </c>
      <c r="AW180" s="14" t="s">
        <v>34</v>
      </c>
      <c r="AX180" s="14" t="s">
        <v>72</v>
      </c>
      <c r="AY180" s="225" t="s">
        <v>114</v>
      </c>
    </row>
    <row r="181" spans="1:65" s="13" customFormat="1" ht="11.25">
      <c r="B181" s="205"/>
      <c r="C181" s="206"/>
      <c r="D181" s="201" t="s">
        <v>126</v>
      </c>
      <c r="E181" s="207" t="s">
        <v>19</v>
      </c>
      <c r="F181" s="208" t="s">
        <v>398</v>
      </c>
      <c r="G181" s="206"/>
      <c r="H181" s="207" t="s">
        <v>19</v>
      </c>
      <c r="I181" s="209"/>
      <c r="J181" s="206"/>
      <c r="K181" s="206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126</v>
      </c>
      <c r="AU181" s="214" t="s">
        <v>82</v>
      </c>
      <c r="AV181" s="13" t="s">
        <v>80</v>
      </c>
      <c r="AW181" s="13" t="s">
        <v>34</v>
      </c>
      <c r="AX181" s="13" t="s">
        <v>72</v>
      </c>
      <c r="AY181" s="214" t="s">
        <v>114</v>
      </c>
    </row>
    <row r="182" spans="1:65" s="14" customFormat="1" ht="11.25">
      <c r="B182" s="215"/>
      <c r="C182" s="216"/>
      <c r="D182" s="201" t="s">
        <v>126</v>
      </c>
      <c r="E182" s="217" t="s">
        <v>19</v>
      </c>
      <c r="F182" s="218" t="s">
        <v>399</v>
      </c>
      <c r="G182" s="216"/>
      <c r="H182" s="219">
        <v>35.4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126</v>
      </c>
      <c r="AU182" s="225" t="s">
        <v>82</v>
      </c>
      <c r="AV182" s="14" t="s">
        <v>82</v>
      </c>
      <c r="AW182" s="14" t="s">
        <v>34</v>
      </c>
      <c r="AX182" s="14" t="s">
        <v>72</v>
      </c>
      <c r="AY182" s="225" t="s">
        <v>114</v>
      </c>
    </row>
    <row r="183" spans="1:65" s="15" customFormat="1" ht="11.25">
      <c r="B183" s="226"/>
      <c r="C183" s="227"/>
      <c r="D183" s="201" t="s">
        <v>126</v>
      </c>
      <c r="E183" s="228" t="s">
        <v>19</v>
      </c>
      <c r="F183" s="229" t="s">
        <v>133</v>
      </c>
      <c r="G183" s="227"/>
      <c r="H183" s="230">
        <v>65.8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126</v>
      </c>
      <c r="AU183" s="236" t="s">
        <v>82</v>
      </c>
      <c r="AV183" s="15" t="s">
        <v>122</v>
      </c>
      <c r="AW183" s="15" t="s">
        <v>34</v>
      </c>
      <c r="AX183" s="15" t="s">
        <v>80</v>
      </c>
      <c r="AY183" s="236" t="s">
        <v>114</v>
      </c>
    </row>
    <row r="184" spans="1:65" s="2" customFormat="1" ht="16.5" customHeight="1">
      <c r="A184" s="35"/>
      <c r="B184" s="36"/>
      <c r="C184" s="188" t="s">
        <v>237</v>
      </c>
      <c r="D184" s="188" t="s">
        <v>117</v>
      </c>
      <c r="E184" s="189" t="s">
        <v>400</v>
      </c>
      <c r="F184" s="190" t="s">
        <v>401</v>
      </c>
      <c r="G184" s="191" t="s">
        <v>226</v>
      </c>
      <c r="H184" s="192">
        <v>29</v>
      </c>
      <c r="I184" s="193"/>
      <c r="J184" s="194">
        <f>ROUND(I184*H184,2)</f>
        <v>0</v>
      </c>
      <c r="K184" s="190" t="s">
        <v>297</v>
      </c>
      <c r="L184" s="40"/>
      <c r="M184" s="195" t="s">
        <v>19</v>
      </c>
      <c r="N184" s="196" t="s">
        <v>43</v>
      </c>
      <c r="O184" s="65"/>
      <c r="P184" s="197">
        <f>O184*H184</f>
        <v>0</v>
      </c>
      <c r="Q184" s="197">
        <v>9.5E-4</v>
      </c>
      <c r="R184" s="197">
        <f>Q184*H184</f>
        <v>2.7550000000000002E-2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122</v>
      </c>
      <c r="AT184" s="199" t="s">
        <v>117</v>
      </c>
      <c r="AU184" s="199" t="s">
        <v>82</v>
      </c>
      <c r="AY184" s="18" t="s">
        <v>114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8" t="s">
        <v>80</v>
      </c>
      <c r="BK184" s="200">
        <f>ROUND(I184*H184,2)</f>
        <v>0</v>
      </c>
      <c r="BL184" s="18" t="s">
        <v>122</v>
      </c>
      <c r="BM184" s="199" t="s">
        <v>402</v>
      </c>
    </row>
    <row r="185" spans="1:65" s="2" customFormat="1" ht="19.5">
      <c r="A185" s="35"/>
      <c r="B185" s="36"/>
      <c r="C185" s="37"/>
      <c r="D185" s="201" t="s">
        <v>124</v>
      </c>
      <c r="E185" s="37"/>
      <c r="F185" s="202" t="s">
        <v>403</v>
      </c>
      <c r="G185" s="37"/>
      <c r="H185" s="37"/>
      <c r="I185" s="109"/>
      <c r="J185" s="37"/>
      <c r="K185" s="37"/>
      <c r="L185" s="40"/>
      <c r="M185" s="203"/>
      <c r="N185" s="204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124</v>
      </c>
      <c r="AU185" s="18" t="s">
        <v>82</v>
      </c>
    </row>
    <row r="186" spans="1:65" s="13" customFormat="1" ht="11.25">
      <c r="B186" s="205"/>
      <c r="C186" s="206"/>
      <c r="D186" s="201" t="s">
        <v>126</v>
      </c>
      <c r="E186" s="207" t="s">
        <v>19</v>
      </c>
      <c r="F186" s="208" t="s">
        <v>404</v>
      </c>
      <c r="G186" s="206"/>
      <c r="H186" s="207" t="s">
        <v>19</v>
      </c>
      <c r="I186" s="209"/>
      <c r="J186" s="206"/>
      <c r="K186" s="206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126</v>
      </c>
      <c r="AU186" s="214" t="s">
        <v>82</v>
      </c>
      <c r="AV186" s="13" t="s">
        <v>80</v>
      </c>
      <c r="AW186" s="13" t="s">
        <v>34</v>
      </c>
      <c r="AX186" s="13" t="s">
        <v>72</v>
      </c>
      <c r="AY186" s="214" t="s">
        <v>114</v>
      </c>
    </row>
    <row r="187" spans="1:65" s="14" customFormat="1" ht="11.25">
      <c r="B187" s="215"/>
      <c r="C187" s="216"/>
      <c r="D187" s="201" t="s">
        <v>126</v>
      </c>
      <c r="E187" s="217" t="s">
        <v>19</v>
      </c>
      <c r="F187" s="218" t="s">
        <v>405</v>
      </c>
      <c r="G187" s="216"/>
      <c r="H187" s="219">
        <v>24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126</v>
      </c>
      <c r="AU187" s="225" t="s">
        <v>82</v>
      </c>
      <c r="AV187" s="14" t="s">
        <v>82</v>
      </c>
      <c r="AW187" s="14" t="s">
        <v>34</v>
      </c>
      <c r="AX187" s="14" t="s">
        <v>72</v>
      </c>
      <c r="AY187" s="225" t="s">
        <v>114</v>
      </c>
    </row>
    <row r="188" spans="1:65" s="14" customFormat="1" ht="11.25">
      <c r="B188" s="215"/>
      <c r="C188" s="216"/>
      <c r="D188" s="201" t="s">
        <v>126</v>
      </c>
      <c r="E188" s="217" t="s">
        <v>19</v>
      </c>
      <c r="F188" s="218" t="s">
        <v>406</v>
      </c>
      <c r="G188" s="216"/>
      <c r="H188" s="219">
        <v>5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126</v>
      </c>
      <c r="AU188" s="225" t="s">
        <v>82</v>
      </c>
      <c r="AV188" s="14" t="s">
        <v>82</v>
      </c>
      <c r="AW188" s="14" t="s">
        <v>34</v>
      </c>
      <c r="AX188" s="14" t="s">
        <v>72</v>
      </c>
      <c r="AY188" s="225" t="s">
        <v>114</v>
      </c>
    </row>
    <row r="189" spans="1:65" s="15" customFormat="1" ht="11.25">
      <c r="B189" s="226"/>
      <c r="C189" s="227"/>
      <c r="D189" s="201" t="s">
        <v>126</v>
      </c>
      <c r="E189" s="228" t="s">
        <v>19</v>
      </c>
      <c r="F189" s="229" t="s">
        <v>133</v>
      </c>
      <c r="G189" s="227"/>
      <c r="H189" s="230">
        <v>29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126</v>
      </c>
      <c r="AU189" s="236" t="s">
        <v>82</v>
      </c>
      <c r="AV189" s="15" t="s">
        <v>122</v>
      </c>
      <c r="AW189" s="15" t="s">
        <v>34</v>
      </c>
      <c r="AX189" s="15" t="s">
        <v>80</v>
      </c>
      <c r="AY189" s="236" t="s">
        <v>114</v>
      </c>
    </row>
    <row r="190" spans="1:65" s="2" customFormat="1" ht="16.5" customHeight="1">
      <c r="A190" s="35"/>
      <c r="B190" s="36"/>
      <c r="C190" s="188" t="s">
        <v>242</v>
      </c>
      <c r="D190" s="188" t="s">
        <v>117</v>
      </c>
      <c r="E190" s="189" t="s">
        <v>407</v>
      </c>
      <c r="F190" s="190" t="s">
        <v>408</v>
      </c>
      <c r="G190" s="191" t="s">
        <v>226</v>
      </c>
      <c r="H190" s="192">
        <v>31.8</v>
      </c>
      <c r="I190" s="193"/>
      <c r="J190" s="194">
        <f>ROUND(I190*H190,2)</f>
        <v>0</v>
      </c>
      <c r="K190" s="190" t="s">
        <v>297</v>
      </c>
      <c r="L190" s="40"/>
      <c r="M190" s="195" t="s">
        <v>19</v>
      </c>
      <c r="N190" s="196" t="s">
        <v>43</v>
      </c>
      <c r="O190" s="65"/>
      <c r="P190" s="197">
        <f>O190*H190</f>
        <v>0</v>
      </c>
      <c r="Q190" s="197">
        <v>1.3799999999999999E-3</v>
      </c>
      <c r="R190" s="197">
        <f>Q190*H190</f>
        <v>4.3883999999999999E-2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122</v>
      </c>
      <c r="AT190" s="199" t="s">
        <v>117</v>
      </c>
      <c r="AU190" s="199" t="s">
        <v>82</v>
      </c>
      <c r="AY190" s="18" t="s">
        <v>114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8" t="s">
        <v>80</v>
      </c>
      <c r="BK190" s="200">
        <f>ROUND(I190*H190,2)</f>
        <v>0</v>
      </c>
      <c r="BL190" s="18" t="s">
        <v>122</v>
      </c>
      <c r="BM190" s="199" t="s">
        <v>409</v>
      </c>
    </row>
    <row r="191" spans="1:65" s="2" customFormat="1" ht="19.5">
      <c r="A191" s="35"/>
      <c r="B191" s="36"/>
      <c r="C191" s="37"/>
      <c r="D191" s="201" t="s">
        <v>124</v>
      </c>
      <c r="E191" s="37"/>
      <c r="F191" s="202" t="s">
        <v>410</v>
      </c>
      <c r="G191" s="37"/>
      <c r="H191" s="37"/>
      <c r="I191" s="109"/>
      <c r="J191" s="37"/>
      <c r="K191" s="37"/>
      <c r="L191" s="40"/>
      <c r="M191" s="203"/>
      <c r="N191" s="204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124</v>
      </c>
      <c r="AU191" s="18" t="s">
        <v>82</v>
      </c>
    </row>
    <row r="192" spans="1:65" s="13" customFormat="1" ht="11.25">
      <c r="B192" s="205"/>
      <c r="C192" s="206"/>
      <c r="D192" s="201" t="s">
        <v>126</v>
      </c>
      <c r="E192" s="207" t="s">
        <v>19</v>
      </c>
      <c r="F192" s="208" t="s">
        <v>411</v>
      </c>
      <c r="G192" s="206"/>
      <c r="H192" s="207" t="s">
        <v>19</v>
      </c>
      <c r="I192" s="209"/>
      <c r="J192" s="206"/>
      <c r="K192" s="206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126</v>
      </c>
      <c r="AU192" s="214" t="s">
        <v>82</v>
      </c>
      <c r="AV192" s="13" t="s">
        <v>80</v>
      </c>
      <c r="AW192" s="13" t="s">
        <v>34</v>
      </c>
      <c r="AX192" s="13" t="s">
        <v>72</v>
      </c>
      <c r="AY192" s="214" t="s">
        <v>114</v>
      </c>
    </row>
    <row r="193" spans="1:65" s="14" customFormat="1" ht="11.25">
      <c r="B193" s="215"/>
      <c r="C193" s="216"/>
      <c r="D193" s="201" t="s">
        <v>126</v>
      </c>
      <c r="E193" s="217" t="s">
        <v>19</v>
      </c>
      <c r="F193" s="218" t="s">
        <v>412</v>
      </c>
      <c r="G193" s="216"/>
      <c r="H193" s="219">
        <v>31.8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126</v>
      </c>
      <c r="AU193" s="225" t="s">
        <v>82</v>
      </c>
      <c r="AV193" s="14" t="s">
        <v>82</v>
      </c>
      <c r="AW193" s="14" t="s">
        <v>34</v>
      </c>
      <c r="AX193" s="14" t="s">
        <v>72</v>
      </c>
      <c r="AY193" s="225" t="s">
        <v>114</v>
      </c>
    </row>
    <row r="194" spans="1:65" s="15" customFormat="1" ht="11.25">
      <c r="B194" s="226"/>
      <c r="C194" s="227"/>
      <c r="D194" s="201" t="s">
        <v>126</v>
      </c>
      <c r="E194" s="228" t="s">
        <v>19</v>
      </c>
      <c r="F194" s="229" t="s">
        <v>133</v>
      </c>
      <c r="G194" s="227"/>
      <c r="H194" s="230">
        <v>31.8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126</v>
      </c>
      <c r="AU194" s="236" t="s">
        <v>82</v>
      </c>
      <c r="AV194" s="15" t="s">
        <v>122</v>
      </c>
      <c r="AW194" s="15" t="s">
        <v>34</v>
      </c>
      <c r="AX194" s="15" t="s">
        <v>80</v>
      </c>
      <c r="AY194" s="236" t="s">
        <v>114</v>
      </c>
    </row>
    <row r="195" spans="1:65" s="12" customFormat="1" ht="22.9" customHeight="1">
      <c r="B195" s="172"/>
      <c r="C195" s="173"/>
      <c r="D195" s="174" t="s">
        <v>71</v>
      </c>
      <c r="E195" s="186" t="s">
        <v>180</v>
      </c>
      <c r="F195" s="186" t="s">
        <v>413</v>
      </c>
      <c r="G195" s="173"/>
      <c r="H195" s="173"/>
      <c r="I195" s="176"/>
      <c r="J195" s="187">
        <f>BK195</f>
        <v>0</v>
      </c>
      <c r="K195" s="173"/>
      <c r="L195" s="178"/>
      <c r="M195" s="179"/>
      <c r="N195" s="180"/>
      <c r="O195" s="180"/>
      <c r="P195" s="181">
        <f>SUM(P196:P427)</f>
        <v>0</v>
      </c>
      <c r="Q195" s="180"/>
      <c r="R195" s="181">
        <f>SUM(R196:R427)</f>
        <v>16.309753339999997</v>
      </c>
      <c r="S195" s="180"/>
      <c r="T195" s="182">
        <f>SUM(T196:T427)</f>
        <v>13.462250000000001</v>
      </c>
      <c r="AR195" s="183" t="s">
        <v>80</v>
      </c>
      <c r="AT195" s="184" t="s">
        <v>71</v>
      </c>
      <c r="AU195" s="184" t="s">
        <v>80</v>
      </c>
      <c r="AY195" s="183" t="s">
        <v>114</v>
      </c>
      <c r="BK195" s="185">
        <f>SUM(BK196:BK427)</f>
        <v>0</v>
      </c>
    </row>
    <row r="196" spans="1:65" s="2" customFormat="1" ht="16.5" customHeight="1">
      <c r="A196" s="35"/>
      <c r="B196" s="36"/>
      <c r="C196" s="188" t="s">
        <v>7</v>
      </c>
      <c r="D196" s="188" t="s">
        <v>117</v>
      </c>
      <c r="E196" s="189" t="s">
        <v>414</v>
      </c>
      <c r="F196" s="190" t="s">
        <v>415</v>
      </c>
      <c r="G196" s="191" t="s">
        <v>226</v>
      </c>
      <c r="H196" s="192">
        <v>17.75</v>
      </c>
      <c r="I196" s="193"/>
      <c r="J196" s="194">
        <f>ROUND(I196*H196,2)</f>
        <v>0</v>
      </c>
      <c r="K196" s="190" t="s">
        <v>297</v>
      </c>
      <c r="L196" s="40"/>
      <c r="M196" s="195" t="s">
        <v>19</v>
      </c>
      <c r="N196" s="196" t="s">
        <v>43</v>
      </c>
      <c r="O196" s="65"/>
      <c r="P196" s="197">
        <f>O196*H196</f>
        <v>0</v>
      </c>
      <c r="Q196" s="197">
        <v>1.17E-3</v>
      </c>
      <c r="R196" s="197">
        <f>Q196*H196</f>
        <v>2.0767500000000001E-2</v>
      </c>
      <c r="S196" s="197">
        <v>0</v>
      </c>
      <c r="T196" s="19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9" t="s">
        <v>122</v>
      </c>
      <c r="AT196" s="199" t="s">
        <v>117</v>
      </c>
      <c r="AU196" s="199" t="s">
        <v>82</v>
      </c>
      <c r="AY196" s="18" t="s">
        <v>114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8" t="s">
        <v>80</v>
      </c>
      <c r="BK196" s="200">
        <f>ROUND(I196*H196,2)</f>
        <v>0</v>
      </c>
      <c r="BL196" s="18" t="s">
        <v>122</v>
      </c>
      <c r="BM196" s="199" t="s">
        <v>416</v>
      </c>
    </row>
    <row r="197" spans="1:65" s="2" customFormat="1" ht="11.25">
      <c r="A197" s="35"/>
      <c r="B197" s="36"/>
      <c r="C197" s="37"/>
      <c r="D197" s="201" t="s">
        <v>124</v>
      </c>
      <c r="E197" s="37"/>
      <c r="F197" s="202" t="s">
        <v>417</v>
      </c>
      <c r="G197" s="37"/>
      <c r="H197" s="37"/>
      <c r="I197" s="109"/>
      <c r="J197" s="37"/>
      <c r="K197" s="37"/>
      <c r="L197" s="40"/>
      <c r="M197" s="203"/>
      <c r="N197" s="204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124</v>
      </c>
      <c r="AU197" s="18" t="s">
        <v>82</v>
      </c>
    </row>
    <row r="198" spans="1:65" s="13" customFormat="1" ht="11.25">
      <c r="B198" s="205"/>
      <c r="C198" s="206"/>
      <c r="D198" s="201" t="s">
        <v>126</v>
      </c>
      <c r="E198" s="207" t="s">
        <v>19</v>
      </c>
      <c r="F198" s="208" t="s">
        <v>418</v>
      </c>
      <c r="G198" s="206"/>
      <c r="H198" s="207" t="s">
        <v>19</v>
      </c>
      <c r="I198" s="209"/>
      <c r="J198" s="206"/>
      <c r="K198" s="206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126</v>
      </c>
      <c r="AU198" s="214" t="s">
        <v>82</v>
      </c>
      <c r="AV198" s="13" t="s">
        <v>80</v>
      </c>
      <c r="AW198" s="13" t="s">
        <v>34</v>
      </c>
      <c r="AX198" s="13" t="s">
        <v>72</v>
      </c>
      <c r="AY198" s="214" t="s">
        <v>114</v>
      </c>
    </row>
    <row r="199" spans="1:65" s="14" customFormat="1" ht="11.25">
      <c r="B199" s="215"/>
      <c r="C199" s="216"/>
      <c r="D199" s="201" t="s">
        <v>126</v>
      </c>
      <c r="E199" s="217" t="s">
        <v>19</v>
      </c>
      <c r="F199" s="218" t="s">
        <v>419</v>
      </c>
      <c r="G199" s="216"/>
      <c r="H199" s="219">
        <v>4.2699999999999996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126</v>
      </c>
      <c r="AU199" s="225" t="s">
        <v>82</v>
      </c>
      <c r="AV199" s="14" t="s">
        <v>82</v>
      </c>
      <c r="AW199" s="14" t="s">
        <v>34</v>
      </c>
      <c r="AX199" s="14" t="s">
        <v>72</v>
      </c>
      <c r="AY199" s="225" t="s">
        <v>114</v>
      </c>
    </row>
    <row r="200" spans="1:65" s="14" customFormat="1" ht="11.25">
      <c r="B200" s="215"/>
      <c r="C200" s="216"/>
      <c r="D200" s="201" t="s">
        <v>126</v>
      </c>
      <c r="E200" s="217" t="s">
        <v>19</v>
      </c>
      <c r="F200" s="218" t="s">
        <v>420</v>
      </c>
      <c r="G200" s="216"/>
      <c r="H200" s="219">
        <v>4.67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126</v>
      </c>
      <c r="AU200" s="225" t="s">
        <v>82</v>
      </c>
      <c r="AV200" s="14" t="s">
        <v>82</v>
      </c>
      <c r="AW200" s="14" t="s">
        <v>34</v>
      </c>
      <c r="AX200" s="14" t="s">
        <v>72</v>
      </c>
      <c r="AY200" s="225" t="s">
        <v>114</v>
      </c>
    </row>
    <row r="201" spans="1:65" s="14" customFormat="1" ht="11.25">
      <c r="B201" s="215"/>
      <c r="C201" s="216"/>
      <c r="D201" s="201" t="s">
        <v>126</v>
      </c>
      <c r="E201" s="217" t="s">
        <v>19</v>
      </c>
      <c r="F201" s="218" t="s">
        <v>421</v>
      </c>
      <c r="G201" s="216"/>
      <c r="H201" s="219">
        <v>8.81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126</v>
      </c>
      <c r="AU201" s="225" t="s">
        <v>82</v>
      </c>
      <c r="AV201" s="14" t="s">
        <v>82</v>
      </c>
      <c r="AW201" s="14" t="s">
        <v>34</v>
      </c>
      <c r="AX201" s="14" t="s">
        <v>72</v>
      </c>
      <c r="AY201" s="225" t="s">
        <v>114</v>
      </c>
    </row>
    <row r="202" spans="1:65" s="15" customFormat="1" ht="11.25">
      <c r="B202" s="226"/>
      <c r="C202" s="227"/>
      <c r="D202" s="201" t="s">
        <v>126</v>
      </c>
      <c r="E202" s="228" t="s">
        <v>19</v>
      </c>
      <c r="F202" s="229" t="s">
        <v>133</v>
      </c>
      <c r="G202" s="227"/>
      <c r="H202" s="230">
        <v>17.75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126</v>
      </c>
      <c r="AU202" s="236" t="s">
        <v>82</v>
      </c>
      <c r="AV202" s="15" t="s">
        <v>122</v>
      </c>
      <c r="AW202" s="15" t="s">
        <v>34</v>
      </c>
      <c r="AX202" s="15" t="s">
        <v>80</v>
      </c>
      <c r="AY202" s="236" t="s">
        <v>114</v>
      </c>
    </row>
    <row r="203" spans="1:65" s="2" customFormat="1" ht="16.5" customHeight="1">
      <c r="A203" s="35"/>
      <c r="B203" s="36"/>
      <c r="C203" s="237" t="s">
        <v>250</v>
      </c>
      <c r="D203" s="237" t="s">
        <v>141</v>
      </c>
      <c r="E203" s="238" t="s">
        <v>422</v>
      </c>
      <c r="F203" s="239" t="s">
        <v>423</v>
      </c>
      <c r="G203" s="240" t="s">
        <v>144</v>
      </c>
      <c r="H203" s="241">
        <v>0.46800000000000003</v>
      </c>
      <c r="I203" s="242"/>
      <c r="J203" s="243">
        <f>ROUND(I203*H203,2)</f>
        <v>0</v>
      </c>
      <c r="K203" s="239" t="s">
        <v>19</v>
      </c>
      <c r="L203" s="244"/>
      <c r="M203" s="245" t="s">
        <v>19</v>
      </c>
      <c r="N203" s="246" t="s">
        <v>43</v>
      </c>
      <c r="O203" s="65"/>
      <c r="P203" s="197">
        <f>O203*H203</f>
        <v>0</v>
      </c>
      <c r="Q203" s="197">
        <v>1</v>
      </c>
      <c r="R203" s="197">
        <f>Q203*H203</f>
        <v>0.46800000000000003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145</v>
      </c>
      <c r="AT203" s="199" t="s">
        <v>141</v>
      </c>
      <c r="AU203" s="199" t="s">
        <v>82</v>
      </c>
      <c r="AY203" s="18" t="s">
        <v>114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8" t="s">
        <v>80</v>
      </c>
      <c r="BK203" s="200">
        <f>ROUND(I203*H203,2)</f>
        <v>0</v>
      </c>
      <c r="BL203" s="18" t="s">
        <v>122</v>
      </c>
      <c r="BM203" s="199" t="s">
        <v>424</v>
      </c>
    </row>
    <row r="204" spans="1:65" s="2" customFormat="1" ht="11.25">
      <c r="A204" s="35"/>
      <c r="B204" s="36"/>
      <c r="C204" s="37"/>
      <c r="D204" s="201" t="s">
        <v>124</v>
      </c>
      <c r="E204" s="37"/>
      <c r="F204" s="202" t="s">
        <v>423</v>
      </c>
      <c r="G204" s="37"/>
      <c r="H204" s="37"/>
      <c r="I204" s="109"/>
      <c r="J204" s="37"/>
      <c r="K204" s="37"/>
      <c r="L204" s="40"/>
      <c r="M204" s="203"/>
      <c r="N204" s="204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124</v>
      </c>
      <c r="AU204" s="18" t="s">
        <v>82</v>
      </c>
    </row>
    <row r="205" spans="1:65" s="13" customFormat="1" ht="11.25">
      <c r="B205" s="205"/>
      <c r="C205" s="206"/>
      <c r="D205" s="201" t="s">
        <v>126</v>
      </c>
      <c r="E205" s="207" t="s">
        <v>19</v>
      </c>
      <c r="F205" s="208" t="s">
        <v>425</v>
      </c>
      <c r="G205" s="206"/>
      <c r="H205" s="207" t="s">
        <v>19</v>
      </c>
      <c r="I205" s="209"/>
      <c r="J205" s="206"/>
      <c r="K205" s="206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126</v>
      </c>
      <c r="AU205" s="214" t="s">
        <v>82</v>
      </c>
      <c r="AV205" s="13" t="s">
        <v>80</v>
      </c>
      <c r="AW205" s="13" t="s">
        <v>34</v>
      </c>
      <c r="AX205" s="13" t="s">
        <v>72</v>
      </c>
      <c r="AY205" s="214" t="s">
        <v>114</v>
      </c>
    </row>
    <row r="206" spans="1:65" s="14" customFormat="1" ht="11.25">
      <c r="B206" s="215"/>
      <c r="C206" s="216"/>
      <c r="D206" s="201" t="s">
        <v>126</v>
      </c>
      <c r="E206" s="217" t="s">
        <v>19</v>
      </c>
      <c r="F206" s="218" t="s">
        <v>426</v>
      </c>
      <c r="G206" s="216"/>
      <c r="H206" s="219">
        <v>0.113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126</v>
      </c>
      <c r="AU206" s="225" t="s">
        <v>82</v>
      </c>
      <c r="AV206" s="14" t="s">
        <v>82</v>
      </c>
      <c r="AW206" s="14" t="s">
        <v>34</v>
      </c>
      <c r="AX206" s="14" t="s">
        <v>72</v>
      </c>
      <c r="AY206" s="225" t="s">
        <v>114</v>
      </c>
    </row>
    <row r="207" spans="1:65" s="14" customFormat="1" ht="11.25">
      <c r="B207" s="215"/>
      <c r="C207" s="216"/>
      <c r="D207" s="201" t="s">
        <v>126</v>
      </c>
      <c r="E207" s="217" t="s">
        <v>19</v>
      </c>
      <c r="F207" s="218" t="s">
        <v>427</v>
      </c>
      <c r="G207" s="216"/>
      <c r="H207" s="219">
        <v>0.123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126</v>
      </c>
      <c r="AU207" s="225" t="s">
        <v>82</v>
      </c>
      <c r="AV207" s="14" t="s">
        <v>82</v>
      </c>
      <c r="AW207" s="14" t="s">
        <v>34</v>
      </c>
      <c r="AX207" s="14" t="s">
        <v>72</v>
      </c>
      <c r="AY207" s="225" t="s">
        <v>114</v>
      </c>
    </row>
    <row r="208" spans="1:65" s="14" customFormat="1" ht="11.25">
      <c r="B208" s="215"/>
      <c r="C208" s="216"/>
      <c r="D208" s="201" t="s">
        <v>126</v>
      </c>
      <c r="E208" s="217" t="s">
        <v>19</v>
      </c>
      <c r="F208" s="218" t="s">
        <v>428</v>
      </c>
      <c r="G208" s="216"/>
      <c r="H208" s="219">
        <v>0.23200000000000001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126</v>
      </c>
      <c r="AU208" s="225" t="s">
        <v>82</v>
      </c>
      <c r="AV208" s="14" t="s">
        <v>82</v>
      </c>
      <c r="AW208" s="14" t="s">
        <v>34</v>
      </c>
      <c r="AX208" s="14" t="s">
        <v>72</v>
      </c>
      <c r="AY208" s="225" t="s">
        <v>114</v>
      </c>
    </row>
    <row r="209" spans="1:65" s="15" customFormat="1" ht="11.25">
      <c r="B209" s="226"/>
      <c r="C209" s="227"/>
      <c r="D209" s="201" t="s">
        <v>126</v>
      </c>
      <c r="E209" s="228" t="s">
        <v>19</v>
      </c>
      <c r="F209" s="229" t="s">
        <v>133</v>
      </c>
      <c r="G209" s="227"/>
      <c r="H209" s="230">
        <v>0.46800000000000003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126</v>
      </c>
      <c r="AU209" s="236" t="s">
        <v>82</v>
      </c>
      <c r="AV209" s="15" t="s">
        <v>122</v>
      </c>
      <c r="AW209" s="15" t="s">
        <v>34</v>
      </c>
      <c r="AX209" s="15" t="s">
        <v>80</v>
      </c>
      <c r="AY209" s="236" t="s">
        <v>114</v>
      </c>
    </row>
    <row r="210" spans="1:65" s="2" customFormat="1" ht="16.5" customHeight="1">
      <c r="A210" s="35"/>
      <c r="B210" s="36"/>
      <c r="C210" s="237" t="s">
        <v>256</v>
      </c>
      <c r="D210" s="237" t="s">
        <v>141</v>
      </c>
      <c r="E210" s="238" t="s">
        <v>429</v>
      </c>
      <c r="F210" s="239" t="s">
        <v>430</v>
      </c>
      <c r="G210" s="240" t="s">
        <v>144</v>
      </c>
      <c r="H210" s="241">
        <v>0.11</v>
      </c>
      <c r="I210" s="242"/>
      <c r="J210" s="243">
        <f>ROUND(I210*H210,2)</f>
        <v>0</v>
      </c>
      <c r="K210" s="239" t="s">
        <v>297</v>
      </c>
      <c r="L210" s="244"/>
      <c r="M210" s="245" t="s">
        <v>19</v>
      </c>
      <c r="N210" s="246" t="s">
        <v>43</v>
      </c>
      <c r="O210" s="65"/>
      <c r="P210" s="197">
        <f>O210*H210</f>
        <v>0</v>
      </c>
      <c r="Q210" s="197">
        <v>1</v>
      </c>
      <c r="R210" s="197">
        <f>Q210*H210</f>
        <v>0.11</v>
      </c>
      <c r="S210" s="197">
        <v>0</v>
      </c>
      <c r="T210" s="19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9" t="s">
        <v>145</v>
      </c>
      <c r="AT210" s="199" t="s">
        <v>141</v>
      </c>
      <c r="AU210" s="199" t="s">
        <v>82</v>
      </c>
      <c r="AY210" s="18" t="s">
        <v>114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8" t="s">
        <v>80</v>
      </c>
      <c r="BK210" s="200">
        <f>ROUND(I210*H210,2)</f>
        <v>0</v>
      </c>
      <c r="BL210" s="18" t="s">
        <v>122</v>
      </c>
      <c r="BM210" s="199" t="s">
        <v>431</v>
      </c>
    </row>
    <row r="211" spans="1:65" s="2" customFormat="1" ht="11.25">
      <c r="A211" s="35"/>
      <c r="B211" s="36"/>
      <c r="C211" s="37"/>
      <c r="D211" s="201" t="s">
        <v>124</v>
      </c>
      <c r="E211" s="37"/>
      <c r="F211" s="202" t="s">
        <v>430</v>
      </c>
      <c r="G211" s="37"/>
      <c r="H211" s="37"/>
      <c r="I211" s="109"/>
      <c r="J211" s="37"/>
      <c r="K211" s="37"/>
      <c r="L211" s="40"/>
      <c r="M211" s="203"/>
      <c r="N211" s="204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124</v>
      </c>
      <c r="AU211" s="18" t="s">
        <v>82</v>
      </c>
    </row>
    <row r="212" spans="1:65" s="13" customFormat="1" ht="11.25">
      <c r="B212" s="205"/>
      <c r="C212" s="206"/>
      <c r="D212" s="201" t="s">
        <v>126</v>
      </c>
      <c r="E212" s="207" t="s">
        <v>19</v>
      </c>
      <c r="F212" s="208" t="s">
        <v>432</v>
      </c>
      <c r="G212" s="206"/>
      <c r="H212" s="207" t="s">
        <v>19</v>
      </c>
      <c r="I212" s="209"/>
      <c r="J212" s="206"/>
      <c r="K212" s="206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126</v>
      </c>
      <c r="AU212" s="214" t="s">
        <v>82</v>
      </c>
      <c r="AV212" s="13" t="s">
        <v>80</v>
      </c>
      <c r="AW212" s="13" t="s">
        <v>34</v>
      </c>
      <c r="AX212" s="13" t="s">
        <v>72</v>
      </c>
      <c r="AY212" s="214" t="s">
        <v>114</v>
      </c>
    </row>
    <row r="213" spans="1:65" s="14" customFormat="1" ht="11.25">
      <c r="B213" s="215"/>
      <c r="C213" s="216"/>
      <c r="D213" s="201" t="s">
        <v>126</v>
      </c>
      <c r="E213" s="217" t="s">
        <v>19</v>
      </c>
      <c r="F213" s="218" t="s">
        <v>433</v>
      </c>
      <c r="G213" s="216"/>
      <c r="H213" s="219">
        <v>0.11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126</v>
      </c>
      <c r="AU213" s="225" t="s">
        <v>82</v>
      </c>
      <c r="AV213" s="14" t="s">
        <v>82</v>
      </c>
      <c r="AW213" s="14" t="s">
        <v>34</v>
      </c>
      <c r="AX213" s="14" t="s">
        <v>72</v>
      </c>
      <c r="AY213" s="225" t="s">
        <v>114</v>
      </c>
    </row>
    <row r="214" spans="1:65" s="15" customFormat="1" ht="11.25">
      <c r="B214" s="226"/>
      <c r="C214" s="227"/>
      <c r="D214" s="201" t="s">
        <v>126</v>
      </c>
      <c r="E214" s="228" t="s">
        <v>19</v>
      </c>
      <c r="F214" s="229" t="s">
        <v>133</v>
      </c>
      <c r="G214" s="227"/>
      <c r="H214" s="230">
        <v>0.11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126</v>
      </c>
      <c r="AU214" s="236" t="s">
        <v>82</v>
      </c>
      <c r="AV214" s="15" t="s">
        <v>122</v>
      </c>
      <c r="AW214" s="15" t="s">
        <v>34</v>
      </c>
      <c r="AX214" s="15" t="s">
        <v>80</v>
      </c>
      <c r="AY214" s="236" t="s">
        <v>114</v>
      </c>
    </row>
    <row r="215" spans="1:65" s="2" customFormat="1" ht="16.5" customHeight="1">
      <c r="A215" s="35"/>
      <c r="B215" s="36"/>
      <c r="C215" s="188" t="s">
        <v>263</v>
      </c>
      <c r="D215" s="188" t="s">
        <v>117</v>
      </c>
      <c r="E215" s="189" t="s">
        <v>434</v>
      </c>
      <c r="F215" s="190" t="s">
        <v>435</v>
      </c>
      <c r="G215" s="191" t="s">
        <v>226</v>
      </c>
      <c r="H215" s="192">
        <v>17.75</v>
      </c>
      <c r="I215" s="193"/>
      <c r="J215" s="194">
        <f>ROUND(I215*H215,2)</f>
        <v>0</v>
      </c>
      <c r="K215" s="190" t="s">
        <v>297</v>
      </c>
      <c r="L215" s="40"/>
      <c r="M215" s="195" t="s">
        <v>19</v>
      </c>
      <c r="N215" s="196" t="s">
        <v>43</v>
      </c>
      <c r="O215" s="65"/>
      <c r="P215" s="197">
        <f>O215*H215</f>
        <v>0</v>
      </c>
      <c r="Q215" s="197">
        <v>5.8E-4</v>
      </c>
      <c r="R215" s="197">
        <f>Q215*H215</f>
        <v>1.0295E-2</v>
      </c>
      <c r="S215" s="197">
        <v>0</v>
      </c>
      <c r="T215" s="19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122</v>
      </c>
      <c r="AT215" s="199" t="s">
        <v>117</v>
      </c>
      <c r="AU215" s="199" t="s">
        <v>82</v>
      </c>
      <c r="AY215" s="18" t="s">
        <v>114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8" t="s">
        <v>80</v>
      </c>
      <c r="BK215" s="200">
        <f>ROUND(I215*H215,2)</f>
        <v>0</v>
      </c>
      <c r="BL215" s="18" t="s">
        <v>122</v>
      </c>
      <c r="BM215" s="199" t="s">
        <v>436</v>
      </c>
    </row>
    <row r="216" spans="1:65" s="2" customFormat="1" ht="11.25">
      <c r="A216" s="35"/>
      <c r="B216" s="36"/>
      <c r="C216" s="37"/>
      <c r="D216" s="201" t="s">
        <v>124</v>
      </c>
      <c r="E216" s="37"/>
      <c r="F216" s="202" t="s">
        <v>437</v>
      </c>
      <c r="G216" s="37"/>
      <c r="H216" s="37"/>
      <c r="I216" s="109"/>
      <c r="J216" s="37"/>
      <c r="K216" s="37"/>
      <c r="L216" s="40"/>
      <c r="M216" s="203"/>
      <c r="N216" s="204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124</v>
      </c>
      <c r="AU216" s="18" t="s">
        <v>82</v>
      </c>
    </row>
    <row r="217" spans="1:65" s="13" customFormat="1" ht="11.25">
      <c r="B217" s="205"/>
      <c r="C217" s="206"/>
      <c r="D217" s="201" t="s">
        <v>126</v>
      </c>
      <c r="E217" s="207" t="s">
        <v>19</v>
      </c>
      <c r="F217" s="208" t="s">
        <v>418</v>
      </c>
      <c r="G217" s="206"/>
      <c r="H217" s="207" t="s">
        <v>19</v>
      </c>
      <c r="I217" s="209"/>
      <c r="J217" s="206"/>
      <c r="K217" s="206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126</v>
      </c>
      <c r="AU217" s="214" t="s">
        <v>82</v>
      </c>
      <c r="AV217" s="13" t="s">
        <v>80</v>
      </c>
      <c r="AW217" s="13" t="s">
        <v>34</v>
      </c>
      <c r="AX217" s="13" t="s">
        <v>72</v>
      </c>
      <c r="AY217" s="214" t="s">
        <v>114</v>
      </c>
    </row>
    <row r="218" spans="1:65" s="14" customFormat="1" ht="11.25">
      <c r="B218" s="215"/>
      <c r="C218" s="216"/>
      <c r="D218" s="201" t="s">
        <v>126</v>
      </c>
      <c r="E218" s="217" t="s">
        <v>19</v>
      </c>
      <c r="F218" s="218" t="s">
        <v>419</v>
      </c>
      <c r="G218" s="216"/>
      <c r="H218" s="219">
        <v>4.2699999999999996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126</v>
      </c>
      <c r="AU218" s="225" t="s">
        <v>82</v>
      </c>
      <c r="AV218" s="14" t="s">
        <v>82</v>
      </c>
      <c r="AW218" s="14" t="s">
        <v>34</v>
      </c>
      <c r="AX218" s="14" t="s">
        <v>72</v>
      </c>
      <c r="AY218" s="225" t="s">
        <v>114</v>
      </c>
    </row>
    <row r="219" spans="1:65" s="14" customFormat="1" ht="11.25">
      <c r="B219" s="215"/>
      <c r="C219" s="216"/>
      <c r="D219" s="201" t="s">
        <v>126</v>
      </c>
      <c r="E219" s="217" t="s">
        <v>19</v>
      </c>
      <c r="F219" s="218" t="s">
        <v>420</v>
      </c>
      <c r="G219" s="216"/>
      <c r="H219" s="219">
        <v>4.67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126</v>
      </c>
      <c r="AU219" s="225" t="s">
        <v>82</v>
      </c>
      <c r="AV219" s="14" t="s">
        <v>82</v>
      </c>
      <c r="AW219" s="14" t="s">
        <v>34</v>
      </c>
      <c r="AX219" s="14" t="s">
        <v>72</v>
      </c>
      <c r="AY219" s="225" t="s">
        <v>114</v>
      </c>
    </row>
    <row r="220" spans="1:65" s="14" customFormat="1" ht="11.25">
      <c r="B220" s="215"/>
      <c r="C220" s="216"/>
      <c r="D220" s="201" t="s">
        <v>126</v>
      </c>
      <c r="E220" s="217" t="s">
        <v>19</v>
      </c>
      <c r="F220" s="218" t="s">
        <v>421</v>
      </c>
      <c r="G220" s="216"/>
      <c r="H220" s="219">
        <v>8.81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126</v>
      </c>
      <c r="AU220" s="225" t="s">
        <v>82</v>
      </c>
      <c r="AV220" s="14" t="s">
        <v>82</v>
      </c>
      <c r="AW220" s="14" t="s">
        <v>34</v>
      </c>
      <c r="AX220" s="14" t="s">
        <v>72</v>
      </c>
      <c r="AY220" s="225" t="s">
        <v>114</v>
      </c>
    </row>
    <row r="221" spans="1:65" s="15" customFormat="1" ht="11.25">
      <c r="B221" s="226"/>
      <c r="C221" s="227"/>
      <c r="D221" s="201" t="s">
        <v>126</v>
      </c>
      <c r="E221" s="228" t="s">
        <v>19</v>
      </c>
      <c r="F221" s="229" t="s">
        <v>133</v>
      </c>
      <c r="G221" s="227"/>
      <c r="H221" s="230">
        <v>17.75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126</v>
      </c>
      <c r="AU221" s="236" t="s">
        <v>82</v>
      </c>
      <c r="AV221" s="15" t="s">
        <v>122</v>
      </c>
      <c r="AW221" s="15" t="s">
        <v>34</v>
      </c>
      <c r="AX221" s="15" t="s">
        <v>80</v>
      </c>
      <c r="AY221" s="236" t="s">
        <v>114</v>
      </c>
    </row>
    <row r="222" spans="1:65" s="2" customFormat="1" ht="16.5" customHeight="1">
      <c r="A222" s="35"/>
      <c r="B222" s="36"/>
      <c r="C222" s="188" t="s">
        <v>272</v>
      </c>
      <c r="D222" s="188" t="s">
        <v>117</v>
      </c>
      <c r="E222" s="189" t="s">
        <v>438</v>
      </c>
      <c r="F222" s="190" t="s">
        <v>439</v>
      </c>
      <c r="G222" s="191" t="s">
        <v>226</v>
      </c>
      <c r="H222" s="192">
        <v>35</v>
      </c>
      <c r="I222" s="193"/>
      <c r="J222" s="194">
        <f>ROUND(I222*H222,2)</f>
        <v>0</v>
      </c>
      <c r="K222" s="190" t="s">
        <v>19</v>
      </c>
      <c r="L222" s="40"/>
      <c r="M222" s="195" t="s">
        <v>19</v>
      </c>
      <c r="N222" s="196" t="s">
        <v>43</v>
      </c>
      <c r="O222" s="65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9" t="s">
        <v>122</v>
      </c>
      <c r="AT222" s="199" t="s">
        <v>117</v>
      </c>
      <c r="AU222" s="199" t="s">
        <v>82</v>
      </c>
      <c r="AY222" s="18" t="s">
        <v>114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8" t="s">
        <v>80</v>
      </c>
      <c r="BK222" s="200">
        <f>ROUND(I222*H222,2)</f>
        <v>0</v>
      </c>
      <c r="BL222" s="18" t="s">
        <v>122</v>
      </c>
      <c r="BM222" s="199" t="s">
        <v>440</v>
      </c>
    </row>
    <row r="223" spans="1:65" s="2" customFormat="1" ht="11.25">
      <c r="A223" s="35"/>
      <c r="B223" s="36"/>
      <c r="C223" s="37"/>
      <c r="D223" s="201" t="s">
        <v>124</v>
      </c>
      <c r="E223" s="37"/>
      <c r="F223" s="202" t="s">
        <v>441</v>
      </c>
      <c r="G223" s="37"/>
      <c r="H223" s="37"/>
      <c r="I223" s="109"/>
      <c r="J223" s="37"/>
      <c r="K223" s="37"/>
      <c r="L223" s="40"/>
      <c r="M223" s="203"/>
      <c r="N223" s="204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124</v>
      </c>
      <c r="AU223" s="18" t="s">
        <v>82</v>
      </c>
    </row>
    <row r="224" spans="1:65" s="13" customFormat="1" ht="11.25">
      <c r="B224" s="205"/>
      <c r="C224" s="206"/>
      <c r="D224" s="201" t="s">
        <v>126</v>
      </c>
      <c r="E224" s="207" t="s">
        <v>19</v>
      </c>
      <c r="F224" s="208" t="s">
        <v>442</v>
      </c>
      <c r="G224" s="206"/>
      <c r="H224" s="207" t="s">
        <v>19</v>
      </c>
      <c r="I224" s="209"/>
      <c r="J224" s="206"/>
      <c r="K224" s="206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126</v>
      </c>
      <c r="AU224" s="214" t="s">
        <v>82</v>
      </c>
      <c r="AV224" s="13" t="s">
        <v>80</v>
      </c>
      <c r="AW224" s="13" t="s">
        <v>34</v>
      </c>
      <c r="AX224" s="13" t="s">
        <v>72</v>
      </c>
      <c r="AY224" s="214" t="s">
        <v>114</v>
      </c>
    </row>
    <row r="225" spans="1:65" s="14" customFormat="1" ht="11.25">
      <c r="B225" s="215"/>
      <c r="C225" s="216"/>
      <c r="D225" s="201" t="s">
        <v>126</v>
      </c>
      <c r="E225" s="217" t="s">
        <v>19</v>
      </c>
      <c r="F225" s="218" t="s">
        <v>443</v>
      </c>
      <c r="G225" s="216"/>
      <c r="H225" s="219">
        <v>20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126</v>
      </c>
      <c r="AU225" s="225" t="s">
        <v>82</v>
      </c>
      <c r="AV225" s="14" t="s">
        <v>82</v>
      </c>
      <c r="AW225" s="14" t="s">
        <v>34</v>
      </c>
      <c r="AX225" s="14" t="s">
        <v>72</v>
      </c>
      <c r="AY225" s="225" t="s">
        <v>114</v>
      </c>
    </row>
    <row r="226" spans="1:65" s="13" customFormat="1" ht="11.25">
      <c r="B226" s="205"/>
      <c r="C226" s="206"/>
      <c r="D226" s="201" t="s">
        <v>126</v>
      </c>
      <c r="E226" s="207" t="s">
        <v>19</v>
      </c>
      <c r="F226" s="208" t="s">
        <v>444</v>
      </c>
      <c r="G226" s="206"/>
      <c r="H226" s="207" t="s">
        <v>19</v>
      </c>
      <c r="I226" s="209"/>
      <c r="J226" s="206"/>
      <c r="K226" s="206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126</v>
      </c>
      <c r="AU226" s="214" t="s">
        <v>82</v>
      </c>
      <c r="AV226" s="13" t="s">
        <v>80</v>
      </c>
      <c r="AW226" s="13" t="s">
        <v>34</v>
      </c>
      <c r="AX226" s="13" t="s">
        <v>72</v>
      </c>
      <c r="AY226" s="214" t="s">
        <v>114</v>
      </c>
    </row>
    <row r="227" spans="1:65" s="14" customFormat="1" ht="11.25">
      <c r="B227" s="215"/>
      <c r="C227" s="216"/>
      <c r="D227" s="201" t="s">
        <v>126</v>
      </c>
      <c r="E227" s="217" t="s">
        <v>19</v>
      </c>
      <c r="F227" s="218" t="s">
        <v>445</v>
      </c>
      <c r="G227" s="216"/>
      <c r="H227" s="219">
        <v>15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126</v>
      </c>
      <c r="AU227" s="225" t="s">
        <v>82</v>
      </c>
      <c r="AV227" s="14" t="s">
        <v>82</v>
      </c>
      <c r="AW227" s="14" t="s">
        <v>34</v>
      </c>
      <c r="AX227" s="14" t="s">
        <v>72</v>
      </c>
      <c r="AY227" s="225" t="s">
        <v>114</v>
      </c>
    </row>
    <row r="228" spans="1:65" s="15" customFormat="1" ht="11.25">
      <c r="B228" s="226"/>
      <c r="C228" s="227"/>
      <c r="D228" s="201" t="s">
        <v>126</v>
      </c>
      <c r="E228" s="228" t="s">
        <v>19</v>
      </c>
      <c r="F228" s="229" t="s">
        <v>133</v>
      </c>
      <c r="G228" s="227"/>
      <c r="H228" s="230">
        <v>35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126</v>
      </c>
      <c r="AU228" s="236" t="s">
        <v>82</v>
      </c>
      <c r="AV228" s="15" t="s">
        <v>122</v>
      </c>
      <c r="AW228" s="15" t="s">
        <v>34</v>
      </c>
      <c r="AX228" s="15" t="s">
        <v>80</v>
      </c>
      <c r="AY228" s="236" t="s">
        <v>114</v>
      </c>
    </row>
    <row r="229" spans="1:65" s="2" customFormat="1" ht="16.5" customHeight="1">
      <c r="A229" s="35"/>
      <c r="B229" s="36"/>
      <c r="C229" s="237" t="s">
        <v>446</v>
      </c>
      <c r="D229" s="237" t="s">
        <v>141</v>
      </c>
      <c r="E229" s="238" t="s">
        <v>447</v>
      </c>
      <c r="F229" s="239" t="s">
        <v>448</v>
      </c>
      <c r="G229" s="240" t="s">
        <v>449</v>
      </c>
      <c r="H229" s="241">
        <v>3</v>
      </c>
      <c r="I229" s="242"/>
      <c r="J229" s="243">
        <f>ROUND(I229*H229,2)</f>
        <v>0</v>
      </c>
      <c r="K229" s="239" t="s">
        <v>19</v>
      </c>
      <c r="L229" s="244"/>
      <c r="M229" s="245" t="s">
        <v>19</v>
      </c>
      <c r="N229" s="246" t="s">
        <v>43</v>
      </c>
      <c r="O229" s="65"/>
      <c r="P229" s="197">
        <f>O229*H229</f>
        <v>0</v>
      </c>
      <c r="Q229" s="197">
        <v>0.88282000000000005</v>
      </c>
      <c r="R229" s="197">
        <f>Q229*H229</f>
        <v>2.64846</v>
      </c>
      <c r="S229" s="197">
        <v>0</v>
      </c>
      <c r="T229" s="19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9" t="s">
        <v>145</v>
      </c>
      <c r="AT229" s="199" t="s">
        <v>141</v>
      </c>
      <c r="AU229" s="199" t="s">
        <v>82</v>
      </c>
      <c r="AY229" s="18" t="s">
        <v>114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8" t="s">
        <v>80</v>
      </c>
      <c r="BK229" s="200">
        <f>ROUND(I229*H229,2)</f>
        <v>0</v>
      </c>
      <c r="BL229" s="18" t="s">
        <v>122</v>
      </c>
      <c r="BM229" s="199" t="s">
        <v>450</v>
      </c>
    </row>
    <row r="230" spans="1:65" s="2" customFormat="1" ht="11.25">
      <c r="A230" s="35"/>
      <c r="B230" s="36"/>
      <c r="C230" s="37"/>
      <c r="D230" s="201" t="s">
        <v>124</v>
      </c>
      <c r="E230" s="37"/>
      <c r="F230" s="202" t="s">
        <v>448</v>
      </c>
      <c r="G230" s="37"/>
      <c r="H230" s="37"/>
      <c r="I230" s="109"/>
      <c r="J230" s="37"/>
      <c r="K230" s="37"/>
      <c r="L230" s="40"/>
      <c r="M230" s="203"/>
      <c r="N230" s="204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124</v>
      </c>
      <c r="AU230" s="18" t="s">
        <v>82</v>
      </c>
    </row>
    <row r="231" spans="1:65" s="13" customFormat="1" ht="11.25">
      <c r="B231" s="205"/>
      <c r="C231" s="206"/>
      <c r="D231" s="201" t="s">
        <v>126</v>
      </c>
      <c r="E231" s="207" t="s">
        <v>19</v>
      </c>
      <c r="F231" s="208" t="s">
        <v>451</v>
      </c>
      <c r="G231" s="206"/>
      <c r="H231" s="207" t="s">
        <v>19</v>
      </c>
      <c r="I231" s="209"/>
      <c r="J231" s="206"/>
      <c r="K231" s="206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126</v>
      </c>
      <c r="AU231" s="214" t="s">
        <v>82</v>
      </c>
      <c r="AV231" s="13" t="s">
        <v>80</v>
      </c>
      <c r="AW231" s="13" t="s">
        <v>34</v>
      </c>
      <c r="AX231" s="13" t="s">
        <v>72</v>
      </c>
      <c r="AY231" s="214" t="s">
        <v>114</v>
      </c>
    </row>
    <row r="232" spans="1:65" s="14" customFormat="1" ht="11.25">
      <c r="B232" s="215"/>
      <c r="C232" s="216"/>
      <c r="D232" s="201" t="s">
        <v>126</v>
      </c>
      <c r="E232" s="217" t="s">
        <v>19</v>
      </c>
      <c r="F232" s="218" t="s">
        <v>452</v>
      </c>
      <c r="G232" s="216"/>
      <c r="H232" s="219">
        <v>3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126</v>
      </c>
      <c r="AU232" s="225" t="s">
        <v>82</v>
      </c>
      <c r="AV232" s="14" t="s">
        <v>82</v>
      </c>
      <c r="AW232" s="14" t="s">
        <v>34</v>
      </c>
      <c r="AX232" s="14" t="s">
        <v>72</v>
      </c>
      <c r="AY232" s="225" t="s">
        <v>114</v>
      </c>
    </row>
    <row r="233" spans="1:65" s="15" customFormat="1" ht="11.25">
      <c r="B233" s="226"/>
      <c r="C233" s="227"/>
      <c r="D233" s="201" t="s">
        <v>126</v>
      </c>
      <c r="E233" s="228" t="s">
        <v>19</v>
      </c>
      <c r="F233" s="229" t="s">
        <v>133</v>
      </c>
      <c r="G233" s="227"/>
      <c r="H233" s="230">
        <v>3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126</v>
      </c>
      <c r="AU233" s="236" t="s">
        <v>82</v>
      </c>
      <c r="AV233" s="15" t="s">
        <v>122</v>
      </c>
      <c r="AW233" s="15" t="s">
        <v>34</v>
      </c>
      <c r="AX233" s="15" t="s">
        <v>80</v>
      </c>
      <c r="AY233" s="236" t="s">
        <v>114</v>
      </c>
    </row>
    <row r="234" spans="1:65" s="2" customFormat="1" ht="16.5" customHeight="1">
      <c r="A234" s="35"/>
      <c r="B234" s="36"/>
      <c r="C234" s="188" t="s">
        <v>453</v>
      </c>
      <c r="D234" s="188" t="s">
        <v>117</v>
      </c>
      <c r="E234" s="189" t="s">
        <v>454</v>
      </c>
      <c r="F234" s="190" t="s">
        <v>455</v>
      </c>
      <c r="G234" s="191" t="s">
        <v>120</v>
      </c>
      <c r="H234" s="192">
        <v>732.06</v>
      </c>
      <c r="I234" s="193"/>
      <c r="J234" s="194">
        <f>ROUND(I234*H234,2)</f>
        <v>0</v>
      </c>
      <c r="K234" s="190" t="s">
        <v>297</v>
      </c>
      <c r="L234" s="40"/>
      <c r="M234" s="195" t="s">
        <v>19</v>
      </c>
      <c r="N234" s="196" t="s">
        <v>43</v>
      </c>
      <c r="O234" s="65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122</v>
      </c>
      <c r="AT234" s="199" t="s">
        <v>117</v>
      </c>
      <c r="AU234" s="199" t="s">
        <v>82</v>
      </c>
      <c r="AY234" s="18" t="s">
        <v>114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8" t="s">
        <v>80</v>
      </c>
      <c r="BK234" s="200">
        <f>ROUND(I234*H234,2)</f>
        <v>0</v>
      </c>
      <c r="BL234" s="18" t="s">
        <v>122</v>
      </c>
      <c r="BM234" s="199" t="s">
        <v>456</v>
      </c>
    </row>
    <row r="235" spans="1:65" s="2" customFormat="1" ht="11.25">
      <c r="A235" s="35"/>
      <c r="B235" s="36"/>
      <c r="C235" s="37"/>
      <c r="D235" s="201" t="s">
        <v>124</v>
      </c>
      <c r="E235" s="37"/>
      <c r="F235" s="202" t="s">
        <v>457</v>
      </c>
      <c r="G235" s="37"/>
      <c r="H235" s="37"/>
      <c r="I235" s="109"/>
      <c r="J235" s="37"/>
      <c r="K235" s="37"/>
      <c r="L235" s="40"/>
      <c r="M235" s="203"/>
      <c r="N235" s="204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124</v>
      </c>
      <c r="AU235" s="18" t="s">
        <v>82</v>
      </c>
    </row>
    <row r="236" spans="1:65" s="13" customFormat="1" ht="11.25">
      <c r="B236" s="205"/>
      <c r="C236" s="206"/>
      <c r="D236" s="201" t="s">
        <v>126</v>
      </c>
      <c r="E236" s="207" t="s">
        <v>19</v>
      </c>
      <c r="F236" s="208" t="s">
        <v>458</v>
      </c>
      <c r="G236" s="206"/>
      <c r="H236" s="207" t="s">
        <v>19</v>
      </c>
      <c r="I236" s="209"/>
      <c r="J236" s="206"/>
      <c r="K236" s="206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126</v>
      </c>
      <c r="AU236" s="214" t="s">
        <v>82</v>
      </c>
      <c r="AV236" s="13" t="s">
        <v>80</v>
      </c>
      <c r="AW236" s="13" t="s">
        <v>34</v>
      </c>
      <c r="AX236" s="13" t="s">
        <v>72</v>
      </c>
      <c r="AY236" s="214" t="s">
        <v>114</v>
      </c>
    </row>
    <row r="237" spans="1:65" s="14" customFormat="1" ht="11.25">
      <c r="B237" s="215"/>
      <c r="C237" s="216"/>
      <c r="D237" s="201" t="s">
        <v>126</v>
      </c>
      <c r="E237" s="217" t="s">
        <v>19</v>
      </c>
      <c r="F237" s="218" t="s">
        <v>459</v>
      </c>
      <c r="G237" s="216"/>
      <c r="H237" s="219">
        <v>732.06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126</v>
      </c>
      <c r="AU237" s="225" t="s">
        <v>82</v>
      </c>
      <c r="AV237" s="14" t="s">
        <v>82</v>
      </c>
      <c r="AW237" s="14" t="s">
        <v>34</v>
      </c>
      <c r="AX237" s="14" t="s">
        <v>72</v>
      </c>
      <c r="AY237" s="225" t="s">
        <v>114</v>
      </c>
    </row>
    <row r="238" spans="1:65" s="15" customFormat="1" ht="11.25">
      <c r="B238" s="226"/>
      <c r="C238" s="227"/>
      <c r="D238" s="201" t="s">
        <v>126</v>
      </c>
      <c r="E238" s="228" t="s">
        <v>19</v>
      </c>
      <c r="F238" s="229" t="s">
        <v>133</v>
      </c>
      <c r="G238" s="227"/>
      <c r="H238" s="230">
        <v>732.06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126</v>
      </c>
      <c r="AU238" s="236" t="s">
        <v>82</v>
      </c>
      <c r="AV238" s="15" t="s">
        <v>122</v>
      </c>
      <c r="AW238" s="15" t="s">
        <v>34</v>
      </c>
      <c r="AX238" s="15" t="s">
        <v>80</v>
      </c>
      <c r="AY238" s="236" t="s">
        <v>114</v>
      </c>
    </row>
    <row r="239" spans="1:65" s="2" customFormat="1" ht="16.5" customHeight="1">
      <c r="A239" s="35"/>
      <c r="B239" s="36"/>
      <c r="C239" s="188" t="s">
        <v>460</v>
      </c>
      <c r="D239" s="188" t="s">
        <v>117</v>
      </c>
      <c r="E239" s="189" t="s">
        <v>461</v>
      </c>
      <c r="F239" s="190" t="s">
        <v>462</v>
      </c>
      <c r="G239" s="191" t="s">
        <v>120</v>
      </c>
      <c r="H239" s="192">
        <v>732.06</v>
      </c>
      <c r="I239" s="193"/>
      <c r="J239" s="194">
        <f>ROUND(I239*H239,2)</f>
        <v>0</v>
      </c>
      <c r="K239" s="190" t="s">
        <v>297</v>
      </c>
      <c r="L239" s="40"/>
      <c r="M239" s="195" t="s">
        <v>19</v>
      </c>
      <c r="N239" s="196" t="s">
        <v>43</v>
      </c>
      <c r="O239" s="65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9" t="s">
        <v>122</v>
      </c>
      <c r="AT239" s="199" t="s">
        <v>117</v>
      </c>
      <c r="AU239" s="199" t="s">
        <v>82</v>
      </c>
      <c r="AY239" s="18" t="s">
        <v>114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8" t="s">
        <v>80</v>
      </c>
      <c r="BK239" s="200">
        <f>ROUND(I239*H239,2)</f>
        <v>0</v>
      </c>
      <c r="BL239" s="18" t="s">
        <v>122</v>
      </c>
      <c r="BM239" s="199" t="s">
        <v>463</v>
      </c>
    </row>
    <row r="240" spans="1:65" s="2" customFormat="1" ht="11.25">
      <c r="A240" s="35"/>
      <c r="B240" s="36"/>
      <c r="C240" s="37"/>
      <c r="D240" s="201" t="s">
        <v>124</v>
      </c>
      <c r="E240" s="37"/>
      <c r="F240" s="202" t="s">
        <v>464</v>
      </c>
      <c r="G240" s="37"/>
      <c r="H240" s="37"/>
      <c r="I240" s="109"/>
      <c r="J240" s="37"/>
      <c r="K240" s="37"/>
      <c r="L240" s="40"/>
      <c r="M240" s="203"/>
      <c r="N240" s="204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124</v>
      </c>
      <c r="AU240" s="18" t="s">
        <v>82</v>
      </c>
    </row>
    <row r="241" spans="1:65" s="2" customFormat="1" ht="16.5" customHeight="1">
      <c r="A241" s="35"/>
      <c r="B241" s="36"/>
      <c r="C241" s="188" t="s">
        <v>465</v>
      </c>
      <c r="D241" s="188" t="s">
        <v>117</v>
      </c>
      <c r="E241" s="189" t="s">
        <v>466</v>
      </c>
      <c r="F241" s="190" t="s">
        <v>467</v>
      </c>
      <c r="G241" s="191" t="s">
        <v>226</v>
      </c>
      <c r="H241" s="192">
        <v>17.75</v>
      </c>
      <c r="I241" s="193"/>
      <c r="J241" s="194">
        <f>ROUND(I241*H241,2)</f>
        <v>0</v>
      </c>
      <c r="K241" s="190" t="s">
        <v>297</v>
      </c>
      <c r="L241" s="40"/>
      <c r="M241" s="195" t="s">
        <v>19</v>
      </c>
      <c r="N241" s="196" t="s">
        <v>43</v>
      </c>
      <c r="O241" s="65"/>
      <c r="P241" s="197">
        <f>O241*H241</f>
        <v>0</v>
      </c>
      <c r="Q241" s="197">
        <v>8.0000000000000007E-5</v>
      </c>
      <c r="R241" s="197">
        <f>Q241*H241</f>
        <v>1.42E-3</v>
      </c>
      <c r="S241" s="197">
        <v>1.7999999999999999E-2</v>
      </c>
      <c r="T241" s="198">
        <f>S241*H241</f>
        <v>0.31949999999999995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9" t="s">
        <v>122</v>
      </c>
      <c r="AT241" s="199" t="s">
        <v>117</v>
      </c>
      <c r="AU241" s="199" t="s">
        <v>82</v>
      </c>
      <c r="AY241" s="18" t="s">
        <v>114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8" t="s">
        <v>80</v>
      </c>
      <c r="BK241" s="200">
        <f>ROUND(I241*H241,2)</f>
        <v>0</v>
      </c>
      <c r="BL241" s="18" t="s">
        <v>122</v>
      </c>
      <c r="BM241" s="199" t="s">
        <v>468</v>
      </c>
    </row>
    <row r="242" spans="1:65" s="2" customFormat="1" ht="11.25">
      <c r="A242" s="35"/>
      <c r="B242" s="36"/>
      <c r="C242" s="37"/>
      <c r="D242" s="201" t="s">
        <v>124</v>
      </c>
      <c r="E242" s="37"/>
      <c r="F242" s="202" t="s">
        <v>469</v>
      </c>
      <c r="G242" s="37"/>
      <c r="H242" s="37"/>
      <c r="I242" s="109"/>
      <c r="J242" s="37"/>
      <c r="K242" s="37"/>
      <c r="L242" s="40"/>
      <c r="M242" s="203"/>
      <c r="N242" s="204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124</v>
      </c>
      <c r="AU242" s="18" t="s">
        <v>82</v>
      </c>
    </row>
    <row r="243" spans="1:65" s="13" customFormat="1" ht="11.25">
      <c r="B243" s="205"/>
      <c r="C243" s="206"/>
      <c r="D243" s="201" t="s">
        <v>126</v>
      </c>
      <c r="E243" s="207" t="s">
        <v>19</v>
      </c>
      <c r="F243" s="208" t="s">
        <v>470</v>
      </c>
      <c r="G243" s="206"/>
      <c r="H243" s="207" t="s">
        <v>19</v>
      </c>
      <c r="I243" s="209"/>
      <c r="J243" s="206"/>
      <c r="K243" s="206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126</v>
      </c>
      <c r="AU243" s="214" t="s">
        <v>82</v>
      </c>
      <c r="AV243" s="13" t="s">
        <v>80</v>
      </c>
      <c r="AW243" s="13" t="s">
        <v>34</v>
      </c>
      <c r="AX243" s="13" t="s">
        <v>72</v>
      </c>
      <c r="AY243" s="214" t="s">
        <v>114</v>
      </c>
    </row>
    <row r="244" spans="1:65" s="14" customFormat="1" ht="11.25">
      <c r="B244" s="215"/>
      <c r="C244" s="216"/>
      <c r="D244" s="201" t="s">
        <v>126</v>
      </c>
      <c r="E244" s="217" t="s">
        <v>19</v>
      </c>
      <c r="F244" s="218" t="s">
        <v>419</v>
      </c>
      <c r="G244" s="216"/>
      <c r="H244" s="219">
        <v>4.2699999999999996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126</v>
      </c>
      <c r="AU244" s="225" t="s">
        <v>82</v>
      </c>
      <c r="AV244" s="14" t="s">
        <v>82</v>
      </c>
      <c r="AW244" s="14" t="s">
        <v>34</v>
      </c>
      <c r="AX244" s="14" t="s">
        <v>72</v>
      </c>
      <c r="AY244" s="225" t="s">
        <v>114</v>
      </c>
    </row>
    <row r="245" spans="1:65" s="14" customFormat="1" ht="11.25">
      <c r="B245" s="215"/>
      <c r="C245" s="216"/>
      <c r="D245" s="201" t="s">
        <v>126</v>
      </c>
      <c r="E245" s="217" t="s">
        <v>19</v>
      </c>
      <c r="F245" s="218" t="s">
        <v>420</v>
      </c>
      <c r="G245" s="216"/>
      <c r="H245" s="219">
        <v>4.67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126</v>
      </c>
      <c r="AU245" s="225" t="s">
        <v>82</v>
      </c>
      <c r="AV245" s="14" t="s">
        <v>82</v>
      </c>
      <c r="AW245" s="14" t="s">
        <v>34</v>
      </c>
      <c r="AX245" s="14" t="s">
        <v>72</v>
      </c>
      <c r="AY245" s="225" t="s">
        <v>114</v>
      </c>
    </row>
    <row r="246" spans="1:65" s="14" customFormat="1" ht="11.25">
      <c r="B246" s="215"/>
      <c r="C246" s="216"/>
      <c r="D246" s="201" t="s">
        <v>126</v>
      </c>
      <c r="E246" s="217" t="s">
        <v>19</v>
      </c>
      <c r="F246" s="218" t="s">
        <v>421</v>
      </c>
      <c r="G246" s="216"/>
      <c r="H246" s="219">
        <v>8.81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126</v>
      </c>
      <c r="AU246" s="225" t="s">
        <v>82</v>
      </c>
      <c r="AV246" s="14" t="s">
        <v>82</v>
      </c>
      <c r="AW246" s="14" t="s">
        <v>34</v>
      </c>
      <c r="AX246" s="14" t="s">
        <v>72</v>
      </c>
      <c r="AY246" s="225" t="s">
        <v>114</v>
      </c>
    </row>
    <row r="247" spans="1:65" s="15" customFormat="1" ht="11.25">
      <c r="B247" s="226"/>
      <c r="C247" s="227"/>
      <c r="D247" s="201" t="s">
        <v>126</v>
      </c>
      <c r="E247" s="228" t="s">
        <v>19</v>
      </c>
      <c r="F247" s="229" t="s">
        <v>133</v>
      </c>
      <c r="G247" s="227"/>
      <c r="H247" s="230">
        <v>17.75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AT247" s="236" t="s">
        <v>126</v>
      </c>
      <c r="AU247" s="236" t="s">
        <v>82</v>
      </c>
      <c r="AV247" s="15" t="s">
        <v>122</v>
      </c>
      <c r="AW247" s="15" t="s">
        <v>34</v>
      </c>
      <c r="AX247" s="15" t="s">
        <v>80</v>
      </c>
      <c r="AY247" s="236" t="s">
        <v>114</v>
      </c>
    </row>
    <row r="248" spans="1:65" s="2" customFormat="1" ht="21.75" customHeight="1">
      <c r="A248" s="35"/>
      <c r="B248" s="36"/>
      <c r="C248" s="188" t="s">
        <v>471</v>
      </c>
      <c r="D248" s="188" t="s">
        <v>117</v>
      </c>
      <c r="E248" s="189" t="s">
        <v>472</v>
      </c>
      <c r="F248" s="190" t="s">
        <v>473</v>
      </c>
      <c r="G248" s="191" t="s">
        <v>226</v>
      </c>
      <c r="H248" s="192">
        <v>43.8</v>
      </c>
      <c r="I248" s="193"/>
      <c r="J248" s="194">
        <f>ROUND(I248*H248,2)</f>
        <v>0</v>
      </c>
      <c r="K248" s="190" t="s">
        <v>121</v>
      </c>
      <c r="L248" s="40"/>
      <c r="M248" s="195" t="s">
        <v>19</v>
      </c>
      <c r="N248" s="196" t="s">
        <v>43</v>
      </c>
      <c r="O248" s="65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9" t="s">
        <v>122</v>
      </c>
      <c r="AT248" s="199" t="s">
        <v>117</v>
      </c>
      <c r="AU248" s="199" t="s">
        <v>82</v>
      </c>
      <c r="AY248" s="18" t="s">
        <v>114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8" t="s">
        <v>80</v>
      </c>
      <c r="BK248" s="200">
        <f>ROUND(I248*H248,2)</f>
        <v>0</v>
      </c>
      <c r="BL248" s="18" t="s">
        <v>122</v>
      </c>
      <c r="BM248" s="199" t="s">
        <v>474</v>
      </c>
    </row>
    <row r="249" spans="1:65" s="2" customFormat="1" ht="11.25">
      <c r="A249" s="35"/>
      <c r="B249" s="36"/>
      <c r="C249" s="37"/>
      <c r="D249" s="201" t="s">
        <v>124</v>
      </c>
      <c r="E249" s="37"/>
      <c r="F249" s="202" t="s">
        <v>473</v>
      </c>
      <c r="G249" s="37"/>
      <c r="H249" s="37"/>
      <c r="I249" s="109"/>
      <c r="J249" s="37"/>
      <c r="K249" s="37"/>
      <c r="L249" s="40"/>
      <c r="M249" s="203"/>
      <c r="N249" s="204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124</v>
      </c>
      <c r="AU249" s="18" t="s">
        <v>82</v>
      </c>
    </row>
    <row r="250" spans="1:65" s="13" customFormat="1" ht="11.25">
      <c r="B250" s="205"/>
      <c r="C250" s="206"/>
      <c r="D250" s="201" t="s">
        <v>126</v>
      </c>
      <c r="E250" s="207" t="s">
        <v>19</v>
      </c>
      <c r="F250" s="208" t="s">
        <v>475</v>
      </c>
      <c r="G250" s="206"/>
      <c r="H250" s="207" t="s">
        <v>19</v>
      </c>
      <c r="I250" s="209"/>
      <c r="J250" s="206"/>
      <c r="K250" s="206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126</v>
      </c>
      <c r="AU250" s="214" t="s">
        <v>82</v>
      </c>
      <c r="AV250" s="13" t="s">
        <v>80</v>
      </c>
      <c r="AW250" s="13" t="s">
        <v>34</v>
      </c>
      <c r="AX250" s="13" t="s">
        <v>72</v>
      </c>
      <c r="AY250" s="214" t="s">
        <v>114</v>
      </c>
    </row>
    <row r="251" spans="1:65" s="14" customFormat="1" ht="11.25">
      <c r="B251" s="215"/>
      <c r="C251" s="216"/>
      <c r="D251" s="201" t="s">
        <v>126</v>
      </c>
      <c r="E251" s="217" t="s">
        <v>19</v>
      </c>
      <c r="F251" s="218" t="s">
        <v>476</v>
      </c>
      <c r="G251" s="216"/>
      <c r="H251" s="219">
        <v>43.8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126</v>
      </c>
      <c r="AU251" s="225" t="s">
        <v>82</v>
      </c>
      <c r="AV251" s="14" t="s">
        <v>82</v>
      </c>
      <c r="AW251" s="14" t="s">
        <v>34</v>
      </c>
      <c r="AX251" s="14" t="s">
        <v>72</v>
      </c>
      <c r="AY251" s="225" t="s">
        <v>114</v>
      </c>
    </row>
    <row r="252" spans="1:65" s="15" customFormat="1" ht="11.25">
      <c r="B252" s="226"/>
      <c r="C252" s="227"/>
      <c r="D252" s="201" t="s">
        <v>126</v>
      </c>
      <c r="E252" s="228" t="s">
        <v>19</v>
      </c>
      <c r="F252" s="229" t="s">
        <v>133</v>
      </c>
      <c r="G252" s="227"/>
      <c r="H252" s="230">
        <v>43.8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126</v>
      </c>
      <c r="AU252" s="236" t="s">
        <v>82</v>
      </c>
      <c r="AV252" s="15" t="s">
        <v>122</v>
      </c>
      <c r="AW252" s="15" t="s">
        <v>34</v>
      </c>
      <c r="AX252" s="15" t="s">
        <v>80</v>
      </c>
      <c r="AY252" s="236" t="s">
        <v>114</v>
      </c>
    </row>
    <row r="253" spans="1:65" s="2" customFormat="1" ht="16.5" customHeight="1">
      <c r="A253" s="35"/>
      <c r="B253" s="36"/>
      <c r="C253" s="188" t="s">
        <v>477</v>
      </c>
      <c r="D253" s="188" t="s">
        <v>117</v>
      </c>
      <c r="E253" s="189" t="s">
        <v>478</v>
      </c>
      <c r="F253" s="190" t="s">
        <v>479</v>
      </c>
      <c r="G253" s="191" t="s">
        <v>226</v>
      </c>
      <c r="H253" s="192">
        <v>12</v>
      </c>
      <c r="I253" s="193"/>
      <c r="J253" s="194">
        <f>ROUND(I253*H253,2)</f>
        <v>0</v>
      </c>
      <c r="K253" s="190" t="s">
        <v>297</v>
      </c>
      <c r="L253" s="40"/>
      <c r="M253" s="195" t="s">
        <v>19</v>
      </c>
      <c r="N253" s="196" t="s">
        <v>43</v>
      </c>
      <c r="O253" s="65"/>
      <c r="P253" s="197">
        <f>O253*H253</f>
        <v>0</v>
      </c>
      <c r="Q253" s="197">
        <v>1.2E-4</v>
      </c>
      <c r="R253" s="197">
        <f>Q253*H253</f>
        <v>1.4400000000000001E-3</v>
      </c>
      <c r="S253" s="197">
        <v>4.0000000000000001E-3</v>
      </c>
      <c r="T253" s="198">
        <f>S253*H253</f>
        <v>4.8000000000000001E-2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9" t="s">
        <v>122</v>
      </c>
      <c r="AT253" s="199" t="s">
        <v>117</v>
      </c>
      <c r="AU253" s="199" t="s">
        <v>82</v>
      </c>
      <c r="AY253" s="18" t="s">
        <v>114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8" t="s">
        <v>80</v>
      </c>
      <c r="BK253" s="200">
        <f>ROUND(I253*H253,2)</f>
        <v>0</v>
      </c>
      <c r="BL253" s="18" t="s">
        <v>122</v>
      </c>
      <c r="BM253" s="199" t="s">
        <v>480</v>
      </c>
    </row>
    <row r="254" spans="1:65" s="2" customFormat="1" ht="19.5">
      <c r="A254" s="35"/>
      <c r="B254" s="36"/>
      <c r="C254" s="37"/>
      <c r="D254" s="201" t="s">
        <v>124</v>
      </c>
      <c r="E254" s="37"/>
      <c r="F254" s="202" t="s">
        <v>481</v>
      </c>
      <c r="G254" s="37"/>
      <c r="H254" s="37"/>
      <c r="I254" s="109"/>
      <c r="J254" s="37"/>
      <c r="K254" s="37"/>
      <c r="L254" s="40"/>
      <c r="M254" s="203"/>
      <c r="N254" s="204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124</v>
      </c>
      <c r="AU254" s="18" t="s">
        <v>82</v>
      </c>
    </row>
    <row r="255" spans="1:65" s="14" customFormat="1" ht="11.25">
      <c r="B255" s="215"/>
      <c r="C255" s="216"/>
      <c r="D255" s="201" t="s">
        <v>126</v>
      </c>
      <c r="E255" s="217" t="s">
        <v>19</v>
      </c>
      <c r="F255" s="218" t="s">
        <v>482</v>
      </c>
      <c r="G255" s="216"/>
      <c r="H255" s="219">
        <v>12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126</v>
      </c>
      <c r="AU255" s="225" t="s">
        <v>82</v>
      </c>
      <c r="AV255" s="14" t="s">
        <v>82</v>
      </c>
      <c r="AW255" s="14" t="s">
        <v>34</v>
      </c>
      <c r="AX255" s="14" t="s">
        <v>72</v>
      </c>
      <c r="AY255" s="225" t="s">
        <v>114</v>
      </c>
    </row>
    <row r="256" spans="1:65" s="15" customFormat="1" ht="11.25">
      <c r="B256" s="226"/>
      <c r="C256" s="227"/>
      <c r="D256" s="201" t="s">
        <v>126</v>
      </c>
      <c r="E256" s="228" t="s">
        <v>19</v>
      </c>
      <c r="F256" s="229" t="s">
        <v>133</v>
      </c>
      <c r="G256" s="227"/>
      <c r="H256" s="230">
        <v>12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AT256" s="236" t="s">
        <v>126</v>
      </c>
      <c r="AU256" s="236" t="s">
        <v>82</v>
      </c>
      <c r="AV256" s="15" t="s">
        <v>122</v>
      </c>
      <c r="AW256" s="15" t="s">
        <v>34</v>
      </c>
      <c r="AX256" s="15" t="s">
        <v>80</v>
      </c>
      <c r="AY256" s="236" t="s">
        <v>114</v>
      </c>
    </row>
    <row r="257" spans="1:65" s="2" customFormat="1" ht="16.5" customHeight="1">
      <c r="A257" s="35"/>
      <c r="B257" s="36"/>
      <c r="C257" s="188" t="s">
        <v>483</v>
      </c>
      <c r="D257" s="188" t="s">
        <v>117</v>
      </c>
      <c r="E257" s="189" t="s">
        <v>484</v>
      </c>
      <c r="F257" s="190" t="s">
        <v>485</v>
      </c>
      <c r="G257" s="191" t="s">
        <v>226</v>
      </c>
      <c r="H257" s="192">
        <v>12</v>
      </c>
      <c r="I257" s="193"/>
      <c r="J257" s="194">
        <f>ROUND(I257*H257,2)</f>
        <v>0</v>
      </c>
      <c r="K257" s="190" t="s">
        <v>297</v>
      </c>
      <c r="L257" s="40"/>
      <c r="M257" s="195" t="s">
        <v>19</v>
      </c>
      <c r="N257" s="196" t="s">
        <v>43</v>
      </c>
      <c r="O257" s="65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9" t="s">
        <v>122</v>
      </c>
      <c r="AT257" s="199" t="s">
        <v>117</v>
      </c>
      <c r="AU257" s="199" t="s">
        <v>82</v>
      </c>
      <c r="AY257" s="18" t="s">
        <v>114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8" t="s">
        <v>80</v>
      </c>
      <c r="BK257" s="200">
        <f>ROUND(I257*H257,2)</f>
        <v>0</v>
      </c>
      <c r="BL257" s="18" t="s">
        <v>122</v>
      </c>
      <c r="BM257" s="199" t="s">
        <v>486</v>
      </c>
    </row>
    <row r="258" spans="1:65" s="2" customFormat="1" ht="19.5">
      <c r="A258" s="35"/>
      <c r="B258" s="36"/>
      <c r="C258" s="37"/>
      <c r="D258" s="201" t="s">
        <v>124</v>
      </c>
      <c r="E258" s="37"/>
      <c r="F258" s="202" t="s">
        <v>487</v>
      </c>
      <c r="G258" s="37"/>
      <c r="H258" s="37"/>
      <c r="I258" s="109"/>
      <c r="J258" s="37"/>
      <c r="K258" s="37"/>
      <c r="L258" s="40"/>
      <c r="M258" s="203"/>
      <c r="N258" s="204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124</v>
      </c>
      <c r="AU258" s="18" t="s">
        <v>82</v>
      </c>
    </row>
    <row r="259" spans="1:65" s="13" customFormat="1" ht="11.25">
      <c r="B259" s="205"/>
      <c r="C259" s="206"/>
      <c r="D259" s="201" t="s">
        <v>126</v>
      </c>
      <c r="E259" s="207" t="s">
        <v>19</v>
      </c>
      <c r="F259" s="208" t="s">
        <v>488</v>
      </c>
      <c r="G259" s="206"/>
      <c r="H259" s="207" t="s">
        <v>19</v>
      </c>
      <c r="I259" s="209"/>
      <c r="J259" s="206"/>
      <c r="K259" s="206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126</v>
      </c>
      <c r="AU259" s="214" t="s">
        <v>82</v>
      </c>
      <c r="AV259" s="13" t="s">
        <v>80</v>
      </c>
      <c r="AW259" s="13" t="s">
        <v>34</v>
      </c>
      <c r="AX259" s="13" t="s">
        <v>72</v>
      </c>
      <c r="AY259" s="214" t="s">
        <v>114</v>
      </c>
    </row>
    <row r="260" spans="1:65" s="14" customFormat="1" ht="11.25">
      <c r="B260" s="215"/>
      <c r="C260" s="216"/>
      <c r="D260" s="201" t="s">
        <v>126</v>
      </c>
      <c r="E260" s="217" t="s">
        <v>19</v>
      </c>
      <c r="F260" s="218" t="s">
        <v>195</v>
      </c>
      <c r="G260" s="216"/>
      <c r="H260" s="219">
        <v>12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126</v>
      </c>
      <c r="AU260" s="225" t="s">
        <v>82</v>
      </c>
      <c r="AV260" s="14" t="s">
        <v>82</v>
      </c>
      <c r="AW260" s="14" t="s">
        <v>34</v>
      </c>
      <c r="AX260" s="14" t="s">
        <v>72</v>
      </c>
      <c r="AY260" s="225" t="s">
        <v>114</v>
      </c>
    </row>
    <row r="261" spans="1:65" s="15" customFormat="1" ht="11.25">
      <c r="B261" s="226"/>
      <c r="C261" s="227"/>
      <c r="D261" s="201" t="s">
        <v>126</v>
      </c>
      <c r="E261" s="228" t="s">
        <v>19</v>
      </c>
      <c r="F261" s="229" t="s">
        <v>133</v>
      </c>
      <c r="G261" s="227"/>
      <c r="H261" s="230">
        <v>12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AT261" s="236" t="s">
        <v>126</v>
      </c>
      <c r="AU261" s="236" t="s">
        <v>82</v>
      </c>
      <c r="AV261" s="15" t="s">
        <v>122</v>
      </c>
      <c r="AW261" s="15" t="s">
        <v>34</v>
      </c>
      <c r="AX261" s="15" t="s">
        <v>80</v>
      </c>
      <c r="AY261" s="236" t="s">
        <v>114</v>
      </c>
    </row>
    <row r="262" spans="1:65" s="2" customFormat="1" ht="16.5" customHeight="1">
      <c r="A262" s="35"/>
      <c r="B262" s="36"/>
      <c r="C262" s="188" t="s">
        <v>489</v>
      </c>
      <c r="D262" s="188" t="s">
        <v>117</v>
      </c>
      <c r="E262" s="189" t="s">
        <v>490</v>
      </c>
      <c r="F262" s="190" t="s">
        <v>491</v>
      </c>
      <c r="G262" s="191" t="s">
        <v>226</v>
      </c>
      <c r="H262" s="192">
        <v>46</v>
      </c>
      <c r="I262" s="193"/>
      <c r="J262" s="194">
        <f>ROUND(I262*H262,2)</f>
        <v>0</v>
      </c>
      <c r="K262" s="190" t="s">
        <v>297</v>
      </c>
      <c r="L262" s="40"/>
      <c r="M262" s="195" t="s">
        <v>19</v>
      </c>
      <c r="N262" s="196" t="s">
        <v>43</v>
      </c>
      <c r="O262" s="65"/>
      <c r="P262" s="197">
        <f>O262*H262</f>
        <v>0</v>
      </c>
      <c r="Q262" s="197">
        <v>4.2000000000000002E-4</v>
      </c>
      <c r="R262" s="197">
        <f>Q262*H262</f>
        <v>1.932E-2</v>
      </c>
      <c r="S262" s="197">
        <v>0</v>
      </c>
      <c r="T262" s="198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9" t="s">
        <v>122</v>
      </c>
      <c r="AT262" s="199" t="s">
        <v>117</v>
      </c>
      <c r="AU262" s="199" t="s">
        <v>82</v>
      </c>
      <c r="AY262" s="18" t="s">
        <v>114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8" t="s">
        <v>80</v>
      </c>
      <c r="BK262" s="200">
        <f>ROUND(I262*H262,2)</f>
        <v>0</v>
      </c>
      <c r="BL262" s="18" t="s">
        <v>122</v>
      </c>
      <c r="BM262" s="199" t="s">
        <v>492</v>
      </c>
    </row>
    <row r="263" spans="1:65" s="2" customFormat="1" ht="11.25">
      <c r="A263" s="35"/>
      <c r="B263" s="36"/>
      <c r="C263" s="37"/>
      <c r="D263" s="201" t="s">
        <v>124</v>
      </c>
      <c r="E263" s="37"/>
      <c r="F263" s="202" t="s">
        <v>493</v>
      </c>
      <c r="G263" s="37"/>
      <c r="H263" s="37"/>
      <c r="I263" s="109"/>
      <c r="J263" s="37"/>
      <c r="K263" s="37"/>
      <c r="L263" s="40"/>
      <c r="M263" s="203"/>
      <c r="N263" s="204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124</v>
      </c>
      <c r="AU263" s="18" t="s">
        <v>82</v>
      </c>
    </row>
    <row r="264" spans="1:65" s="13" customFormat="1" ht="11.25">
      <c r="B264" s="205"/>
      <c r="C264" s="206"/>
      <c r="D264" s="201" t="s">
        <v>126</v>
      </c>
      <c r="E264" s="207" t="s">
        <v>19</v>
      </c>
      <c r="F264" s="208" t="s">
        <v>494</v>
      </c>
      <c r="G264" s="206"/>
      <c r="H264" s="207" t="s">
        <v>19</v>
      </c>
      <c r="I264" s="209"/>
      <c r="J264" s="206"/>
      <c r="K264" s="206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126</v>
      </c>
      <c r="AU264" s="214" t="s">
        <v>82</v>
      </c>
      <c r="AV264" s="13" t="s">
        <v>80</v>
      </c>
      <c r="AW264" s="13" t="s">
        <v>34</v>
      </c>
      <c r="AX264" s="13" t="s">
        <v>72</v>
      </c>
      <c r="AY264" s="214" t="s">
        <v>114</v>
      </c>
    </row>
    <row r="265" spans="1:65" s="13" customFormat="1" ht="11.25">
      <c r="B265" s="205"/>
      <c r="C265" s="206"/>
      <c r="D265" s="201" t="s">
        <v>126</v>
      </c>
      <c r="E265" s="207" t="s">
        <v>19</v>
      </c>
      <c r="F265" s="208" t="s">
        <v>495</v>
      </c>
      <c r="G265" s="206"/>
      <c r="H265" s="207" t="s">
        <v>19</v>
      </c>
      <c r="I265" s="209"/>
      <c r="J265" s="206"/>
      <c r="K265" s="206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126</v>
      </c>
      <c r="AU265" s="214" t="s">
        <v>82</v>
      </c>
      <c r="AV265" s="13" t="s">
        <v>80</v>
      </c>
      <c r="AW265" s="13" t="s">
        <v>34</v>
      </c>
      <c r="AX265" s="13" t="s">
        <v>72</v>
      </c>
      <c r="AY265" s="214" t="s">
        <v>114</v>
      </c>
    </row>
    <row r="266" spans="1:65" s="14" customFormat="1" ht="11.25">
      <c r="B266" s="215"/>
      <c r="C266" s="216"/>
      <c r="D266" s="201" t="s">
        <v>126</v>
      </c>
      <c r="E266" s="217" t="s">
        <v>19</v>
      </c>
      <c r="F266" s="218" t="s">
        <v>496</v>
      </c>
      <c r="G266" s="216"/>
      <c r="H266" s="219">
        <v>26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126</v>
      </c>
      <c r="AU266" s="225" t="s">
        <v>82</v>
      </c>
      <c r="AV266" s="14" t="s">
        <v>82</v>
      </c>
      <c r="AW266" s="14" t="s">
        <v>34</v>
      </c>
      <c r="AX266" s="14" t="s">
        <v>72</v>
      </c>
      <c r="AY266" s="225" t="s">
        <v>114</v>
      </c>
    </row>
    <row r="267" spans="1:65" s="13" customFormat="1" ht="11.25">
      <c r="B267" s="205"/>
      <c r="C267" s="206"/>
      <c r="D267" s="201" t="s">
        <v>126</v>
      </c>
      <c r="E267" s="207" t="s">
        <v>19</v>
      </c>
      <c r="F267" s="208" t="s">
        <v>497</v>
      </c>
      <c r="G267" s="206"/>
      <c r="H267" s="207" t="s">
        <v>19</v>
      </c>
      <c r="I267" s="209"/>
      <c r="J267" s="206"/>
      <c r="K267" s="206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126</v>
      </c>
      <c r="AU267" s="214" t="s">
        <v>82</v>
      </c>
      <c r="AV267" s="13" t="s">
        <v>80</v>
      </c>
      <c r="AW267" s="13" t="s">
        <v>34</v>
      </c>
      <c r="AX267" s="13" t="s">
        <v>72</v>
      </c>
      <c r="AY267" s="214" t="s">
        <v>114</v>
      </c>
    </row>
    <row r="268" spans="1:65" s="14" customFormat="1" ht="11.25">
      <c r="B268" s="215"/>
      <c r="C268" s="216"/>
      <c r="D268" s="201" t="s">
        <v>126</v>
      </c>
      <c r="E268" s="217" t="s">
        <v>19</v>
      </c>
      <c r="F268" s="218" t="s">
        <v>498</v>
      </c>
      <c r="G268" s="216"/>
      <c r="H268" s="219">
        <v>20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126</v>
      </c>
      <c r="AU268" s="225" t="s">
        <v>82</v>
      </c>
      <c r="AV268" s="14" t="s">
        <v>82</v>
      </c>
      <c r="AW268" s="14" t="s">
        <v>34</v>
      </c>
      <c r="AX268" s="14" t="s">
        <v>72</v>
      </c>
      <c r="AY268" s="225" t="s">
        <v>114</v>
      </c>
    </row>
    <row r="269" spans="1:65" s="15" customFormat="1" ht="11.25">
      <c r="B269" s="226"/>
      <c r="C269" s="227"/>
      <c r="D269" s="201" t="s">
        <v>126</v>
      </c>
      <c r="E269" s="228" t="s">
        <v>19</v>
      </c>
      <c r="F269" s="229" t="s">
        <v>133</v>
      </c>
      <c r="G269" s="227"/>
      <c r="H269" s="230">
        <v>46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AT269" s="236" t="s">
        <v>126</v>
      </c>
      <c r="AU269" s="236" t="s">
        <v>82</v>
      </c>
      <c r="AV269" s="15" t="s">
        <v>122</v>
      </c>
      <c r="AW269" s="15" t="s">
        <v>34</v>
      </c>
      <c r="AX269" s="15" t="s">
        <v>80</v>
      </c>
      <c r="AY269" s="236" t="s">
        <v>114</v>
      </c>
    </row>
    <row r="270" spans="1:65" s="2" customFormat="1" ht="16.5" customHeight="1">
      <c r="A270" s="35"/>
      <c r="B270" s="36"/>
      <c r="C270" s="188" t="s">
        <v>499</v>
      </c>
      <c r="D270" s="188" t="s">
        <v>117</v>
      </c>
      <c r="E270" s="189" t="s">
        <v>500</v>
      </c>
      <c r="F270" s="190" t="s">
        <v>501</v>
      </c>
      <c r="G270" s="191" t="s">
        <v>226</v>
      </c>
      <c r="H270" s="192">
        <v>46</v>
      </c>
      <c r="I270" s="193"/>
      <c r="J270" s="194">
        <f>ROUND(I270*H270,2)</f>
        <v>0</v>
      </c>
      <c r="K270" s="190" t="s">
        <v>297</v>
      </c>
      <c r="L270" s="40"/>
      <c r="M270" s="195" t="s">
        <v>19</v>
      </c>
      <c r="N270" s="196" t="s">
        <v>43</v>
      </c>
      <c r="O270" s="65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9" t="s">
        <v>122</v>
      </c>
      <c r="AT270" s="199" t="s">
        <v>117</v>
      </c>
      <c r="AU270" s="199" t="s">
        <v>82</v>
      </c>
      <c r="AY270" s="18" t="s">
        <v>114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8" t="s">
        <v>80</v>
      </c>
      <c r="BK270" s="200">
        <f>ROUND(I270*H270,2)</f>
        <v>0</v>
      </c>
      <c r="BL270" s="18" t="s">
        <v>122</v>
      </c>
      <c r="BM270" s="199" t="s">
        <v>502</v>
      </c>
    </row>
    <row r="271" spans="1:65" s="2" customFormat="1" ht="11.25">
      <c r="A271" s="35"/>
      <c r="B271" s="36"/>
      <c r="C271" s="37"/>
      <c r="D271" s="201" t="s">
        <v>124</v>
      </c>
      <c r="E271" s="37"/>
      <c r="F271" s="202" t="s">
        <v>503</v>
      </c>
      <c r="G271" s="37"/>
      <c r="H271" s="37"/>
      <c r="I271" s="109"/>
      <c r="J271" s="37"/>
      <c r="K271" s="37"/>
      <c r="L271" s="40"/>
      <c r="M271" s="203"/>
      <c r="N271" s="204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124</v>
      </c>
      <c r="AU271" s="18" t="s">
        <v>82</v>
      </c>
    </row>
    <row r="272" spans="1:65" s="13" customFormat="1" ht="11.25">
      <c r="B272" s="205"/>
      <c r="C272" s="206"/>
      <c r="D272" s="201" t="s">
        <v>126</v>
      </c>
      <c r="E272" s="207" t="s">
        <v>19</v>
      </c>
      <c r="F272" s="208" t="s">
        <v>488</v>
      </c>
      <c r="G272" s="206"/>
      <c r="H272" s="207" t="s">
        <v>19</v>
      </c>
      <c r="I272" s="209"/>
      <c r="J272" s="206"/>
      <c r="K272" s="206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126</v>
      </c>
      <c r="AU272" s="214" t="s">
        <v>82</v>
      </c>
      <c r="AV272" s="13" t="s">
        <v>80</v>
      </c>
      <c r="AW272" s="13" t="s">
        <v>34</v>
      </c>
      <c r="AX272" s="13" t="s">
        <v>72</v>
      </c>
      <c r="AY272" s="214" t="s">
        <v>114</v>
      </c>
    </row>
    <row r="273" spans="1:65" s="14" customFormat="1" ht="11.25">
      <c r="B273" s="215"/>
      <c r="C273" s="216"/>
      <c r="D273" s="201" t="s">
        <v>126</v>
      </c>
      <c r="E273" s="217" t="s">
        <v>19</v>
      </c>
      <c r="F273" s="218" t="s">
        <v>504</v>
      </c>
      <c r="G273" s="216"/>
      <c r="H273" s="219">
        <v>46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126</v>
      </c>
      <c r="AU273" s="225" t="s">
        <v>82</v>
      </c>
      <c r="AV273" s="14" t="s">
        <v>82</v>
      </c>
      <c r="AW273" s="14" t="s">
        <v>34</v>
      </c>
      <c r="AX273" s="14" t="s">
        <v>72</v>
      </c>
      <c r="AY273" s="225" t="s">
        <v>114</v>
      </c>
    </row>
    <row r="274" spans="1:65" s="15" customFormat="1" ht="11.25">
      <c r="B274" s="226"/>
      <c r="C274" s="227"/>
      <c r="D274" s="201" t="s">
        <v>126</v>
      </c>
      <c r="E274" s="228" t="s">
        <v>19</v>
      </c>
      <c r="F274" s="229" t="s">
        <v>133</v>
      </c>
      <c r="G274" s="227"/>
      <c r="H274" s="230">
        <v>46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AT274" s="236" t="s">
        <v>126</v>
      </c>
      <c r="AU274" s="236" t="s">
        <v>82</v>
      </c>
      <c r="AV274" s="15" t="s">
        <v>122</v>
      </c>
      <c r="AW274" s="15" t="s">
        <v>34</v>
      </c>
      <c r="AX274" s="15" t="s">
        <v>80</v>
      </c>
      <c r="AY274" s="236" t="s">
        <v>114</v>
      </c>
    </row>
    <row r="275" spans="1:65" s="2" customFormat="1" ht="16.5" customHeight="1">
      <c r="A275" s="35"/>
      <c r="B275" s="36"/>
      <c r="C275" s="237" t="s">
        <v>505</v>
      </c>
      <c r="D275" s="237" t="s">
        <v>141</v>
      </c>
      <c r="E275" s="238" t="s">
        <v>506</v>
      </c>
      <c r="F275" s="239" t="s">
        <v>507</v>
      </c>
      <c r="G275" s="240" t="s">
        <v>296</v>
      </c>
      <c r="H275" s="241">
        <v>146.4</v>
      </c>
      <c r="I275" s="242"/>
      <c r="J275" s="243">
        <f>ROUND(I275*H275,2)</f>
        <v>0</v>
      </c>
      <c r="K275" s="239" t="s">
        <v>297</v>
      </c>
      <c r="L275" s="244"/>
      <c r="M275" s="245" t="s">
        <v>19</v>
      </c>
      <c r="N275" s="246" t="s">
        <v>43</v>
      </c>
      <c r="O275" s="65"/>
      <c r="P275" s="197">
        <f>O275*H275</f>
        <v>0</v>
      </c>
      <c r="Q275" s="197">
        <v>2.9999999999999997E-4</v>
      </c>
      <c r="R275" s="197">
        <f>Q275*H275</f>
        <v>4.3920000000000001E-2</v>
      </c>
      <c r="S275" s="197">
        <v>0</v>
      </c>
      <c r="T275" s="198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9" t="s">
        <v>145</v>
      </c>
      <c r="AT275" s="199" t="s">
        <v>141</v>
      </c>
      <c r="AU275" s="199" t="s">
        <v>82</v>
      </c>
      <c r="AY275" s="18" t="s">
        <v>114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8" t="s">
        <v>80</v>
      </c>
      <c r="BK275" s="200">
        <f>ROUND(I275*H275,2)</f>
        <v>0</v>
      </c>
      <c r="BL275" s="18" t="s">
        <v>122</v>
      </c>
      <c r="BM275" s="199" t="s">
        <v>508</v>
      </c>
    </row>
    <row r="276" spans="1:65" s="2" customFormat="1" ht="11.25">
      <c r="A276" s="35"/>
      <c r="B276" s="36"/>
      <c r="C276" s="37"/>
      <c r="D276" s="201" t="s">
        <v>124</v>
      </c>
      <c r="E276" s="37"/>
      <c r="F276" s="202" t="s">
        <v>507</v>
      </c>
      <c r="G276" s="37"/>
      <c r="H276" s="37"/>
      <c r="I276" s="109"/>
      <c r="J276" s="37"/>
      <c r="K276" s="37"/>
      <c r="L276" s="40"/>
      <c r="M276" s="203"/>
      <c r="N276" s="204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124</v>
      </c>
      <c r="AU276" s="18" t="s">
        <v>82</v>
      </c>
    </row>
    <row r="277" spans="1:65" s="13" customFormat="1" ht="11.25">
      <c r="B277" s="205"/>
      <c r="C277" s="206"/>
      <c r="D277" s="201" t="s">
        <v>126</v>
      </c>
      <c r="E277" s="207" t="s">
        <v>19</v>
      </c>
      <c r="F277" s="208" t="s">
        <v>509</v>
      </c>
      <c r="G277" s="206"/>
      <c r="H277" s="207" t="s">
        <v>19</v>
      </c>
      <c r="I277" s="209"/>
      <c r="J277" s="206"/>
      <c r="K277" s="206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126</v>
      </c>
      <c r="AU277" s="214" t="s">
        <v>82</v>
      </c>
      <c r="AV277" s="13" t="s">
        <v>80</v>
      </c>
      <c r="AW277" s="13" t="s">
        <v>34</v>
      </c>
      <c r="AX277" s="13" t="s">
        <v>72</v>
      </c>
      <c r="AY277" s="214" t="s">
        <v>114</v>
      </c>
    </row>
    <row r="278" spans="1:65" s="14" customFormat="1" ht="11.25">
      <c r="B278" s="215"/>
      <c r="C278" s="216"/>
      <c r="D278" s="201" t="s">
        <v>126</v>
      </c>
      <c r="E278" s="217" t="s">
        <v>19</v>
      </c>
      <c r="F278" s="218" t="s">
        <v>510</v>
      </c>
      <c r="G278" s="216"/>
      <c r="H278" s="219">
        <v>96.4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126</v>
      </c>
      <c r="AU278" s="225" t="s">
        <v>82</v>
      </c>
      <c r="AV278" s="14" t="s">
        <v>82</v>
      </c>
      <c r="AW278" s="14" t="s">
        <v>34</v>
      </c>
      <c r="AX278" s="14" t="s">
        <v>72</v>
      </c>
      <c r="AY278" s="225" t="s">
        <v>114</v>
      </c>
    </row>
    <row r="279" spans="1:65" s="13" customFormat="1" ht="11.25">
      <c r="B279" s="205"/>
      <c r="C279" s="206"/>
      <c r="D279" s="201" t="s">
        <v>126</v>
      </c>
      <c r="E279" s="207" t="s">
        <v>19</v>
      </c>
      <c r="F279" s="208" t="s">
        <v>511</v>
      </c>
      <c r="G279" s="206"/>
      <c r="H279" s="207" t="s">
        <v>19</v>
      </c>
      <c r="I279" s="209"/>
      <c r="J279" s="206"/>
      <c r="K279" s="206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126</v>
      </c>
      <c r="AU279" s="214" t="s">
        <v>82</v>
      </c>
      <c r="AV279" s="13" t="s">
        <v>80</v>
      </c>
      <c r="AW279" s="13" t="s">
        <v>34</v>
      </c>
      <c r="AX279" s="13" t="s">
        <v>72</v>
      </c>
      <c r="AY279" s="214" t="s">
        <v>114</v>
      </c>
    </row>
    <row r="280" spans="1:65" s="14" customFormat="1" ht="11.25">
      <c r="B280" s="215"/>
      <c r="C280" s="216"/>
      <c r="D280" s="201" t="s">
        <v>126</v>
      </c>
      <c r="E280" s="217" t="s">
        <v>19</v>
      </c>
      <c r="F280" s="218" t="s">
        <v>512</v>
      </c>
      <c r="G280" s="216"/>
      <c r="H280" s="219">
        <v>50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126</v>
      </c>
      <c r="AU280" s="225" t="s">
        <v>82</v>
      </c>
      <c r="AV280" s="14" t="s">
        <v>82</v>
      </c>
      <c r="AW280" s="14" t="s">
        <v>34</v>
      </c>
      <c r="AX280" s="14" t="s">
        <v>72</v>
      </c>
      <c r="AY280" s="225" t="s">
        <v>114</v>
      </c>
    </row>
    <row r="281" spans="1:65" s="15" customFormat="1" ht="11.25">
      <c r="B281" s="226"/>
      <c r="C281" s="227"/>
      <c r="D281" s="201" t="s">
        <v>126</v>
      </c>
      <c r="E281" s="228" t="s">
        <v>19</v>
      </c>
      <c r="F281" s="229" t="s">
        <v>133</v>
      </c>
      <c r="G281" s="227"/>
      <c r="H281" s="230">
        <v>146.4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126</v>
      </c>
      <c r="AU281" s="236" t="s">
        <v>82</v>
      </c>
      <c r="AV281" s="15" t="s">
        <v>122</v>
      </c>
      <c r="AW281" s="15" t="s">
        <v>34</v>
      </c>
      <c r="AX281" s="15" t="s">
        <v>80</v>
      </c>
      <c r="AY281" s="236" t="s">
        <v>114</v>
      </c>
    </row>
    <row r="282" spans="1:65" s="2" customFormat="1" ht="16.5" customHeight="1">
      <c r="A282" s="35"/>
      <c r="B282" s="36"/>
      <c r="C282" s="188" t="s">
        <v>513</v>
      </c>
      <c r="D282" s="188" t="s">
        <v>117</v>
      </c>
      <c r="E282" s="189" t="s">
        <v>514</v>
      </c>
      <c r="F282" s="190" t="s">
        <v>515</v>
      </c>
      <c r="G282" s="191" t="s">
        <v>296</v>
      </c>
      <c r="H282" s="192">
        <v>136</v>
      </c>
      <c r="I282" s="193"/>
      <c r="J282" s="194">
        <f>ROUND(I282*H282,2)</f>
        <v>0</v>
      </c>
      <c r="K282" s="190" t="s">
        <v>297</v>
      </c>
      <c r="L282" s="40"/>
      <c r="M282" s="195" t="s">
        <v>19</v>
      </c>
      <c r="N282" s="196" t="s">
        <v>43</v>
      </c>
      <c r="O282" s="65"/>
      <c r="P282" s="197">
        <f>O282*H282</f>
        <v>0</v>
      </c>
      <c r="Q282" s="197">
        <v>0</v>
      </c>
      <c r="R282" s="197">
        <f>Q282*H282</f>
        <v>0</v>
      </c>
      <c r="S282" s="197">
        <v>7.0000000000000007E-2</v>
      </c>
      <c r="T282" s="198">
        <f>S282*H282</f>
        <v>9.5200000000000014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9" t="s">
        <v>122</v>
      </c>
      <c r="AT282" s="199" t="s">
        <v>117</v>
      </c>
      <c r="AU282" s="199" t="s">
        <v>82</v>
      </c>
      <c r="AY282" s="18" t="s">
        <v>114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8" t="s">
        <v>80</v>
      </c>
      <c r="BK282" s="200">
        <f>ROUND(I282*H282,2)</f>
        <v>0</v>
      </c>
      <c r="BL282" s="18" t="s">
        <v>122</v>
      </c>
      <c r="BM282" s="199" t="s">
        <v>516</v>
      </c>
    </row>
    <row r="283" spans="1:65" s="2" customFormat="1" ht="11.25">
      <c r="A283" s="35"/>
      <c r="B283" s="36"/>
      <c r="C283" s="37"/>
      <c r="D283" s="201" t="s">
        <v>124</v>
      </c>
      <c r="E283" s="37"/>
      <c r="F283" s="202" t="s">
        <v>517</v>
      </c>
      <c r="G283" s="37"/>
      <c r="H283" s="37"/>
      <c r="I283" s="109"/>
      <c r="J283" s="37"/>
      <c r="K283" s="37"/>
      <c r="L283" s="40"/>
      <c r="M283" s="203"/>
      <c r="N283" s="204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124</v>
      </c>
      <c r="AU283" s="18" t="s">
        <v>82</v>
      </c>
    </row>
    <row r="284" spans="1:65" s="13" customFormat="1" ht="11.25">
      <c r="B284" s="205"/>
      <c r="C284" s="206"/>
      <c r="D284" s="201" t="s">
        <v>126</v>
      </c>
      <c r="E284" s="207" t="s">
        <v>19</v>
      </c>
      <c r="F284" s="208" t="s">
        <v>518</v>
      </c>
      <c r="G284" s="206"/>
      <c r="H284" s="207" t="s">
        <v>19</v>
      </c>
      <c r="I284" s="209"/>
      <c r="J284" s="206"/>
      <c r="K284" s="206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126</v>
      </c>
      <c r="AU284" s="214" t="s">
        <v>82</v>
      </c>
      <c r="AV284" s="13" t="s">
        <v>80</v>
      </c>
      <c r="AW284" s="13" t="s">
        <v>34</v>
      </c>
      <c r="AX284" s="13" t="s">
        <v>72</v>
      </c>
      <c r="AY284" s="214" t="s">
        <v>114</v>
      </c>
    </row>
    <row r="285" spans="1:65" s="13" customFormat="1" ht="11.25">
      <c r="B285" s="205"/>
      <c r="C285" s="206"/>
      <c r="D285" s="201" t="s">
        <v>126</v>
      </c>
      <c r="E285" s="207" t="s">
        <v>19</v>
      </c>
      <c r="F285" s="208" t="s">
        <v>519</v>
      </c>
      <c r="G285" s="206"/>
      <c r="H285" s="207" t="s">
        <v>19</v>
      </c>
      <c r="I285" s="209"/>
      <c r="J285" s="206"/>
      <c r="K285" s="206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126</v>
      </c>
      <c r="AU285" s="214" t="s">
        <v>82</v>
      </c>
      <c r="AV285" s="13" t="s">
        <v>80</v>
      </c>
      <c r="AW285" s="13" t="s">
        <v>34</v>
      </c>
      <c r="AX285" s="13" t="s">
        <v>72</v>
      </c>
      <c r="AY285" s="214" t="s">
        <v>114</v>
      </c>
    </row>
    <row r="286" spans="1:65" s="14" customFormat="1" ht="11.25">
      <c r="B286" s="215"/>
      <c r="C286" s="216"/>
      <c r="D286" s="201" t="s">
        <v>126</v>
      </c>
      <c r="E286" s="217" t="s">
        <v>19</v>
      </c>
      <c r="F286" s="218" t="s">
        <v>520</v>
      </c>
      <c r="G286" s="216"/>
      <c r="H286" s="219">
        <v>45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126</v>
      </c>
      <c r="AU286" s="225" t="s">
        <v>82</v>
      </c>
      <c r="AV286" s="14" t="s">
        <v>82</v>
      </c>
      <c r="AW286" s="14" t="s">
        <v>34</v>
      </c>
      <c r="AX286" s="14" t="s">
        <v>72</v>
      </c>
      <c r="AY286" s="225" t="s">
        <v>114</v>
      </c>
    </row>
    <row r="287" spans="1:65" s="14" customFormat="1" ht="11.25">
      <c r="B287" s="215"/>
      <c r="C287" s="216"/>
      <c r="D287" s="201" t="s">
        <v>126</v>
      </c>
      <c r="E287" s="217" t="s">
        <v>19</v>
      </c>
      <c r="F287" s="218" t="s">
        <v>521</v>
      </c>
      <c r="G287" s="216"/>
      <c r="H287" s="219">
        <v>55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126</v>
      </c>
      <c r="AU287" s="225" t="s">
        <v>82</v>
      </c>
      <c r="AV287" s="14" t="s">
        <v>82</v>
      </c>
      <c r="AW287" s="14" t="s">
        <v>34</v>
      </c>
      <c r="AX287" s="14" t="s">
        <v>72</v>
      </c>
      <c r="AY287" s="225" t="s">
        <v>114</v>
      </c>
    </row>
    <row r="288" spans="1:65" s="13" customFormat="1" ht="11.25">
      <c r="B288" s="205"/>
      <c r="C288" s="206"/>
      <c r="D288" s="201" t="s">
        <v>126</v>
      </c>
      <c r="E288" s="207" t="s">
        <v>19</v>
      </c>
      <c r="F288" s="208" t="s">
        <v>522</v>
      </c>
      <c r="G288" s="206"/>
      <c r="H288" s="207" t="s">
        <v>19</v>
      </c>
      <c r="I288" s="209"/>
      <c r="J288" s="206"/>
      <c r="K288" s="206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126</v>
      </c>
      <c r="AU288" s="214" t="s">
        <v>82</v>
      </c>
      <c r="AV288" s="13" t="s">
        <v>80</v>
      </c>
      <c r="AW288" s="13" t="s">
        <v>34</v>
      </c>
      <c r="AX288" s="13" t="s">
        <v>72</v>
      </c>
      <c r="AY288" s="214" t="s">
        <v>114</v>
      </c>
    </row>
    <row r="289" spans="1:65" s="14" customFormat="1" ht="11.25">
      <c r="B289" s="215"/>
      <c r="C289" s="216"/>
      <c r="D289" s="201" t="s">
        <v>126</v>
      </c>
      <c r="E289" s="217" t="s">
        <v>19</v>
      </c>
      <c r="F289" s="218" t="s">
        <v>523</v>
      </c>
      <c r="G289" s="216"/>
      <c r="H289" s="219">
        <v>36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126</v>
      </c>
      <c r="AU289" s="225" t="s">
        <v>82</v>
      </c>
      <c r="AV289" s="14" t="s">
        <v>82</v>
      </c>
      <c r="AW289" s="14" t="s">
        <v>34</v>
      </c>
      <c r="AX289" s="14" t="s">
        <v>72</v>
      </c>
      <c r="AY289" s="225" t="s">
        <v>114</v>
      </c>
    </row>
    <row r="290" spans="1:65" s="15" customFormat="1" ht="11.25">
      <c r="B290" s="226"/>
      <c r="C290" s="227"/>
      <c r="D290" s="201" t="s">
        <v>126</v>
      </c>
      <c r="E290" s="228" t="s">
        <v>19</v>
      </c>
      <c r="F290" s="229" t="s">
        <v>133</v>
      </c>
      <c r="G290" s="227"/>
      <c r="H290" s="230">
        <v>136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126</v>
      </c>
      <c r="AU290" s="236" t="s">
        <v>82</v>
      </c>
      <c r="AV290" s="15" t="s">
        <v>122</v>
      </c>
      <c r="AW290" s="15" t="s">
        <v>34</v>
      </c>
      <c r="AX290" s="15" t="s">
        <v>80</v>
      </c>
      <c r="AY290" s="236" t="s">
        <v>114</v>
      </c>
    </row>
    <row r="291" spans="1:65" s="2" customFormat="1" ht="16.5" customHeight="1">
      <c r="A291" s="35"/>
      <c r="B291" s="36"/>
      <c r="C291" s="188" t="s">
        <v>524</v>
      </c>
      <c r="D291" s="188" t="s">
        <v>117</v>
      </c>
      <c r="E291" s="189" t="s">
        <v>525</v>
      </c>
      <c r="F291" s="190" t="s">
        <v>526</v>
      </c>
      <c r="G291" s="191" t="s">
        <v>296</v>
      </c>
      <c r="H291" s="192">
        <v>13.5</v>
      </c>
      <c r="I291" s="193"/>
      <c r="J291" s="194">
        <f>ROUND(I291*H291,2)</f>
        <v>0</v>
      </c>
      <c r="K291" s="190" t="s">
        <v>297</v>
      </c>
      <c r="L291" s="40"/>
      <c r="M291" s="195" t="s">
        <v>19</v>
      </c>
      <c r="N291" s="196" t="s">
        <v>43</v>
      </c>
      <c r="O291" s="65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9" t="s">
        <v>122</v>
      </c>
      <c r="AT291" s="199" t="s">
        <v>117</v>
      </c>
      <c r="AU291" s="199" t="s">
        <v>82</v>
      </c>
      <c r="AY291" s="18" t="s">
        <v>114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8" t="s">
        <v>80</v>
      </c>
      <c r="BK291" s="200">
        <f>ROUND(I291*H291,2)</f>
        <v>0</v>
      </c>
      <c r="BL291" s="18" t="s">
        <v>122</v>
      </c>
      <c r="BM291" s="199" t="s">
        <v>527</v>
      </c>
    </row>
    <row r="292" spans="1:65" s="2" customFormat="1" ht="11.25">
      <c r="A292" s="35"/>
      <c r="B292" s="36"/>
      <c r="C292" s="37"/>
      <c r="D292" s="201" t="s">
        <v>124</v>
      </c>
      <c r="E292" s="37"/>
      <c r="F292" s="202" t="s">
        <v>526</v>
      </c>
      <c r="G292" s="37"/>
      <c r="H292" s="37"/>
      <c r="I292" s="109"/>
      <c r="J292" s="37"/>
      <c r="K292" s="37"/>
      <c r="L292" s="40"/>
      <c r="M292" s="203"/>
      <c r="N292" s="204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124</v>
      </c>
      <c r="AU292" s="18" t="s">
        <v>82</v>
      </c>
    </row>
    <row r="293" spans="1:65" s="13" customFormat="1" ht="11.25">
      <c r="B293" s="205"/>
      <c r="C293" s="206"/>
      <c r="D293" s="201" t="s">
        <v>126</v>
      </c>
      <c r="E293" s="207" t="s">
        <v>19</v>
      </c>
      <c r="F293" s="208" t="s">
        <v>528</v>
      </c>
      <c r="G293" s="206"/>
      <c r="H293" s="207" t="s">
        <v>19</v>
      </c>
      <c r="I293" s="209"/>
      <c r="J293" s="206"/>
      <c r="K293" s="206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126</v>
      </c>
      <c r="AU293" s="214" t="s">
        <v>82</v>
      </c>
      <c r="AV293" s="13" t="s">
        <v>80</v>
      </c>
      <c r="AW293" s="13" t="s">
        <v>34</v>
      </c>
      <c r="AX293" s="13" t="s">
        <v>72</v>
      </c>
      <c r="AY293" s="214" t="s">
        <v>114</v>
      </c>
    </row>
    <row r="294" spans="1:65" s="14" customFormat="1" ht="11.25">
      <c r="B294" s="215"/>
      <c r="C294" s="216"/>
      <c r="D294" s="201" t="s">
        <v>126</v>
      </c>
      <c r="E294" s="217" t="s">
        <v>19</v>
      </c>
      <c r="F294" s="218" t="s">
        <v>529</v>
      </c>
      <c r="G294" s="216"/>
      <c r="H294" s="219">
        <v>6.75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126</v>
      </c>
      <c r="AU294" s="225" t="s">
        <v>82</v>
      </c>
      <c r="AV294" s="14" t="s">
        <v>82</v>
      </c>
      <c r="AW294" s="14" t="s">
        <v>34</v>
      </c>
      <c r="AX294" s="14" t="s">
        <v>72</v>
      </c>
      <c r="AY294" s="225" t="s">
        <v>114</v>
      </c>
    </row>
    <row r="295" spans="1:65" s="14" customFormat="1" ht="11.25">
      <c r="B295" s="215"/>
      <c r="C295" s="216"/>
      <c r="D295" s="201" t="s">
        <v>126</v>
      </c>
      <c r="E295" s="217" t="s">
        <v>19</v>
      </c>
      <c r="F295" s="218" t="s">
        <v>530</v>
      </c>
      <c r="G295" s="216"/>
      <c r="H295" s="219">
        <v>6.75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126</v>
      </c>
      <c r="AU295" s="225" t="s">
        <v>82</v>
      </c>
      <c r="AV295" s="14" t="s">
        <v>82</v>
      </c>
      <c r="AW295" s="14" t="s">
        <v>34</v>
      </c>
      <c r="AX295" s="14" t="s">
        <v>72</v>
      </c>
      <c r="AY295" s="225" t="s">
        <v>114</v>
      </c>
    </row>
    <row r="296" spans="1:65" s="15" customFormat="1" ht="11.25">
      <c r="B296" s="226"/>
      <c r="C296" s="227"/>
      <c r="D296" s="201" t="s">
        <v>126</v>
      </c>
      <c r="E296" s="228" t="s">
        <v>19</v>
      </c>
      <c r="F296" s="229" t="s">
        <v>133</v>
      </c>
      <c r="G296" s="227"/>
      <c r="H296" s="230">
        <v>13.5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126</v>
      </c>
      <c r="AU296" s="236" t="s">
        <v>82</v>
      </c>
      <c r="AV296" s="15" t="s">
        <v>122</v>
      </c>
      <c r="AW296" s="15" t="s">
        <v>34</v>
      </c>
      <c r="AX296" s="15" t="s">
        <v>80</v>
      </c>
      <c r="AY296" s="236" t="s">
        <v>114</v>
      </c>
    </row>
    <row r="297" spans="1:65" s="2" customFormat="1" ht="16.5" customHeight="1">
      <c r="A297" s="35"/>
      <c r="B297" s="36"/>
      <c r="C297" s="188" t="s">
        <v>531</v>
      </c>
      <c r="D297" s="188" t="s">
        <v>117</v>
      </c>
      <c r="E297" s="189" t="s">
        <v>532</v>
      </c>
      <c r="F297" s="190" t="s">
        <v>533</v>
      </c>
      <c r="G297" s="191" t="s">
        <v>296</v>
      </c>
      <c r="H297" s="192">
        <v>20</v>
      </c>
      <c r="I297" s="193"/>
      <c r="J297" s="194">
        <f>ROUND(I297*H297,2)</f>
        <v>0</v>
      </c>
      <c r="K297" s="190" t="s">
        <v>297</v>
      </c>
      <c r="L297" s="40"/>
      <c r="M297" s="195" t="s">
        <v>19</v>
      </c>
      <c r="N297" s="196" t="s">
        <v>43</v>
      </c>
      <c r="O297" s="65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9" t="s">
        <v>122</v>
      </c>
      <c r="AT297" s="199" t="s">
        <v>117</v>
      </c>
      <c r="AU297" s="199" t="s">
        <v>82</v>
      </c>
      <c r="AY297" s="18" t="s">
        <v>114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8" t="s">
        <v>80</v>
      </c>
      <c r="BK297" s="200">
        <f>ROUND(I297*H297,2)</f>
        <v>0</v>
      </c>
      <c r="BL297" s="18" t="s">
        <v>122</v>
      </c>
      <c r="BM297" s="199" t="s">
        <v>534</v>
      </c>
    </row>
    <row r="298" spans="1:65" s="2" customFormat="1" ht="11.25">
      <c r="A298" s="35"/>
      <c r="B298" s="36"/>
      <c r="C298" s="37"/>
      <c r="D298" s="201" t="s">
        <v>124</v>
      </c>
      <c r="E298" s="37"/>
      <c r="F298" s="202" t="s">
        <v>535</v>
      </c>
      <c r="G298" s="37"/>
      <c r="H298" s="37"/>
      <c r="I298" s="109"/>
      <c r="J298" s="37"/>
      <c r="K298" s="37"/>
      <c r="L298" s="40"/>
      <c r="M298" s="203"/>
      <c r="N298" s="204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124</v>
      </c>
      <c r="AU298" s="18" t="s">
        <v>82</v>
      </c>
    </row>
    <row r="299" spans="1:65" s="13" customFormat="1" ht="11.25">
      <c r="B299" s="205"/>
      <c r="C299" s="206"/>
      <c r="D299" s="201" t="s">
        <v>126</v>
      </c>
      <c r="E299" s="207" t="s">
        <v>19</v>
      </c>
      <c r="F299" s="208" t="s">
        <v>536</v>
      </c>
      <c r="G299" s="206"/>
      <c r="H299" s="207" t="s">
        <v>19</v>
      </c>
      <c r="I299" s="209"/>
      <c r="J299" s="206"/>
      <c r="K299" s="206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126</v>
      </c>
      <c r="AU299" s="214" t="s">
        <v>82</v>
      </c>
      <c r="AV299" s="13" t="s">
        <v>80</v>
      </c>
      <c r="AW299" s="13" t="s">
        <v>34</v>
      </c>
      <c r="AX299" s="13" t="s">
        <v>72</v>
      </c>
      <c r="AY299" s="214" t="s">
        <v>114</v>
      </c>
    </row>
    <row r="300" spans="1:65" s="14" customFormat="1" ht="11.25">
      <c r="B300" s="215"/>
      <c r="C300" s="216"/>
      <c r="D300" s="201" t="s">
        <v>126</v>
      </c>
      <c r="E300" s="217" t="s">
        <v>19</v>
      </c>
      <c r="F300" s="218" t="s">
        <v>537</v>
      </c>
      <c r="G300" s="216"/>
      <c r="H300" s="219">
        <v>20</v>
      </c>
      <c r="I300" s="220"/>
      <c r="J300" s="216"/>
      <c r="K300" s="216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126</v>
      </c>
      <c r="AU300" s="225" t="s">
        <v>82</v>
      </c>
      <c r="AV300" s="14" t="s">
        <v>82</v>
      </c>
      <c r="AW300" s="14" t="s">
        <v>34</v>
      </c>
      <c r="AX300" s="14" t="s">
        <v>72</v>
      </c>
      <c r="AY300" s="225" t="s">
        <v>114</v>
      </c>
    </row>
    <row r="301" spans="1:65" s="15" customFormat="1" ht="11.25">
      <c r="B301" s="226"/>
      <c r="C301" s="227"/>
      <c r="D301" s="201" t="s">
        <v>126</v>
      </c>
      <c r="E301" s="228" t="s">
        <v>19</v>
      </c>
      <c r="F301" s="229" t="s">
        <v>133</v>
      </c>
      <c r="G301" s="227"/>
      <c r="H301" s="230">
        <v>20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AT301" s="236" t="s">
        <v>126</v>
      </c>
      <c r="AU301" s="236" t="s">
        <v>82</v>
      </c>
      <c r="AV301" s="15" t="s">
        <v>122</v>
      </c>
      <c r="AW301" s="15" t="s">
        <v>34</v>
      </c>
      <c r="AX301" s="15" t="s">
        <v>80</v>
      </c>
      <c r="AY301" s="236" t="s">
        <v>114</v>
      </c>
    </row>
    <row r="302" spans="1:65" s="2" customFormat="1" ht="16.5" customHeight="1">
      <c r="A302" s="35"/>
      <c r="B302" s="36"/>
      <c r="C302" s="188" t="s">
        <v>538</v>
      </c>
      <c r="D302" s="188" t="s">
        <v>117</v>
      </c>
      <c r="E302" s="189" t="s">
        <v>539</v>
      </c>
      <c r="F302" s="190" t="s">
        <v>540</v>
      </c>
      <c r="G302" s="191" t="s">
        <v>226</v>
      </c>
      <c r="H302" s="192">
        <v>78.959999999999994</v>
      </c>
      <c r="I302" s="193"/>
      <c r="J302" s="194">
        <f>ROUND(I302*H302,2)</f>
        <v>0</v>
      </c>
      <c r="K302" s="190" t="s">
        <v>19</v>
      </c>
      <c r="L302" s="40"/>
      <c r="M302" s="195" t="s">
        <v>19</v>
      </c>
      <c r="N302" s="196" t="s">
        <v>43</v>
      </c>
      <c r="O302" s="65"/>
      <c r="P302" s="197">
        <f>O302*H302</f>
        <v>0</v>
      </c>
      <c r="Q302" s="197">
        <v>0</v>
      </c>
      <c r="R302" s="197">
        <f>Q302*H302</f>
        <v>0</v>
      </c>
      <c r="S302" s="197">
        <v>0</v>
      </c>
      <c r="T302" s="198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9" t="s">
        <v>122</v>
      </c>
      <c r="AT302" s="199" t="s">
        <v>117</v>
      </c>
      <c r="AU302" s="199" t="s">
        <v>82</v>
      </c>
      <c r="AY302" s="18" t="s">
        <v>114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8" t="s">
        <v>80</v>
      </c>
      <c r="BK302" s="200">
        <f>ROUND(I302*H302,2)</f>
        <v>0</v>
      </c>
      <c r="BL302" s="18" t="s">
        <v>122</v>
      </c>
      <c r="BM302" s="199" t="s">
        <v>541</v>
      </c>
    </row>
    <row r="303" spans="1:65" s="2" customFormat="1" ht="11.25">
      <c r="A303" s="35"/>
      <c r="B303" s="36"/>
      <c r="C303" s="37"/>
      <c r="D303" s="201" t="s">
        <v>124</v>
      </c>
      <c r="E303" s="37"/>
      <c r="F303" s="202" t="s">
        <v>542</v>
      </c>
      <c r="G303" s="37"/>
      <c r="H303" s="37"/>
      <c r="I303" s="109"/>
      <c r="J303" s="37"/>
      <c r="K303" s="37"/>
      <c r="L303" s="40"/>
      <c r="M303" s="203"/>
      <c r="N303" s="204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124</v>
      </c>
      <c r="AU303" s="18" t="s">
        <v>82</v>
      </c>
    </row>
    <row r="304" spans="1:65" s="13" customFormat="1" ht="11.25">
      <c r="B304" s="205"/>
      <c r="C304" s="206"/>
      <c r="D304" s="201" t="s">
        <v>126</v>
      </c>
      <c r="E304" s="207" t="s">
        <v>19</v>
      </c>
      <c r="F304" s="208" t="s">
        <v>543</v>
      </c>
      <c r="G304" s="206"/>
      <c r="H304" s="207" t="s">
        <v>19</v>
      </c>
      <c r="I304" s="209"/>
      <c r="J304" s="206"/>
      <c r="K304" s="206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126</v>
      </c>
      <c r="AU304" s="214" t="s">
        <v>82</v>
      </c>
      <c r="AV304" s="13" t="s">
        <v>80</v>
      </c>
      <c r="AW304" s="13" t="s">
        <v>34</v>
      </c>
      <c r="AX304" s="13" t="s">
        <v>72</v>
      </c>
      <c r="AY304" s="214" t="s">
        <v>114</v>
      </c>
    </row>
    <row r="305" spans="1:65" s="13" customFormat="1" ht="11.25">
      <c r="B305" s="205"/>
      <c r="C305" s="206"/>
      <c r="D305" s="201" t="s">
        <v>126</v>
      </c>
      <c r="E305" s="207" t="s">
        <v>19</v>
      </c>
      <c r="F305" s="208" t="s">
        <v>396</v>
      </c>
      <c r="G305" s="206"/>
      <c r="H305" s="207" t="s">
        <v>19</v>
      </c>
      <c r="I305" s="209"/>
      <c r="J305" s="206"/>
      <c r="K305" s="206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126</v>
      </c>
      <c r="AU305" s="214" t="s">
        <v>82</v>
      </c>
      <c r="AV305" s="13" t="s">
        <v>80</v>
      </c>
      <c r="AW305" s="13" t="s">
        <v>34</v>
      </c>
      <c r="AX305" s="13" t="s">
        <v>72</v>
      </c>
      <c r="AY305" s="214" t="s">
        <v>114</v>
      </c>
    </row>
    <row r="306" spans="1:65" s="14" customFormat="1" ht="11.25">
      <c r="B306" s="215"/>
      <c r="C306" s="216"/>
      <c r="D306" s="201" t="s">
        <v>126</v>
      </c>
      <c r="E306" s="217" t="s">
        <v>19</v>
      </c>
      <c r="F306" s="218" t="s">
        <v>544</v>
      </c>
      <c r="G306" s="216"/>
      <c r="H306" s="219">
        <v>36.479999999999997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126</v>
      </c>
      <c r="AU306" s="225" t="s">
        <v>82</v>
      </c>
      <c r="AV306" s="14" t="s">
        <v>82</v>
      </c>
      <c r="AW306" s="14" t="s">
        <v>34</v>
      </c>
      <c r="AX306" s="14" t="s">
        <v>72</v>
      </c>
      <c r="AY306" s="225" t="s">
        <v>114</v>
      </c>
    </row>
    <row r="307" spans="1:65" s="13" customFormat="1" ht="11.25">
      <c r="B307" s="205"/>
      <c r="C307" s="206"/>
      <c r="D307" s="201" t="s">
        <v>126</v>
      </c>
      <c r="E307" s="207" t="s">
        <v>19</v>
      </c>
      <c r="F307" s="208" t="s">
        <v>398</v>
      </c>
      <c r="G307" s="206"/>
      <c r="H307" s="207" t="s">
        <v>19</v>
      </c>
      <c r="I307" s="209"/>
      <c r="J307" s="206"/>
      <c r="K307" s="206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126</v>
      </c>
      <c r="AU307" s="214" t="s">
        <v>82</v>
      </c>
      <c r="AV307" s="13" t="s">
        <v>80</v>
      </c>
      <c r="AW307" s="13" t="s">
        <v>34</v>
      </c>
      <c r="AX307" s="13" t="s">
        <v>72</v>
      </c>
      <c r="AY307" s="214" t="s">
        <v>114</v>
      </c>
    </row>
    <row r="308" spans="1:65" s="14" customFormat="1" ht="11.25">
      <c r="B308" s="215"/>
      <c r="C308" s="216"/>
      <c r="D308" s="201" t="s">
        <v>126</v>
      </c>
      <c r="E308" s="217" t="s">
        <v>19</v>
      </c>
      <c r="F308" s="218" t="s">
        <v>545</v>
      </c>
      <c r="G308" s="216"/>
      <c r="H308" s="219">
        <v>42.48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126</v>
      </c>
      <c r="AU308" s="225" t="s">
        <v>82</v>
      </c>
      <c r="AV308" s="14" t="s">
        <v>82</v>
      </c>
      <c r="AW308" s="14" t="s">
        <v>34</v>
      </c>
      <c r="AX308" s="14" t="s">
        <v>72</v>
      </c>
      <c r="AY308" s="225" t="s">
        <v>114</v>
      </c>
    </row>
    <row r="309" spans="1:65" s="15" customFormat="1" ht="11.25">
      <c r="B309" s="226"/>
      <c r="C309" s="227"/>
      <c r="D309" s="201" t="s">
        <v>126</v>
      </c>
      <c r="E309" s="228" t="s">
        <v>19</v>
      </c>
      <c r="F309" s="229" t="s">
        <v>133</v>
      </c>
      <c r="G309" s="227"/>
      <c r="H309" s="230">
        <v>78.959999999999994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126</v>
      </c>
      <c r="AU309" s="236" t="s">
        <v>82</v>
      </c>
      <c r="AV309" s="15" t="s">
        <v>122</v>
      </c>
      <c r="AW309" s="15" t="s">
        <v>34</v>
      </c>
      <c r="AX309" s="15" t="s">
        <v>80</v>
      </c>
      <c r="AY309" s="236" t="s">
        <v>114</v>
      </c>
    </row>
    <row r="310" spans="1:65" s="2" customFormat="1" ht="16.5" customHeight="1">
      <c r="A310" s="35"/>
      <c r="B310" s="36"/>
      <c r="C310" s="188" t="s">
        <v>546</v>
      </c>
      <c r="D310" s="188" t="s">
        <v>117</v>
      </c>
      <c r="E310" s="189" t="s">
        <v>547</v>
      </c>
      <c r="F310" s="190" t="s">
        <v>548</v>
      </c>
      <c r="G310" s="191" t="s">
        <v>226</v>
      </c>
      <c r="H310" s="192">
        <v>46</v>
      </c>
      <c r="I310" s="193"/>
      <c r="J310" s="194">
        <f>ROUND(I310*H310,2)</f>
        <v>0</v>
      </c>
      <c r="K310" s="190" t="s">
        <v>297</v>
      </c>
      <c r="L310" s="40"/>
      <c r="M310" s="195" t="s">
        <v>19</v>
      </c>
      <c r="N310" s="196" t="s">
        <v>43</v>
      </c>
      <c r="O310" s="65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9" t="s">
        <v>122</v>
      </c>
      <c r="AT310" s="199" t="s">
        <v>117</v>
      </c>
      <c r="AU310" s="199" t="s">
        <v>82</v>
      </c>
      <c r="AY310" s="18" t="s">
        <v>114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8" t="s">
        <v>80</v>
      </c>
      <c r="BK310" s="200">
        <f>ROUND(I310*H310,2)</f>
        <v>0</v>
      </c>
      <c r="BL310" s="18" t="s">
        <v>122</v>
      </c>
      <c r="BM310" s="199" t="s">
        <v>549</v>
      </c>
    </row>
    <row r="311" spans="1:65" s="2" customFormat="1" ht="11.25">
      <c r="A311" s="35"/>
      <c r="B311" s="36"/>
      <c r="C311" s="37"/>
      <c r="D311" s="201" t="s">
        <v>124</v>
      </c>
      <c r="E311" s="37"/>
      <c r="F311" s="202" t="s">
        <v>550</v>
      </c>
      <c r="G311" s="37"/>
      <c r="H311" s="37"/>
      <c r="I311" s="109"/>
      <c r="J311" s="37"/>
      <c r="K311" s="37"/>
      <c r="L311" s="40"/>
      <c r="M311" s="203"/>
      <c r="N311" s="204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124</v>
      </c>
      <c r="AU311" s="18" t="s">
        <v>82</v>
      </c>
    </row>
    <row r="312" spans="1:65" s="13" customFormat="1" ht="11.25">
      <c r="B312" s="205"/>
      <c r="C312" s="206"/>
      <c r="D312" s="201" t="s">
        <v>126</v>
      </c>
      <c r="E312" s="207" t="s">
        <v>19</v>
      </c>
      <c r="F312" s="208" t="s">
        <v>551</v>
      </c>
      <c r="G312" s="206"/>
      <c r="H312" s="207" t="s">
        <v>19</v>
      </c>
      <c r="I312" s="209"/>
      <c r="J312" s="206"/>
      <c r="K312" s="206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126</v>
      </c>
      <c r="AU312" s="214" t="s">
        <v>82</v>
      </c>
      <c r="AV312" s="13" t="s">
        <v>80</v>
      </c>
      <c r="AW312" s="13" t="s">
        <v>34</v>
      </c>
      <c r="AX312" s="13" t="s">
        <v>72</v>
      </c>
      <c r="AY312" s="214" t="s">
        <v>114</v>
      </c>
    </row>
    <row r="313" spans="1:65" s="14" customFormat="1" ht="11.25">
      <c r="B313" s="215"/>
      <c r="C313" s="216"/>
      <c r="D313" s="201" t="s">
        <v>126</v>
      </c>
      <c r="E313" s="217" t="s">
        <v>19</v>
      </c>
      <c r="F313" s="218" t="s">
        <v>552</v>
      </c>
      <c r="G313" s="216"/>
      <c r="H313" s="219">
        <v>9.1999999999999993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126</v>
      </c>
      <c r="AU313" s="225" t="s">
        <v>82</v>
      </c>
      <c r="AV313" s="14" t="s">
        <v>82</v>
      </c>
      <c r="AW313" s="14" t="s">
        <v>34</v>
      </c>
      <c r="AX313" s="14" t="s">
        <v>72</v>
      </c>
      <c r="AY313" s="225" t="s">
        <v>114</v>
      </c>
    </row>
    <row r="314" spans="1:65" s="14" customFormat="1" ht="11.25">
      <c r="B314" s="215"/>
      <c r="C314" s="216"/>
      <c r="D314" s="201" t="s">
        <v>126</v>
      </c>
      <c r="E314" s="217" t="s">
        <v>19</v>
      </c>
      <c r="F314" s="218" t="s">
        <v>553</v>
      </c>
      <c r="G314" s="216"/>
      <c r="H314" s="219">
        <v>9.1999999999999993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126</v>
      </c>
      <c r="AU314" s="225" t="s">
        <v>82</v>
      </c>
      <c r="AV314" s="14" t="s">
        <v>82</v>
      </c>
      <c r="AW314" s="14" t="s">
        <v>34</v>
      </c>
      <c r="AX314" s="14" t="s">
        <v>72</v>
      </c>
      <c r="AY314" s="225" t="s">
        <v>114</v>
      </c>
    </row>
    <row r="315" spans="1:65" s="14" customFormat="1" ht="11.25">
      <c r="B315" s="215"/>
      <c r="C315" s="216"/>
      <c r="D315" s="201" t="s">
        <v>126</v>
      </c>
      <c r="E315" s="217" t="s">
        <v>19</v>
      </c>
      <c r="F315" s="218" t="s">
        <v>554</v>
      </c>
      <c r="G315" s="216"/>
      <c r="H315" s="219">
        <v>9.1999999999999993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126</v>
      </c>
      <c r="AU315" s="225" t="s">
        <v>82</v>
      </c>
      <c r="AV315" s="14" t="s">
        <v>82</v>
      </c>
      <c r="AW315" s="14" t="s">
        <v>34</v>
      </c>
      <c r="AX315" s="14" t="s">
        <v>72</v>
      </c>
      <c r="AY315" s="225" t="s">
        <v>114</v>
      </c>
    </row>
    <row r="316" spans="1:65" s="14" customFormat="1" ht="11.25">
      <c r="B316" s="215"/>
      <c r="C316" s="216"/>
      <c r="D316" s="201" t="s">
        <v>126</v>
      </c>
      <c r="E316" s="217" t="s">
        <v>19</v>
      </c>
      <c r="F316" s="218" t="s">
        <v>555</v>
      </c>
      <c r="G316" s="216"/>
      <c r="H316" s="219">
        <v>9.1999999999999993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126</v>
      </c>
      <c r="AU316" s="225" t="s">
        <v>82</v>
      </c>
      <c r="AV316" s="14" t="s">
        <v>82</v>
      </c>
      <c r="AW316" s="14" t="s">
        <v>34</v>
      </c>
      <c r="AX316" s="14" t="s">
        <v>72</v>
      </c>
      <c r="AY316" s="225" t="s">
        <v>114</v>
      </c>
    </row>
    <row r="317" spans="1:65" s="14" customFormat="1" ht="11.25">
      <c r="B317" s="215"/>
      <c r="C317" s="216"/>
      <c r="D317" s="201" t="s">
        <v>126</v>
      </c>
      <c r="E317" s="217" t="s">
        <v>19</v>
      </c>
      <c r="F317" s="218" t="s">
        <v>556</v>
      </c>
      <c r="G317" s="216"/>
      <c r="H317" s="219">
        <v>9.1999999999999993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126</v>
      </c>
      <c r="AU317" s="225" t="s">
        <v>82</v>
      </c>
      <c r="AV317" s="14" t="s">
        <v>82</v>
      </c>
      <c r="AW317" s="14" t="s">
        <v>34</v>
      </c>
      <c r="AX317" s="14" t="s">
        <v>72</v>
      </c>
      <c r="AY317" s="225" t="s">
        <v>114</v>
      </c>
    </row>
    <row r="318" spans="1:65" s="15" customFormat="1" ht="11.25">
      <c r="B318" s="226"/>
      <c r="C318" s="227"/>
      <c r="D318" s="201" t="s">
        <v>126</v>
      </c>
      <c r="E318" s="228" t="s">
        <v>19</v>
      </c>
      <c r="F318" s="229" t="s">
        <v>133</v>
      </c>
      <c r="G318" s="227"/>
      <c r="H318" s="230">
        <v>46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AT318" s="236" t="s">
        <v>126</v>
      </c>
      <c r="AU318" s="236" t="s">
        <v>82</v>
      </c>
      <c r="AV318" s="15" t="s">
        <v>122</v>
      </c>
      <c r="AW318" s="15" t="s">
        <v>34</v>
      </c>
      <c r="AX318" s="15" t="s">
        <v>80</v>
      </c>
      <c r="AY318" s="236" t="s">
        <v>114</v>
      </c>
    </row>
    <row r="319" spans="1:65" s="2" customFormat="1" ht="16.5" customHeight="1">
      <c r="A319" s="35"/>
      <c r="B319" s="36"/>
      <c r="C319" s="188" t="s">
        <v>557</v>
      </c>
      <c r="D319" s="188" t="s">
        <v>117</v>
      </c>
      <c r="E319" s="189" t="s">
        <v>558</v>
      </c>
      <c r="F319" s="190" t="s">
        <v>559</v>
      </c>
      <c r="G319" s="191" t="s">
        <v>296</v>
      </c>
      <c r="H319" s="192">
        <v>90.5</v>
      </c>
      <c r="I319" s="193"/>
      <c r="J319" s="194">
        <f>ROUND(I319*H319,2)</f>
        <v>0</v>
      </c>
      <c r="K319" s="190" t="s">
        <v>297</v>
      </c>
      <c r="L319" s="40"/>
      <c r="M319" s="195" t="s">
        <v>19</v>
      </c>
      <c r="N319" s="196" t="s">
        <v>43</v>
      </c>
      <c r="O319" s="65"/>
      <c r="P319" s="197">
        <f>O319*H319</f>
        <v>0</v>
      </c>
      <c r="Q319" s="197">
        <v>0</v>
      </c>
      <c r="R319" s="197">
        <f>Q319*H319</f>
        <v>0</v>
      </c>
      <c r="S319" s="197">
        <v>3.95E-2</v>
      </c>
      <c r="T319" s="198">
        <f>S319*H319</f>
        <v>3.5747499999999999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9" t="s">
        <v>122</v>
      </c>
      <c r="AT319" s="199" t="s">
        <v>117</v>
      </c>
      <c r="AU319" s="199" t="s">
        <v>82</v>
      </c>
      <c r="AY319" s="18" t="s">
        <v>114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8" t="s">
        <v>80</v>
      </c>
      <c r="BK319" s="200">
        <f>ROUND(I319*H319,2)</f>
        <v>0</v>
      </c>
      <c r="BL319" s="18" t="s">
        <v>122</v>
      </c>
      <c r="BM319" s="199" t="s">
        <v>560</v>
      </c>
    </row>
    <row r="320" spans="1:65" s="2" customFormat="1" ht="11.25">
      <c r="A320" s="35"/>
      <c r="B320" s="36"/>
      <c r="C320" s="37"/>
      <c r="D320" s="201" t="s">
        <v>124</v>
      </c>
      <c r="E320" s="37"/>
      <c r="F320" s="202" t="s">
        <v>561</v>
      </c>
      <c r="G320" s="37"/>
      <c r="H320" s="37"/>
      <c r="I320" s="109"/>
      <c r="J320" s="37"/>
      <c r="K320" s="37"/>
      <c r="L320" s="40"/>
      <c r="M320" s="203"/>
      <c r="N320" s="204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124</v>
      </c>
      <c r="AU320" s="18" t="s">
        <v>82</v>
      </c>
    </row>
    <row r="321" spans="1:65" s="13" customFormat="1" ht="11.25">
      <c r="B321" s="205"/>
      <c r="C321" s="206"/>
      <c r="D321" s="201" t="s">
        <v>126</v>
      </c>
      <c r="E321" s="207" t="s">
        <v>19</v>
      </c>
      <c r="F321" s="208" t="s">
        <v>518</v>
      </c>
      <c r="G321" s="206"/>
      <c r="H321" s="207" t="s">
        <v>19</v>
      </c>
      <c r="I321" s="209"/>
      <c r="J321" s="206"/>
      <c r="K321" s="206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126</v>
      </c>
      <c r="AU321" s="214" t="s">
        <v>82</v>
      </c>
      <c r="AV321" s="13" t="s">
        <v>80</v>
      </c>
      <c r="AW321" s="13" t="s">
        <v>34</v>
      </c>
      <c r="AX321" s="13" t="s">
        <v>72</v>
      </c>
      <c r="AY321" s="214" t="s">
        <v>114</v>
      </c>
    </row>
    <row r="322" spans="1:65" s="13" customFormat="1" ht="11.25">
      <c r="B322" s="205"/>
      <c r="C322" s="206"/>
      <c r="D322" s="201" t="s">
        <v>126</v>
      </c>
      <c r="E322" s="207" t="s">
        <v>19</v>
      </c>
      <c r="F322" s="208" t="s">
        <v>562</v>
      </c>
      <c r="G322" s="206"/>
      <c r="H322" s="207" t="s">
        <v>19</v>
      </c>
      <c r="I322" s="209"/>
      <c r="J322" s="206"/>
      <c r="K322" s="206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126</v>
      </c>
      <c r="AU322" s="214" t="s">
        <v>82</v>
      </c>
      <c r="AV322" s="13" t="s">
        <v>80</v>
      </c>
      <c r="AW322" s="13" t="s">
        <v>34</v>
      </c>
      <c r="AX322" s="13" t="s">
        <v>72</v>
      </c>
      <c r="AY322" s="214" t="s">
        <v>114</v>
      </c>
    </row>
    <row r="323" spans="1:65" s="14" customFormat="1" ht="11.25">
      <c r="B323" s="215"/>
      <c r="C323" s="216"/>
      <c r="D323" s="201" t="s">
        <v>126</v>
      </c>
      <c r="E323" s="217" t="s">
        <v>19</v>
      </c>
      <c r="F323" s="218" t="s">
        <v>563</v>
      </c>
      <c r="G323" s="216"/>
      <c r="H323" s="219">
        <v>72.5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126</v>
      </c>
      <c r="AU323" s="225" t="s">
        <v>82</v>
      </c>
      <c r="AV323" s="14" t="s">
        <v>82</v>
      </c>
      <c r="AW323" s="14" t="s">
        <v>34</v>
      </c>
      <c r="AX323" s="14" t="s">
        <v>72</v>
      </c>
      <c r="AY323" s="225" t="s">
        <v>114</v>
      </c>
    </row>
    <row r="324" spans="1:65" s="13" customFormat="1" ht="11.25">
      <c r="B324" s="205"/>
      <c r="C324" s="206"/>
      <c r="D324" s="201" t="s">
        <v>126</v>
      </c>
      <c r="E324" s="207" t="s">
        <v>19</v>
      </c>
      <c r="F324" s="208" t="s">
        <v>522</v>
      </c>
      <c r="G324" s="206"/>
      <c r="H324" s="207" t="s">
        <v>19</v>
      </c>
      <c r="I324" s="209"/>
      <c r="J324" s="206"/>
      <c r="K324" s="206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126</v>
      </c>
      <c r="AU324" s="214" t="s">
        <v>82</v>
      </c>
      <c r="AV324" s="13" t="s">
        <v>80</v>
      </c>
      <c r="AW324" s="13" t="s">
        <v>34</v>
      </c>
      <c r="AX324" s="13" t="s">
        <v>72</v>
      </c>
      <c r="AY324" s="214" t="s">
        <v>114</v>
      </c>
    </row>
    <row r="325" spans="1:65" s="13" customFormat="1" ht="11.25">
      <c r="B325" s="205"/>
      <c r="C325" s="206"/>
      <c r="D325" s="201" t="s">
        <v>126</v>
      </c>
      <c r="E325" s="207" t="s">
        <v>19</v>
      </c>
      <c r="F325" s="208" t="s">
        <v>564</v>
      </c>
      <c r="G325" s="206"/>
      <c r="H325" s="207" t="s">
        <v>19</v>
      </c>
      <c r="I325" s="209"/>
      <c r="J325" s="206"/>
      <c r="K325" s="206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126</v>
      </c>
      <c r="AU325" s="214" t="s">
        <v>82</v>
      </c>
      <c r="AV325" s="13" t="s">
        <v>80</v>
      </c>
      <c r="AW325" s="13" t="s">
        <v>34</v>
      </c>
      <c r="AX325" s="13" t="s">
        <v>72</v>
      </c>
      <c r="AY325" s="214" t="s">
        <v>114</v>
      </c>
    </row>
    <row r="326" spans="1:65" s="14" customFormat="1" ht="11.25">
      <c r="B326" s="215"/>
      <c r="C326" s="216"/>
      <c r="D326" s="201" t="s">
        <v>126</v>
      </c>
      <c r="E326" s="217" t="s">
        <v>19</v>
      </c>
      <c r="F326" s="218" t="s">
        <v>565</v>
      </c>
      <c r="G326" s="216"/>
      <c r="H326" s="219">
        <v>18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126</v>
      </c>
      <c r="AU326" s="225" t="s">
        <v>82</v>
      </c>
      <c r="AV326" s="14" t="s">
        <v>82</v>
      </c>
      <c r="AW326" s="14" t="s">
        <v>34</v>
      </c>
      <c r="AX326" s="14" t="s">
        <v>72</v>
      </c>
      <c r="AY326" s="225" t="s">
        <v>114</v>
      </c>
    </row>
    <row r="327" spans="1:65" s="15" customFormat="1" ht="11.25">
      <c r="B327" s="226"/>
      <c r="C327" s="227"/>
      <c r="D327" s="201" t="s">
        <v>126</v>
      </c>
      <c r="E327" s="228" t="s">
        <v>19</v>
      </c>
      <c r="F327" s="229" t="s">
        <v>133</v>
      </c>
      <c r="G327" s="227"/>
      <c r="H327" s="230">
        <v>90.5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AT327" s="236" t="s">
        <v>126</v>
      </c>
      <c r="AU327" s="236" t="s">
        <v>82</v>
      </c>
      <c r="AV327" s="15" t="s">
        <v>122</v>
      </c>
      <c r="AW327" s="15" t="s">
        <v>34</v>
      </c>
      <c r="AX327" s="15" t="s">
        <v>80</v>
      </c>
      <c r="AY327" s="236" t="s">
        <v>114</v>
      </c>
    </row>
    <row r="328" spans="1:65" s="2" customFormat="1" ht="16.5" customHeight="1">
      <c r="A328" s="35"/>
      <c r="B328" s="36"/>
      <c r="C328" s="188" t="s">
        <v>566</v>
      </c>
      <c r="D328" s="188" t="s">
        <v>117</v>
      </c>
      <c r="E328" s="189" t="s">
        <v>567</v>
      </c>
      <c r="F328" s="190" t="s">
        <v>568</v>
      </c>
      <c r="G328" s="191" t="s">
        <v>296</v>
      </c>
      <c r="H328" s="192">
        <v>90.5</v>
      </c>
      <c r="I328" s="193"/>
      <c r="J328" s="194">
        <f>ROUND(I328*H328,2)</f>
        <v>0</v>
      </c>
      <c r="K328" s="190" t="s">
        <v>297</v>
      </c>
      <c r="L328" s="40"/>
      <c r="M328" s="195" t="s">
        <v>19</v>
      </c>
      <c r="N328" s="196" t="s">
        <v>43</v>
      </c>
      <c r="O328" s="65"/>
      <c r="P328" s="197">
        <f>O328*H328</f>
        <v>0</v>
      </c>
      <c r="Q328" s="197">
        <v>3.9079999999999997E-2</v>
      </c>
      <c r="R328" s="197">
        <f>Q328*H328</f>
        <v>3.5367399999999996</v>
      </c>
      <c r="S328" s="197">
        <v>0</v>
      </c>
      <c r="T328" s="198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9" t="s">
        <v>122</v>
      </c>
      <c r="AT328" s="199" t="s">
        <v>117</v>
      </c>
      <c r="AU328" s="199" t="s">
        <v>82</v>
      </c>
      <c r="AY328" s="18" t="s">
        <v>114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8" t="s">
        <v>80</v>
      </c>
      <c r="BK328" s="200">
        <f>ROUND(I328*H328,2)</f>
        <v>0</v>
      </c>
      <c r="BL328" s="18" t="s">
        <v>122</v>
      </c>
      <c r="BM328" s="199" t="s">
        <v>569</v>
      </c>
    </row>
    <row r="329" spans="1:65" s="2" customFormat="1" ht="11.25">
      <c r="A329" s="35"/>
      <c r="B329" s="36"/>
      <c r="C329" s="37"/>
      <c r="D329" s="201" t="s">
        <v>124</v>
      </c>
      <c r="E329" s="37"/>
      <c r="F329" s="202" t="s">
        <v>570</v>
      </c>
      <c r="G329" s="37"/>
      <c r="H329" s="37"/>
      <c r="I329" s="109"/>
      <c r="J329" s="37"/>
      <c r="K329" s="37"/>
      <c r="L329" s="40"/>
      <c r="M329" s="203"/>
      <c r="N329" s="204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124</v>
      </c>
      <c r="AU329" s="18" t="s">
        <v>82</v>
      </c>
    </row>
    <row r="330" spans="1:65" s="2" customFormat="1" ht="16.5" customHeight="1">
      <c r="A330" s="35"/>
      <c r="B330" s="36"/>
      <c r="C330" s="188" t="s">
        <v>571</v>
      </c>
      <c r="D330" s="188" t="s">
        <v>117</v>
      </c>
      <c r="E330" s="189" t="s">
        <v>572</v>
      </c>
      <c r="F330" s="190" t="s">
        <v>573</v>
      </c>
      <c r="G330" s="191" t="s">
        <v>296</v>
      </c>
      <c r="H330" s="192">
        <v>90.5</v>
      </c>
      <c r="I330" s="193"/>
      <c r="J330" s="194">
        <f>ROUND(I330*H330,2)</f>
        <v>0</v>
      </c>
      <c r="K330" s="190" t="s">
        <v>297</v>
      </c>
      <c r="L330" s="40"/>
      <c r="M330" s="195" t="s">
        <v>19</v>
      </c>
      <c r="N330" s="196" t="s">
        <v>43</v>
      </c>
      <c r="O330" s="65"/>
      <c r="P330" s="197">
        <f>O330*H330</f>
        <v>0</v>
      </c>
      <c r="Q330" s="197">
        <v>0</v>
      </c>
      <c r="R330" s="197">
        <f>Q330*H330</f>
        <v>0</v>
      </c>
      <c r="S330" s="197">
        <v>0</v>
      </c>
      <c r="T330" s="198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9" t="s">
        <v>122</v>
      </c>
      <c r="AT330" s="199" t="s">
        <v>117</v>
      </c>
      <c r="AU330" s="199" t="s">
        <v>82</v>
      </c>
      <c r="AY330" s="18" t="s">
        <v>114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8" t="s">
        <v>80</v>
      </c>
      <c r="BK330" s="200">
        <f>ROUND(I330*H330,2)</f>
        <v>0</v>
      </c>
      <c r="BL330" s="18" t="s">
        <v>122</v>
      </c>
      <c r="BM330" s="199" t="s">
        <v>574</v>
      </c>
    </row>
    <row r="331" spans="1:65" s="2" customFormat="1" ht="11.25">
      <c r="A331" s="35"/>
      <c r="B331" s="36"/>
      <c r="C331" s="37"/>
      <c r="D331" s="201" t="s">
        <v>124</v>
      </c>
      <c r="E331" s="37"/>
      <c r="F331" s="202" t="s">
        <v>575</v>
      </c>
      <c r="G331" s="37"/>
      <c r="H331" s="37"/>
      <c r="I331" s="109"/>
      <c r="J331" s="37"/>
      <c r="K331" s="37"/>
      <c r="L331" s="40"/>
      <c r="M331" s="203"/>
      <c r="N331" s="204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124</v>
      </c>
      <c r="AU331" s="18" t="s">
        <v>82</v>
      </c>
    </row>
    <row r="332" spans="1:65" s="2" customFormat="1" ht="16.5" customHeight="1">
      <c r="A332" s="35"/>
      <c r="B332" s="36"/>
      <c r="C332" s="188" t="s">
        <v>576</v>
      </c>
      <c r="D332" s="188" t="s">
        <v>117</v>
      </c>
      <c r="E332" s="189" t="s">
        <v>577</v>
      </c>
      <c r="F332" s="190" t="s">
        <v>578</v>
      </c>
      <c r="G332" s="191" t="s">
        <v>296</v>
      </c>
      <c r="H332" s="192">
        <v>319.39999999999998</v>
      </c>
      <c r="I332" s="193"/>
      <c r="J332" s="194">
        <f>ROUND(I332*H332,2)</f>
        <v>0</v>
      </c>
      <c r="K332" s="190" t="s">
        <v>297</v>
      </c>
      <c r="L332" s="40"/>
      <c r="M332" s="195" t="s">
        <v>19</v>
      </c>
      <c r="N332" s="196" t="s">
        <v>43</v>
      </c>
      <c r="O332" s="65"/>
      <c r="P332" s="197">
        <f>O332*H332</f>
        <v>0</v>
      </c>
      <c r="Q332" s="197">
        <v>1.9429999999999999E-2</v>
      </c>
      <c r="R332" s="197">
        <f>Q332*H332</f>
        <v>6.2059419999999994</v>
      </c>
      <c r="S332" s="197">
        <v>0</v>
      </c>
      <c r="T332" s="198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9" t="s">
        <v>122</v>
      </c>
      <c r="AT332" s="199" t="s">
        <v>117</v>
      </c>
      <c r="AU332" s="199" t="s">
        <v>82</v>
      </c>
      <c r="AY332" s="18" t="s">
        <v>114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8" t="s">
        <v>80</v>
      </c>
      <c r="BK332" s="200">
        <f>ROUND(I332*H332,2)</f>
        <v>0</v>
      </c>
      <c r="BL332" s="18" t="s">
        <v>122</v>
      </c>
      <c r="BM332" s="199" t="s">
        <v>579</v>
      </c>
    </row>
    <row r="333" spans="1:65" s="2" customFormat="1" ht="11.25">
      <c r="A333" s="35"/>
      <c r="B333" s="36"/>
      <c r="C333" s="37"/>
      <c r="D333" s="201" t="s">
        <v>124</v>
      </c>
      <c r="E333" s="37"/>
      <c r="F333" s="202" t="s">
        <v>580</v>
      </c>
      <c r="G333" s="37"/>
      <c r="H333" s="37"/>
      <c r="I333" s="109"/>
      <c r="J333" s="37"/>
      <c r="K333" s="37"/>
      <c r="L333" s="40"/>
      <c r="M333" s="203"/>
      <c r="N333" s="204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124</v>
      </c>
      <c r="AU333" s="18" t="s">
        <v>82</v>
      </c>
    </row>
    <row r="334" spans="1:65" s="13" customFormat="1" ht="11.25">
      <c r="B334" s="205"/>
      <c r="C334" s="206"/>
      <c r="D334" s="201" t="s">
        <v>126</v>
      </c>
      <c r="E334" s="207" t="s">
        <v>19</v>
      </c>
      <c r="F334" s="208" t="s">
        <v>581</v>
      </c>
      <c r="G334" s="206"/>
      <c r="H334" s="207" t="s">
        <v>19</v>
      </c>
      <c r="I334" s="209"/>
      <c r="J334" s="206"/>
      <c r="K334" s="206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126</v>
      </c>
      <c r="AU334" s="214" t="s">
        <v>82</v>
      </c>
      <c r="AV334" s="13" t="s">
        <v>80</v>
      </c>
      <c r="AW334" s="13" t="s">
        <v>34</v>
      </c>
      <c r="AX334" s="13" t="s">
        <v>72</v>
      </c>
      <c r="AY334" s="214" t="s">
        <v>114</v>
      </c>
    </row>
    <row r="335" spans="1:65" s="14" customFormat="1" ht="11.25">
      <c r="B335" s="215"/>
      <c r="C335" s="216"/>
      <c r="D335" s="201" t="s">
        <v>126</v>
      </c>
      <c r="E335" s="217" t="s">
        <v>19</v>
      </c>
      <c r="F335" s="218" t="s">
        <v>582</v>
      </c>
      <c r="G335" s="216"/>
      <c r="H335" s="219">
        <v>9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126</v>
      </c>
      <c r="AU335" s="225" t="s">
        <v>82</v>
      </c>
      <c r="AV335" s="14" t="s">
        <v>82</v>
      </c>
      <c r="AW335" s="14" t="s">
        <v>34</v>
      </c>
      <c r="AX335" s="14" t="s">
        <v>72</v>
      </c>
      <c r="AY335" s="225" t="s">
        <v>114</v>
      </c>
    </row>
    <row r="336" spans="1:65" s="14" customFormat="1" ht="11.25">
      <c r="B336" s="215"/>
      <c r="C336" s="216"/>
      <c r="D336" s="201" t="s">
        <v>126</v>
      </c>
      <c r="E336" s="217" t="s">
        <v>19</v>
      </c>
      <c r="F336" s="218" t="s">
        <v>583</v>
      </c>
      <c r="G336" s="216"/>
      <c r="H336" s="219">
        <v>3.9</v>
      </c>
      <c r="I336" s="220"/>
      <c r="J336" s="216"/>
      <c r="K336" s="216"/>
      <c r="L336" s="221"/>
      <c r="M336" s="222"/>
      <c r="N336" s="223"/>
      <c r="O336" s="223"/>
      <c r="P336" s="223"/>
      <c r="Q336" s="223"/>
      <c r="R336" s="223"/>
      <c r="S336" s="223"/>
      <c r="T336" s="224"/>
      <c r="AT336" s="225" t="s">
        <v>126</v>
      </c>
      <c r="AU336" s="225" t="s">
        <v>82</v>
      </c>
      <c r="AV336" s="14" t="s">
        <v>82</v>
      </c>
      <c r="AW336" s="14" t="s">
        <v>34</v>
      </c>
      <c r="AX336" s="14" t="s">
        <v>72</v>
      </c>
      <c r="AY336" s="225" t="s">
        <v>114</v>
      </c>
    </row>
    <row r="337" spans="1:65" s="14" customFormat="1" ht="11.25">
      <c r="B337" s="215"/>
      <c r="C337" s="216"/>
      <c r="D337" s="201" t="s">
        <v>126</v>
      </c>
      <c r="E337" s="217" t="s">
        <v>19</v>
      </c>
      <c r="F337" s="218" t="s">
        <v>584</v>
      </c>
      <c r="G337" s="216"/>
      <c r="H337" s="219">
        <v>3.9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126</v>
      </c>
      <c r="AU337" s="225" t="s">
        <v>82</v>
      </c>
      <c r="AV337" s="14" t="s">
        <v>82</v>
      </c>
      <c r="AW337" s="14" t="s">
        <v>34</v>
      </c>
      <c r="AX337" s="14" t="s">
        <v>72</v>
      </c>
      <c r="AY337" s="225" t="s">
        <v>114</v>
      </c>
    </row>
    <row r="338" spans="1:65" s="13" customFormat="1" ht="11.25">
      <c r="B338" s="205"/>
      <c r="C338" s="206"/>
      <c r="D338" s="201" t="s">
        <v>126</v>
      </c>
      <c r="E338" s="207" t="s">
        <v>19</v>
      </c>
      <c r="F338" s="208" t="s">
        <v>585</v>
      </c>
      <c r="G338" s="206"/>
      <c r="H338" s="207" t="s">
        <v>19</v>
      </c>
      <c r="I338" s="209"/>
      <c r="J338" s="206"/>
      <c r="K338" s="206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126</v>
      </c>
      <c r="AU338" s="214" t="s">
        <v>82</v>
      </c>
      <c r="AV338" s="13" t="s">
        <v>80</v>
      </c>
      <c r="AW338" s="13" t="s">
        <v>34</v>
      </c>
      <c r="AX338" s="13" t="s">
        <v>72</v>
      </c>
      <c r="AY338" s="214" t="s">
        <v>114</v>
      </c>
    </row>
    <row r="339" spans="1:65" s="14" customFormat="1" ht="11.25">
      <c r="B339" s="215"/>
      <c r="C339" s="216"/>
      <c r="D339" s="201" t="s">
        <v>126</v>
      </c>
      <c r="E339" s="217" t="s">
        <v>19</v>
      </c>
      <c r="F339" s="218" t="s">
        <v>586</v>
      </c>
      <c r="G339" s="216"/>
      <c r="H339" s="219">
        <v>13.5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126</v>
      </c>
      <c r="AU339" s="225" t="s">
        <v>82</v>
      </c>
      <c r="AV339" s="14" t="s">
        <v>82</v>
      </c>
      <c r="AW339" s="14" t="s">
        <v>34</v>
      </c>
      <c r="AX339" s="14" t="s">
        <v>72</v>
      </c>
      <c r="AY339" s="225" t="s">
        <v>114</v>
      </c>
    </row>
    <row r="340" spans="1:65" s="14" customFormat="1" ht="11.25">
      <c r="B340" s="215"/>
      <c r="C340" s="216"/>
      <c r="D340" s="201" t="s">
        <v>126</v>
      </c>
      <c r="E340" s="217" t="s">
        <v>19</v>
      </c>
      <c r="F340" s="218" t="s">
        <v>587</v>
      </c>
      <c r="G340" s="216"/>
      <c r="H340" s="219">
        <v>13.5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126</v>
      </c>
      <c r="AU340" s="225" t="s">
        <v>82</v>
      </c>
      <c r="AV340" s="14" t="s">
        <v>82</v>
      </c>
      <c r="AW340" s="14" t="s">
        <v>34</v>
      </c>
      <c r="AX340" s="14" t="s">
        <v>72</v>
      </c>
      <c r="AY340" s="225" t="s">
        <v>114</v>
      </c>
    </row>
    <row r="341" spans="1:65" s="13" customFormat="1" ht="11.25">
      <c r="B341" s="205"/>
      <c r="C341" s="206"/>
      <c r="D341" s="201" t="s">
        <v>126</v>
      </c>
      <c r="E341" s="207" t="s">
        <v>19</v>
      </c>
      <c r="F341" s="208" t="s">
        <v>588</v>
      </c>
      <c r="G341" s="206"/>
      <c r="H341" s="207" t="s">
        <v>19</v>
      </c>
      <c r="I341" s="209"/>
      <c r="J341" s="206"/>
      <c r="K341" s="206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126</v>
      </c>
      <c r="AU341" s="214" t="s">
        <v>82</v>
      </c>
      <c r="AV341" s="13" t="s">
        <v>80</v>
      </c>
      <c r="AW341" s="13" t="s">
        <v>34</v>
      </c>
      <c r="AX341" s="13" t="s">
        <v>72</v>
      </c>
      <c r="AY341" s="214" t="s">
        <v>114</v>
      </c>
    </row>
    <row r="342" spans="1:65" s="14" customFormat="1" ht="11.25">
      <c r="B342" s="215"/>
      <c r="C342" s="216"/>
      <c r="D342" s="201" t="s">
        <v>126</v>
      </c>
      <c r="E342" s="217" t="s">
        <v>19</v>
      </c>
      <c r="F342" s="218" t="s">
        <v>589</v>
      </c>
      <c r="G342" s="216"/>
      <c r="H342" s="219">
        <v>130.5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126</v>
      </c>
      <c r="AU342" s="225" t="s">
        <v>82</v>
      </c>
      <c r="AV342" s="14" t="s">
        <v>82</v>
      </c>
      <c r="AW342" s="14" t="s">
        <v>34</v>
      </c>
      <c r="AX342" s="14" t="s">
        <v>72</v>
      </c>
      <c r="AY342" s="225" t="s">
        <v>114</v>
      </c>
    </row>
    <row r="343" spans="1:65" s="14" customFormat="1" ht="11.25">
      <c r="B343" s="215"/>
      <c r="C343" s="216"/>
      <c r="D343" s="201" t="s">
        <v>126</v>
      </c>
      <c r="E343" s="217" t="s">
        <v>19</v>
      </c>
      <c r="F343" s="218" t="s">
        <v>590</v>
      </c>
      <c r="G343" s="216"/>
      <c r="H343" s="219">
        <v>130.5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126</v>
      </c>
      <c r="AU343" s="225" t="s">
        <v>82</v>
      </c>
      <c r="AV343" s="14" t="s">
        <v>82</v>
      </c>
      <c r="AW343" s="14" t="s">
        <v>34</v>
      </c>
      <c r="AX343" s="14" t="s">
        <v>72</v>
      </c>
      <c r="AY343" s="225" t="s">
        <v>114</v>
      </c>
    </row>
    <row r="344" spans="1:65" s="13" customFormat="1" ht="11.25">
      <c r="B344" s="205"/>
      <c r="C344" s="206"/>
      <c r="D344" s="201" t="s">
        <v>126</v>
      </c>
      <c r="E344" s="207" t="s">
        <v>19</v>
      </c>
      <c r="F344" s="208" t="s">
        <v>591</v>
      </c>
      <c r="G344" s="206"/>
      <c r="H344" s="207" t="s">
        <v>19</v>
      </c>
      <c r="I344" s="209"/>
      <c r="J344" s="206"/>
      <c r="K344" s="206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126</v>
      </c>
      <c r="AU344" s="214" t="s">
        <v>82</v>
      </c>
      <c r="AV344" s="13" t="s">
        <v>80</v>
      </c>
      <c r="AW344" s="13" t="s">
        <v>34</v>
      </c>
      <c r="AX344" s="13" t="s">
        <v>72</v>
      </c>
      <c r="AY344" s="214" t="s">
        <v>114</v>
      </c>
    </row>
    <row r="345" spans="1:65" s="14" customFormat="1" ht="11.25">
      <c r="B345" s="215"/>
      <c r="C345" s="216"/>
      <c r="D345" s="201" t="s">
        <v>126</v>
      </c>
      <c r="E345" s="217" t="s">
        <v>19</v>
      </c>
      <c r="F345" s="218" t="s">
        <v>592</v>
      </c>
      <c r="G345" s="216"/>
      <c r="H345" s="219">
        <v>7.3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126</v>
      </c>
      <c r="AU345" s="225" t="s">
        <v>82</v>
      </c>
      <c r="AV345" s="14" t="s">
        <v>82</v>
      </c>
      <c r="AW345" s="14" t="s">
        <v>34</v>
      </c>
      <c r="AX345" s="14" t="s">
        <v>72</v>
      </c>
      <c r="AY345" s="225" t="s">
        <v>114</v>
      </c>
    </row>
    <row r="346" spans="1:65" s="13" customFormat="1" ht="11.25">
      <c r="B346" s="205"/>
      <c r="C346" s="206"/>
      <c r="D346" s="201" t="s">
        <v>126</v>
      </c>
      <c r="E346" s="207" t="s">
        <v>19</v>
      </c>
      <c r="F346" s="208" t="s">
        <v>593</v>
      </c>
      <c r="G346" s="206"/>
      <c r="H346" s="207" t="s">
        <v>19</v>
      </c>
      <c r="I346" s="209"/>
      <c r="J346" s="206"/>
      <c r="K346" s="206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126</v>
      </c>
      <c r="AU346" s="214" t="s">
        <v>82</v>
      </c>
      <c r="AV346" s="13" t="s">
        <v>80</v>
      </c>
      <c r="AW346" s="13" t="s">
        <v>34</v>
      </c>
      <c r="AX346" s="13" t="s">
        <v>72</v>
      </c>
      <c r="AY346" s="214" t="s">
        <v>114</v>
      </c>
    </row>
    <row r="347" spans="1:65" s="14" customFormat="1" ht="11.25">
      <c r="B347" s="215"/>
      <c r="C347" s="216"/>
      <c r="D347" s="201" t="s">
        <v>126</v>
      </c>
      <c r="E347" s="217" t="s">
        <v>19</v>
      </c>
      <c r="F347" s="218" t="s">
        <v>592</v>
      </c>
      <c r="G347" s="216"/>
      <c r="H347" s="219">
        <v>7.3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126</v>
      </c>
      <c r="AU347" s="225" t="s">
        <v>82</v>
      </c>
      <c r="AV347" s="14" t="s">
        <v>82</v>
      </c>
      <c r="AW347" s="14" t="s">
        <v>34</v>
      </c>
      <c r="AX347" s="14" t="s">
        <v>72</v>
      </c>
      <c r="AY347" s="225" t="s">
        <v>114</v>
      </c>
    </row>
    <row r="348" spans="1:65" s="15" customFormat="1" ht="11.25">
      <c r="B348" s="226"/>
      <c r="C348" s="227"/>
      <c r="D348" s="201" t="s">
        <v>126</v>
      </c>
      <c r="E348" s="228" t="s">
        <v>19</v>
      </c>
      <c r="F348" s="229" t="s">
        <v>133</v>
      </c>
      <c r="G348" s="227"/>
      <c r="H348" s="230">
        <v>319.39999999999998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AT348" s="236" t="s">
        <v>126</v>
      </c>
      <c r="AU348" s="236" t="s">
        <v>82</v>
      </c>
      <c r="AV348" s="15" t="s">
        <v>122</v>
      </c>
      <c r="AW348" s="15" t="s">
        <v>34</v>
      </c>
      <c r="AX348" s="15" t="s">
        <v>80</v>
      </c>
      <c r="AY348" s="236" t="s">
        <v>114</v>
      </c>
    </row>
    <row r="349" spans="1:65" s="2" customFormat="1" ht="16.5" customHeight="1">
      <c r="A349" s="35"/>
      <c r="B349" s="36"/>
      <c r="C349" s="188" t="s">
        <v>594</v>
      </c>
      <c r="D349" s="188" t="s">
        <v>117</v>
      </c>
      <c r="E349" s="189" t="s">
        <v>595</v>
      </c>
      <c r="F349" s="190" t="s">
        <v>596</v>
      </c>
      <c r="G349" s="191" t="s">
        <v>296</v>
      </c>
      <c r="H349" s="192">
        <v>1.35</v>
      </c>
      <c r="I349" s="193"/>
      <c r="J349" s="194">
        <f>ROUND(I349*H349,2)</f>
        <v>0</v>
      </c>
      <c r="K349" s="190" t="s">
        <v>297</v>
      </c>
      <c r="L349" s="40"/>
      <c r="M349" s="195" t="s">
        <v>19</v>
      </c>
      <c r="N349" s="196" t="s">
        <v>43</v>
      </c>
      <c r="O349" s="65"/>
      <c r="P349" s="197">
        <f>O349*H349</f>
        <v>0</v>
      </c>
      <c r="Q349" s="197">
        <v>9.9750000000000005E-2</v>
      </c>
      <c r="R349" s="197">
        <f>Q349*H349</f>
        <v>0.13466250000000002</v>
      </c>
      <c r="S349" s="197">
        <v>0</v>
      </c>
      <c r="T349" s="198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9" t="s">
        <v>122</v>
      </c>
      <c r="AT349" s="199" t="s">
        <v>117</v>
      </c>
      <c r="AU349" s="199" t="s">
        <v>82</v>
      </c>
      <c r="AY349" s="18" t="s">
        <v>114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8" t="s">
        <v>80</v>
      </c>
      <c r="BK349" s="200">
        <f>ROUND(I349*H349,2)</f>
        <v>0</v>
      </c>
      <c r="BL349" s="18" t="s">
        <v>122</v>
      </c>
      <c r="BM349" s="199" t="s">
        <v>597</v>
      </c>
    </row>
    <row r="350" spans="1:65" s="2" customFormat="1" ht="11.25">
      <c r="A350" s="35"/>
      <c r="B350" s="36"/>
      <c r="C350" s="37"/>
      <c r="D350" s="201" t="s">
        <v>124</v>
      </c>
      <c r="E350" s="37"/>
      <c r="F350" s="202" t="s">
        <v>598</v>
      </c>
      <c r="G350" s="37"/>
      <c r="H350" s="37"/>
      <c r="I350" s="109"/>
      <c r="J350" s="37"/>
      <c r="K350" s="37"/>
      <c r="L350" s="40"/>
      <c r="M350" s="203"/>
      <c r="N350" s="204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124</v>
      </c>
      <c r="AU350" s="18" t="s">
        <v>82</v>
      </c>
    </row>
    <row r="351" spans="1:65" s="13" customFormat="1" ht="22.5">
      <c r="B351" s="205"/>
      <c r="C351" s="206"/>
      <c r="D351" s="201" t="s">
        <v>126</v>
      </c>
      <c r="E351" s="207" t="s">
        <v>19</v>
      </c>
      <c r="F351" s="208" t="s">
        <v>599</v>
      </c>
      <c r="G351" s="206"/>
      <c r="H351" s="207" t="s">
        <v>19</v>
      </c>
      <c r="I351" s="209"/>
      <c r="J351" s="206"/>
      <c r="K351" s="206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126</v>
      </c>
      <c r="AU351" s="214" t="s">
        <v>82</v>
      </c>
      <c r="AV351" s="13" t="s">
        <v>80</v>
      </c>
      <c r="AW351" s="13" t="s">
        <v>34</v>
      </c>
      <c r="AX351" s="13" t="s">
        <v>72</v>
      </c>
      <c r="AY351" s="214" t="s">
        <v>114</v>
      </c>
    </row>
    <row r="352" spans="1:65" s="14" customFormat="1" ht="11.25">
      <c r="B352" s="215"/>
      <c r="C352" s="216"/>
      <c r="D352" s="201" t="s">
        <v>126</v>
      </c>
      <c r="E352" s="217" t="s">
        <v>19</v>
      </c>
      <c r="F352" s="218" t="s">
        <v>600</v>
      </c>
      <c r="G352" s="216"/>
      <c r="H352" s="219">
        <v>0.67500000000000004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126</v>
      </c>
      <c r="AU352" s="225" t="s">
        <v>82</v>
      </c>
      <c r="AV352" s="14" t="s">
        <v>82</v>
      </c>
      <c r="AW352" s="14" t="s">
        <v>34</v>
      </c>
      <c r="AX352" s="14" t="s">
        <v>72</v>
      </c>
      <c r="AY352" s="225" t="s">
        <v>114</v>
      </c>
    </row>
    <row r="353" spans="1:65" s="14" customFormat="1" ht="11.25">
      <c r="B353" s="215"/>
      <c r="C353" s="216"/>
      <c r="D353" s="201" t="s">
        <v>126</v>
      </c>
      <c r="E353" s="217" t="s">
        <v>19</v>
      </c>
      <c r="F353" s="218" t="s">
        <v>601</v>
      </c>
      <c r="G353" s="216"/>
      <c r="H353" s="219">
        <v>0.67500000000000004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126</v>
      </c>
      <c r="AU353" s="225" t="s">
        <v>82</v>
      </c>
      <c r="AV353" s="14" t="s">
        <v>82</v>
      </c>
      <c r="AW353" s="14" t="s">
        <v>34</v>
      </c>
      <c r="AX353" s="14" t="s">
        <v>72</v>
      </c>
      <c r="AY353" s="225" t="s">
        <v>114</v>
      </c>
    </row>
    <row r="354" spans="1:65" s="15" customFormat="1" ht="11.25">
      <c r="B354" s="226"/>
      <c r="C354" s="227"/>
      <c r="D354" s="201" t="s">
        <v>126</v>
      </c>
      <c r="E354" s="228" t="s">
        <v>19</v>
      </c>
      <c r="F354" s="229" t="s">
        <v>133</v>
      </c>
      <c r="G354" s="227"/>
      <c r="H354" s="230">
        <v>1.35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126</v>
      </c>
      <c r="AU354" s="236" t="s">
        <v>82</v>
      </c>
      <c r="AV354" s="15" t="s">
        <v>122</v>
      </c>
      <c r="AW354" s="15" t="s">
        <v>34</v>
      </c>
      <c r="AX354" s="15" t="s">
        <v>80</v>
      </c>
      <c r="AY354" s="236" t="s">
        <v>114</v>
      </c>
    </row>
    <row r="355" spans="1:65" s="2" customFormat="1" ht="16.5" customHeight="1">
      <c r="A355" s="35"/>
      <c r="B355" s="36"/>
      <c r="C355" s="188" t="s">
        <v>504</v>
      </c>
      <c r="D355" s="188" t="s">
        <v>117</v>
      </c>
      <c r="E355" s="189" t="s">
        <v>602</v>
      </c>
      <c r="F355" s="190" t="s">
        <v>603</v>
      </c>
      <c r="G355" s="191" t="s">
        <v>296</v>
      </c>
      <c r="H355" s="192">
        <v>65.900000000000006</v>
      </c>
      <c r="I355" s="193"/>
      <c r="J355" s="194">
        <f>ROUND(I355*H355,2)</f>
        <v>0</v>
      </c>
      <c r="K355" s="190" t="s">
        <v>297</v>
      </c>
      <c r="L355" s="40"/>
      <c r="M355" s="195" t="s">
        <v>19</v>
      </c>
      <c r="N355" s="196" t="s">
        <v>43</v>
      </c>
      <c r="O355" s="65"/>
      <c r="P355" s="197">
        <f>O355*H355</f>
        <v>0</v>
      </c>
      <c r="Q355" s="197">
        <v>1.9429999999999999E-2</v>
      </c>
      <c r="R355" s="197">
        <f>Q355*H355</f>
        <v>1.280437</v>
      </c>
      <c r="S355" s="197">
        <v>0</v>
      </c>
      <c r="T355" s="198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9" t="s">
        <v>122</v>
      </c>
      <c r="AT355" s="199" t="s">
        <v>117</v>
      </c>
      <c r="AU355" s="199" t="s">
        <v>82</v>
      </c>
      <c r="AY355" s="18" t="s">
        <v>114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8" t="s">
        <v>80</v>
      </c>
      <c r="BK355" s="200">
        <f>ROUND(I355*H355,2)</f>
        <v>0</v>
      </c>
      <c r="BL355" s="18" t="s">
        <v>122</v>
      </c>
      <c r="BM355" s="199" t="s">
        <v>604</v>
      </c>
    </row>
    <row r="356" spans="1:65" s="2" customFormat="1" ht="11.25">
      <c r="A356" s="35"/>
      <c r="B356" s="36"/>
      <c r="C356" s="37"/>
      <c r="D356" s="201" t="s">
        <v>124</v>
      </c>
      <c r="E356" s="37"/>
      <c r="F356" s="202" t="s">
        <v>605</v>
      </c>
      <c r="G356" s="37"/>
      <c r="H356" s="37"/>
      <c r="I356" s="109"/>
      <c r="J356" s="37"/>
      <c r="K356" s="37"/>
      <c r="L356" s="40"/>
      <c r="M356" s="203"/>
      <c r="N356" s="204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124</v>
      </c>
      <c r="AU356" s="18" t="s">
        <v>82</v>
      </c>
    </row>
    <row r="357" spans="1:65" s="13" customFormat="1" ht="11.25">
      <c r="B357" s="205"/>
      <c r="C357" s="206"/>
      <c r="D357" s="201" t="s">
        <v>126</v>
      </c>
      <c r="E357" s="207" t="s">
        <v>19</v>
      </c>
      <c r="F357" s="208" t="s">
        <v>536</v>
      </c>
      <c r="G357" s="206"/>
      <c r="H357" s="207" t="s">
        <v>19</v>
      </c>
      <c r="I357" s="209"/>
      <c r="J357" s="206"/>
      <c r="K357" s="206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126</v>
      </c>
      <c r="AU357" s="214" t="s">
        <v>82</v>
      </c>
      <c r="AV357" s="13" t="s">
        <v>80</v>
      </c>
      <c r="AW357" s="13" t="s">
        <v>34</v>
      </c>
      <c r="AX357" s="13" t="s">
        <v>72</v>
      </c>
      <c r="AY357" s="214" t="s">
        <v>114</v>
      </c>
    </row>
    <row r="358" spans="1:65" s="14" customFormat="1" ht="11.25">
      <c r="B358" s="215"/>
      <c r="C358" s="216"/>
      <c r="D358" s="201" t="s">
        <v>126</v>
      </c>
      <c r="E358" s="217" t="s">
        <v>19</v>
      </c>
      <c r="F358" s="218" t="s">
        <v>537</v>
      </c>
      <c r="G358" s="216"/>
      <c r="H358" s="219">
        <v>20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126</v>
      </c>
      <c r="AU358" s="225" t="s">
        <v>82</v>
      </c>
      <c r="AV358" s="14" t="s">
        <v>82</v>
      </c>
      <c r="AW358" s="14" t="s">
        <v>34</v>
      </c>
      <c r="AX358" s="14" t="s">
        <v>72</v>
      </c>
      <c r="AY358" s="225" t="s">
        <v>114</v>
      </c>
    </row>
    <row r="359" spans="1:65" s="13" customFormat="1" ht="11.25">
      <c r="B359" s="205"/>
      <c r="C359" s="206"/>
      <c r="D359" s="201" t="s">
        <v>126</v>
      </c>
      <c r="E359" s="207" t="s">
        <v>19</v>
      </c>
      <c r="F359" s="208" t="s">
        <v>606</v>
      </c>
      <c r="G359" s="206"/>
      <c r="H359" s="207" t="s">
        <v>19</v>
      </c>
      <c r="I359" s="209"/>
      <c r="J359" s="206"/>
      <c r="K359" s="206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126</v>
      </c>
      <c r="AU359" s="214" t="s">
        <v>82</v>
      </c>
      <c r="AV359" s="13" t="s">
        <v>80</v>
      </c>
      <c r="AW359" s="13" t="s">
        <v>34</v>
      </c>
      <c r="AX359" s="13" t="s">
        <v>72</v>
      </c>
      <c r="AY359" s="214" t="s">
        <v>114</v>
      </c>
    </row>
    <row r="360" spans="1:65" s="14" customFormat="1" ht="11.25">
      <c r="B360" s="215"/>
      <c r="C360" s="216"/>
      <c r="D360" s="201" t="s">
        <v>126</v>
      </c>
      <c r="E360" s="217" t="s">
        <v>19</v>
      </c>
      <c r="F360" s="218" t="s">
        <v>607</v>
      </c>
      <c r="G360" s="216"/>
      <c r="H360" s="219">
        <v>45.9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AT360" s="225" t="s">
        <v>126</v>
      </c>
      <c r="AU360" s="225" t="s">
        <v>82</v>
      </c>
      <c r="AV360" s="14" t="s">
        <v>82</v>
      </c>
      <c r="AW360" s="14" t="s">
        <v>34</v>
      </c>
      <c r="AX360" s="14" t="s">
        <v>72</v>
      </c>
      <c r="AY360" s="225" t="s">
        <v>114</v>
      </c>
    </row>
    <row r="361" spans="1:65" s="15" customFormat="1" ht="11.25">
      <c r="B361" s="226"/>
      <c r="C361" s="227"/>
      <c r="D361" s="201" t="s">
        <v>126</v>
      </c>
      <c r="E361" s="228" t="s">
        <v>19</v>
      </c>
      <c r="F361" s="229" t="s">
        <v>133</v>
      </c>
      <c r="G361" s="227"/>
      <c r="H361" s="230">
        <v>65.900000000000006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AT361" s="236" t="s">
        <v>126</v>
      </c>
      <c r="AU361" s="236" t="s">
        <v>82</v>
      </c>
      <c r="AV361" s="15" t="s">
        <v>122</v>
      </c>
      <c r="AW361" s="15" t="s">
        <v>34</v>
      </c>
      <c r="AX361" s="15" t="s">
        <v>80</v>
      </c>
      <c r="AY361" s="236" t="s">
        <v>114</v>
      </c>
    </row>
    <row r="362" spans="1:65" s="2" customFormat="1" ht="16.5" customHeight="1">
      <c r="A362" s="35"/>
      <c r="B362" s="36"/>
      <c r="C362" s="188" t="s">
        <v>608</v>
      </c>
      <c r="D362" s="188" t="s">
        <v>117</v>
      </c>
      <c r="E362" s="189" t="s">
        <v>609</v>
      </c>
      <c r="F362" s="190" t="s">
        <v>610</v>
      </c>
      <c r="G362" s="191" t="s">
        <v>296</v>
      </c>
      <c r="H362" s="192">
        <v>0.5</v>
      </c>
      <c r="I362" s="193"/>
      <c r="J362" s="194">
        <f>ROUND(I362*H362,2)</f>
        <v>0</v>
      </c>
      <c r="K362" s="190" t="s">
        <v>297</v>
      </c>
      <c r="L362" s="40"/>
      <c r="M362" s="195" t="s">
        <v>19</v>
      </c>
      <c r="N362" s="196" t="s">
        <v>43</v>
      </c>
      <c r="O362" s="65"/>
      <c r="P362" s="197">
        <f>O362*H362</f>
        <v>0</v>
      </c>
      <c r="Q362" s="197">
        <v>3.8850000000000003E-2</v>
      </c>
      <c r="R362" s="197">
        <f>Q362*H362</f>
        <v>1.9425000000000001E-2</v>
      </c>
      <c r="S362" s="197">
        <v>0</v>
      </c>
      <c r="T362" s="198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9" t="s">
        <v>122</v>
      </c>
      <c r="AT362" s="199" t="s">
        <v>117</v>
      </c>
      <c r="AU362" s="199" t="s">
        <v>82</v>
      </c>
      <c r="AY362" s="18" t="s">
        <v>114</v>
      </c>
      <c r="BE362" s="200">
        <f>IF(N362="základní",J362,0)</f>
        <v>0</v>
      </c>
      <c r="BF362" s="200">
        <f>IF(N362="snížená",J362,0)</f>
        <v>0</v>
      </c>
      <c r="BG362" s="200">
        <f>IF(N362="zákl. přenesená",J362,0)</f>
        <v>0</v>
      </c>
      <c r="BH362" s="200">
        <f>IF(N362="sníž. přenesená",J362,0)</f>
        <v>0</v>
      </c>
      <c r="BI362" s="200">
        <f>IF(N362="nulová",J362,0)</f>
        <v>0</v>
      </c>
      <c r="BJ362" s="18" t="s">
        <v>80</v>
      </c>
      <c r="BK362" s="200">
        <f>ROUND(I362*H362,2)</f>
        <v>0</v>
      </c>
      <c r="BL362" s="18" t="s">
        <v>122</v>
      </c>
      <c r="BM362" s="199" t="s">
        <v>611</v>
      </c>
    </row>
    <row r="363" spans="1:65" s="2" customFormat="1" ht="11.25">
      <c r="A363" s="35"/>
      <c r="B363" s="36"/>
      <c r="C363" s="37"/>
      <c r="D363" s="201" t="s">
        <v>124</v>
      </c>
      <c r="E363" s="37"/>
      <c r="F363" s="202" t="s">
        <v>612</v>
      </c>
      <c r="G363" s="37"/>
      <c r="H363" s="37"/>
      <c r="I363" s="109"/>
      <c r="J363" s="37"/>
      <c r="K363" s="37"/>
      <c r="L363" s="40"/>
      <c r="M363" s="203"/>
      <c r="N363" s="204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124</v>
      </c>
      <c r="AU363" s="18" t="s">
        <v>82</v>
      </c>
    </row>
    <row r="364" spans="1:65" s="13" customFormat="1" ht="11.25">
      <c r="B364" s="205"/>
      <c r="C364" s="206"/>
      <c r="D364" s="201" t="s">
        <v>126</v>
      </c>
      <c r="E364" s="207" t="s">
        <v>19</v>
      </c>
      <c r="F364" s="208" t="s">
        <v>613</v>
      </c>
      <c r="G364" s="206"/>
      <c r="H364" s="207" t="s">
        <v>19</v>
      </c>
      <c r="I364" s="209"/>
      <c r="J364" s="206"/>
      <c r="K364" s="206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126</v>
      </c>
      <c r="AU364" s="214" t="s">
        <v>82</v>
      </c>
      <c r="AV364" s="13" t="s">
        <v>80</v>
      </c>
      <c r="AW364" s="13" t="s">
        <v>34</v>
      </c>
      <c r="AX364" s="13" t="s">
        <v>72</v>
      </c>
      <c r="AY364" s="214" t="s">
        <v>114</v>
      </c>
    </row>
    <row r="365" spans="1:65" s="14" customFormat="1" ht="11.25">
      <c r="B365" s="215"/>
      <c r="C365" s="216"/>
      <c r="D365" s="201" t="s">
        <v>126</v>
      </c>
      <c r="E365" s="217" t="s">
        <v>19</v>
      </c>
      <c r="F365" s="218" t="s">
        <v>614</v>
      </c>
      <c r="G365" s="216"/>
      <c r="H365" s="219">
        <v>0.5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126</v>
      </c>
      <c r="AU365" s="225" t="s">
        <v>82</v>
      </c>
      <c r="AV365" s="14" t="s">
        <v>82</v>
      </c>
      <c r="AW365" s="14" t="s">
        <v>34</v>
      </c>
      <c r="AX365" s="14" t="s">
        <v>72</v>
      </c>
      <c r="AY365" s="225" t="s">
        <v>114</v>
      </c>
    </row>
    <row r="366" spans="1:65" s="15" customFormat="1" ht="11.25">
      <c r="B366" s="226"/>
      <c r="C366" s="227"/>
      <c r="D366" s="201" t="s">
        <v>126</v>
      </c>
      <c r="E366" s="228" t="s">
        <v>19</v>
      </c>
      <c r="F366" s="229" t="s">
        <v>133</v>
      </c>
      <c r="G366" s="227"/>
      <c r="H366" s="230">
        <v>0.5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AT366" s="236" t="s">
        <v>126</v>
      </c>
      <c r="AU366" s="236" t="s">
        <v>82</v>
      </c>
      <c r="AV366" s="15" t="s">
        <v>122</v>
      </c>
      <c r="AW366" s="15" t="s">
        <v>34</v>
      </c>
      <c r="AX366" s="15" t="s">
        <v>80</v>
      </c>
      <c r="AY366" s="236" t="s">
        <v>114</v>
      </c>
    </row>
    <row r="367" spans="1:65" s="2" customFormat="1" ht="16.5" customHeight="1">
      <c r="A367" s="35"/>
      <c r="B367" s="36"/>
      <c r="C367" s="188" t="s">
        <v>615</v>
      </c>
      <c r="D367" s="188" t="s">
        <v>117</v>
      </c>
      <c r="E367" s="189" t="s">
        <v>616</v>
      </c>
      <c r="F367" s="190" t="s">
        <v>617</v>
      </c>
      <c r="G367" s="191" t="s">
        <v>296</v>
      </c>
      <c r="H367" s="192">
        <v>419.214</v>
      </c>
      <c r="I367" s="193"/>
      <c r="J367" s="194">
        <f>ROUND(I367*H367,2)</f>
        <v>0</v>
      </c>
      <c r="K367" s="190" t="s">
        <v>297</v>
      </c>
      <c r="L367" s="40"/>
      <c r="M367" s="195" t="s">
        <v>19</v>
      </c>
      <c r="N367" s="196" t="s">
        <v>43</v>
      </c>
      <c r="O367" s="65"/>
      <c r="P367" s="197">
        <f>O367*H367</f>
        <v>0</v>
      </c>
      <c r="Q367" s="197">
        <v>3.15E-3</v>
      </c>
      <c r="R367" s="197">
        <f>Q367*H367</f>
        <v>1.3205241000000001</v>
      </c>
      <c r="S367" s="197">
        <v>0</v>
      </c>
      <c r="T367" s="198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9" t="s">
        <v>122</v>
      </c>
      <c r="AT367" s="199" t="s">
        <v>117</v>
      </c>
      <c r="AU367" s="199" t="s">
        <v>82</v>
      </c>
      <c r="AY367" s="18" t="s">
        <v>114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8" t="s">
        <v>80</v>
      </c>
      <c r="BK367" s="200">
        <f>ROUND(I367*H367,2)</f>
        <v>0</v>
      </c>
      <c r="BL367" s="18" t="s">
        <v>122</v>
      </c>
      <c r="BM367" s="199" t="s">
        <v>618</v>
      </c>
    </row>
    <row r="368" spans="1:65" s="2" customFormat="1" ht="11.25">
      <c r="A368" s="35"/>
      <c r="B368" s="36"/>
      <c r="C368" s="37"/>
      <c r="D368" s="201" t="s">
        <v>124</v>
      </c>
      <c r="E368" s="37"/>
      <c r="F368" s="202" t="s">
        <v>619</v>
      </c>
      <c r="G368" s="37"/>
      <c r="H368" s="37"/>
      <c r="I368" s="109"/>
      <c r="J368" s="37"/>
      <c r="K368" s="37"/>
      <c r="L368" s="40"/>
      <c r="M368" s="203"/>
      <c r="N368" s="204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124</v>
      </c>
      <c r="AU368" s="18" t="s">
        <v>82</v>
      </c>
    </row>
    <row r="369" spans="2:51" s="13" customFormat="1" ht="11.25">
      <c r="B369" s="205"/>
      <c r="C369" s="206"/>
      <c r="D369" s="201" t="s">
        <v>126</v>
      </c>
      <c r="E369" s="207" t="s">
        <v>19</v>
      </c>
      <c r="F369" s="208" t="s">
        <v>620</v>
      </c>
      <c r="G369" s="206"/>
      <c r="H369" s="207" t="s">
        <v>19</v>
      </c>
      <c r="I369" s="209"/>
      <c r="J369" s="206"/>
      <c r="K369" s="206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126</v>
      </c>
      <c r="AU369" s="214" t="s">
        <v>82</v>
      </c>
      <c r="AV369" s="13" t="s">
        <v>80</v>
      </c>
      <c r="AW369" s="13" t="s">
        <v>34</v>
      </c>
      <c r="AX369" s="13" t="s">
        <v>72</v>
      </c>
      <c r="AY369" s="214" t="s">
        <v>114</v>
      </c>
    </row>
    <row r="370" spans="2:51" s="14" customFormat="1" ht="11.25">
      <c r="B370" s="215"/>
      <c r="C370" s="216"/>
      <c r="D370" s="201" t="s">
        <v>126</v>
      </c>
      <c r="E370" s="217" t="s">
        <v>19</v>
      </c>
      <c r="F370" s="218" t="s">
        <v>621</v>
      </c>
      <c r="G370" s="216"/>
      <c r="H370" s="219">
        <v>1.3140000000000001</v>
      </c>
      <c r="I370" s="220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AT370" s="225" t="s">
        <v>126</v>
      </c>
      <c r="AU370" s="225" t="s">
        <v>82</v>
      </c>
      <c r="AV370" s="14" t="s">
        <v>82</v>
      </c>
      <c r="AW370" s="14" t="s">
        <v>34</v>
      </c>
      <c r="AX370" s="14" t="s">
        <v>72</v>
      </c>
      <c r="AY370" s="225" t="s">
        <v>114</v>
      </c>
    </row>
    <row r="371" spans="2:51" s="13" customFormat="1" ht="11.25">
      <c r="B371" s="205"/>
      <c r="C371" s="206"/>
      <c r="D371" s="201" t="s">
        <v>126</v>
      </c>
      <c r="E371" s="207" t="s">
        <v>19</v>
      </c>
      <c r="F371" s="208" t="s">
        <v>622</v>
      </c>
      <c r="G371" s="206"/>
      <c r="H371" s="207" t="s">
        <v>19</v>
      </c>
      <c r="I371" s="209"/>
      <c r="J371" s="206"/>
      <c r="K371" s="206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126</v>
      </c>
      <c r="AU371" s="214" t="s">
        <v>82</v>
      </c>
      <c r="AV371" s="13" t="s">
        <v>80</v>
      </c>
      <c r="AW371" s="13" t="s">
        <v>34</v>
      </c>
      <c r="AX371" s="13" t="s">
        <v>72</v>
      </c>
      <c r="AY371" s="214" t="s">
        <v>114</v>
      </c>
    </row>
    <row r="372" spans="2:51" s="14" customFormat="1" ht="11.25">
      <c r="B372" s="215"/>
      <c r="C372" s="216"/>
      <c r="D372" s="201" t="s">
        <v>126</v>
      </c>
      <c r="E372" s="217" t="s">
        <v>19</v>
      </c>
      <c r="F372" s="218" t="s">
        <v>582</v>
      </c>
      <c r="G372" s="216"/>
      <c r="H372" s="219">
        <v>9</v>
      </c>
      <c r="I372" s="220"/>
      <c r="J372" s="216"/>
      <c r="K372" s="216"/>
      <c r="L372" s="221"/>
      <c r="M372" s="222"/>
      <c r="N372" s="223"/>
      <c r="O372" s="223"/>
      <c r="P372" s="223"/>
      <c r="Q372" s="223"/>
      <c r="R372" s="223"/>
      <c r="S372" s="223"/>
      <c r="T372" s="224"/>
      <c r="AT372" s="225" t="s">
        <v>126</v>
      </c>
      <c r="AU372" s="225" t="s">
        <v>82</v>
      </c>
      <c r="AV372" s="14" t="s">
        <v>82</v>
      </c>
      <c r="AW372" s="14" t="s">
        <v>34</v>
      </c>
      <c r="AX372" s="14" t="s">
        <v>72</v>
      </c>
      <c r="AY372" s="225" t="s">
        <v>114</v>
      </c>
    </row>
    <row r="373" spans="2:51" s="14" customFormat="1" ht="11.25">
      <c r="B373" s="215"/>
      <c r="C373" s="216"/>
      <c r="D373" s="201" t="s">
        <v>126</v>
      </c>
      <c r="E373" s="217" t="s">
        <v>19</v>
      </c>
      <c r="F373" s="218" t="s">
        <v>583</v>
      </c>
      <c r="G373" s="216"/>
      <c r="H373" s="219">
        <v>3.9</v>
      </c>
      <c r="I373" s="220"/>
      <c r="J373" s="216"/>
      <c r="K373" s="216"/>
      <c r="L373" s="221"/>
      <c r="M373" s="222"/>
      <c r="N373" s="223"/>
      <c r="O373" s="223"/>
      <c r="P373" s="223"/>
      <c r="Q373" s="223"/>
      <c r="R373" s="223"/>
      <c r="S373" s="223"/>
      <c r="T373" s="224"/>
      <c r="AT373" s="225" t="s">
        <v>126</v>
      </c>
      <c r="AU373" s="225" t="s">
        <v>82</v>
      </c>
      <c r="AV373" s="14" t="s">
        <v>82</v>
      </c>
      <c r="AW373" s="14" t="s">
        <v>34</v>
      </c>
      <c r="AX373" s="14" t="s">
        <v>72</v>
      </c>
      <c r="AY373" s="225" t="s">
        <v>114</v>
      </c>
    </row>
    <row r="374" spans="2:51" s="14" customFormat="1" ht="11.25">
      <c r="B374" s="215"/>
      <c r="C374" s="216"/>
      <c r="D374" s="201" t="s">
        <v>126</v>
      </c>
      <c r="E374" s="217" t="s">
        <v>19</v>
      </c>
      <c r="F374" s="218" t="s">
        <v>584</v>
      </c>
      <c r="G374" s="216"/>
      <c r="H374" s="219">
        <v>3.9</v>
      </c>
      <c r="I374" s="220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126</v>
      </c>
      <c r="AU374" s="225" t="s">
        <v>82</v>
      </c>
      <c r="AV374" s="14" t="s">
        <v>82</v>
      </c>
      <c r="AW374" s="14" t="s">
        <v>34</v>
      </c>
      <c r="AX374" s="14" t="s">
        <v>72</v>
      </c>
      <c r="AY374" s="225" t="s">
        <v>114</v>
      </c>
    </row>
    <row r="375" spans="2:51" s="13" customFormat="1" ht="11.25">
      <c r="B375" s="205"/>
      <c r="C375" s="206"/>
      <c r="D375" s="201" t="s">
        <v>126</v>
      </c>
      <c r="E375" s="207" t="s">
        <v>19</v>
      </c>
      <c r="F375" s="208" t="s">
        <v>623</v>
      </c>
      <c r="G375" s="206"/>
      <c r="H375" s="207" t="s">
        <v>19</v>
      </c>
      <c r="I375" s="209"/>
      <c r="J375" s="206"/>
      <c r="K375" s="206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126</v>
      </c>
      <c r="AU375" s="214" t="s">
        <v>82</v>
      </c>
      <c r="AV375" s="13" t="s">
        <v>80</v>
      </c>
      <c r="AW375" s="13" t="s">
        <v>34</v>
      </c>
      <c r="AX375" s="13" t="s">
        <v>72</v>
      </c>
      <c r="AY375" s="214" t="s">
        <v>114</v>
      </c>
    </row>
    <row r="376" spans="2:51" s="14" customFormat="1" ht="11.25">
      <c r="B376" s="215"/>
      <c r="C376" s="216"/>
      <c r="D376" s="201" t="s">
        <v>126</v>
      </c>
      <c r="E376" s="217" t="s">
        <v>19</v>
      </c>
      <c r="F376" s="218" t="s">
        <v>586</v>
      </c>
      <c r="G376" s="216"/>
      <c r="H376" s="219">
        <v>13.5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AT376" s="225" t="s">
        <v>126</v>
      </c>
      <c r="AU376" s="225" t="s">
        <v>82</v>
      </c>
      <c r="AV376" s="14" t="s">
        <v>82</v>
      </c>
      <c r="AW376" s="14" t="s">
        <v>34</v>
      </c>
      <c r="AX376" s="14" t="s">
        <v>72</v>
      </c>
      <c r="AY376" s="225" t="s">
        <v>114</v>
      </c>
    </row>
    <row r="377" spans="2:51" s="14" customFormat="1" ht="11.25">
      <c r="B377" s="215"/>
      <c r="C377" s="216"/>
      <c r="D377" s="201" t="s">
        <v>126</v>
      </c>
      <c r="E377" s="217" t="s">
        <v>19</v>
      </c>
      <c r="F377" s="218" t="s">
        <v>587</v>
      </c>
      <c r="G377" s="216"/>
      <c r="H377" s="219">
        <v>13.5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126</v>
      </c>
      <c r="AU377" s="225" t="s">
        <v>82</v>
      </c>
      <c r="AV377" s="14" t="s">
        <v>82</v>
      </c>
      <c r="AW377" s="14" t="s">
        <v>34</v>
      </c>
      <c r="AX377" s="14" t="s">
        <v>72</v>
      </c>
      <c r="AY377" s="225" t="s">
        <v>114</v>
      </c>
    </row>
    <row r="378" spans="2:51" s="13" customFormat="1" ht="11.25">
      <c r="B378" s="205"/>
      <c r="C378" s="206"/>
      <c r="D378" s="201" t="s">
        <v>126</v>
      </c>
      <c r="E378" s="207" t="s">
        <v>19</v>
      </c>
      <c r="F378" s="208" t="s">
        <v>624</v>
      </c>
      <c r="G378" s="206"/>
      <c r="H378" s="207" t="s">
        <v>19</v>
      </c>
      <c r="I378" s="209"/>
      <c r="J378" s="206"/>
      <c r="K378" s="206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126</v>
      </c>
      <c r="AU378" s="214" t="s">
        <v>82</v>
      </c>
      <c r="AV378" s="13" t="s">
        <v>80</v>
      </c>
      <c r="AW378" s="13" t="s">
        <v>34</v>
      </c>
      <c r="AX378" s="13" t="s">
        <v>72</v>
      </c>
      <c r="AY378" s="214" t="s">
        <v>114</v>
      </c>
    </row>
    <row r="379" spans="2:51" s="14" customFormat="1" ht="11.25">
      <c r="B379" s="215"/>
      <c r="C379" s="216"/>
      <c r="D379" s="201" t="s">
        <v>126</v>
      </c>
      <c r="E379" s="217" t="s">
        <v>19</v>
      </c>
      <c r="F379" s="218" t="s">
        <v>589</v>
      </c>
      <c r="G379" s="216"/>
      <c r="H379" s="219">
        <v>130.5</v>
      </c>
      <c r="I379" s="220"/>
      <c r="J379" s="216"/>
      <c r="K379" s="216"/>
      <c r="L379" s="221"/>
      <c r="M379" s="222"/>
      <c r="N379" s="223"/>
      <c r="O379" s="223"/>
      <c r="P379" s="223"/>
      <c r="Q379" s="223"/>
      <c r="R379" s="223"/>
      <c r="S379" s="223"/>
      <c r="T379" s="224"/>
      <c r="AT379" s="225" t="s">
        <v>126</v>
      </c>
      <c r="AU379" s="225" t="s">
        <v>82</v>
      </c>
      <c r="AV379" s="14" t="s">
        <v>82</v>
      </c>
      <c r="AW379" s="14" t="s">
        <v>34</v>
      </c>
      <c r="AX379" s="14" t="s">
        <v>72</v>
      </c>
      <c r="AY379" s="225" t="s">
        <v>114</v>
      </c>
    </row>
    <row r="380" spans="2:51" s="14" customFormat="1" ht="11.25">
      <c r="B380" s="215"/>
      <c r="C380" s="216"/>
      <c r="D380" s="201" t="s">
        <v>126</v>
      </c>
      <c r="E380" s="217" t="s">
        <v>19</v>
      </c>
      <c r="F380" s="218" t="s">
        <v>590</v>
      </c>
      <c r="G380" s="216"/>
      <c r="H380" s="219">
        <v>130.5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126</v>
      </c>
      <c r="AU380" s="225" t="s">
        <v>82</v>
      </c>
      <c r="AV380" s="14" t="s">
        <v>82</v>
      </c>
      <c r="AW380" s="14" t="s">
        <v>34</v>
      </c>
      <c r="AX380" s="14" t="s">
        <v>72</v>
      </c>
      <c r="AY380" s="225" t="s">
        <v>114</v>
      </c>
    </row>
    <row r="381" spans="2:51" s="13" customFormat="1" ht="11.25">
      <c r="B381" s="205"/>
      <c r="C381" s="206"/>
      <c r="D381" s="201" t="s">
        <v>126</v>
      </c>
      <c r="E381" s="207" t="s">
        <v>19</v>
      </c>
      <c r="F381" s="208" t="s">
        <v>591</v>
      </c>
      <c r="G381" s="206"/>
      <c r="H381" s="207" t="s">
        <v>19</v>
      </c>
      <c r="I381" s="209"/>
      <c r="J381" s="206"/>
      <c r="K381" s="206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126</v>
      </c>
      <c r="AU381" s="214" t="s">
        <v>82</v>
      </c>
      <c r="AV381" s="13" t="s">
        <v>80</v>
      </c>
      <c r="AW381" s="13" t="s">
        <v>34</v>
      </c>
      <c r="AX381" s="13" t="s">
        <v>72</v>
      </c>
      <c r="AY381" s="214" t="s">
        <v>114</v>
      </c>
    </row>
    <row r="382" spans="2:51" s="14" customFormat="1" ht="11.25">
      <c r="B382" s="215"/>
      <c r="C382" s="216"/>
      <c r="D382" s="201" t="s">
        <v>126</v>
      </c>
      <c r="E382" s="217" t="s">
        <v>19</v>
      </c>
      <c r="F382" s="218" t="s">
        <v>592</v>
      </c>
      <c r="G382" s="216"/>
      <c r="H382" s="219">
        <v>7.3</v>
      </c>
      <c r="I382" s="220"/>
      <c r="J382" s="216"/>
      <c r="K382" s="216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126</v>
      </c>
      <c r="AU382" s="225" t="s">
        <v>82</v>
      </c>
      <c r="AV382" s="14" t="s">
        <v>82</v>
      </c>
      <c r="AW382" s="14" t="s">
        <v>34</v>
      </c>
      <c r="AX382" s="14" t="s">
        <v>72</v>
      </c>
      <c r="AY382" s="225" t="s">
        <v>114</v>
      </c>
    </row>
    <row r="383" spans="2:51" s="13" customFormat="1" ht="11.25">
      <c r="B383" s="205"/>
      <c r="C383" s="206"/>
      <c r="D383" s="201" t="s">
        <v>126</v>
      </c>
      <c r="E383" s="207" t="s">
        <v>19</v>
      </c>
      <c r="F383" s="208" t="s">
        <v>593</v>
      </c>
      <c r="G383" s="206"/>
      <c r="H383" s="207" t="s">
        <v>19</v>
      </c>
      <c r="I383" s="209"/>
      <c r="J383" s="206"/>
      <c r="K383" s="206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126</v>
      </c>
      <c r="AU383" s="214" t="s">
        <v>82</v>
      </c>
      <c r="AV383" s="13" t="s">
        <v>80</v>
      </c>
      <c r="AW383" s="13" t="s">
        <v>34</v>
      </c>
      <c r="AX383" s="13" t="s">
        <v>72</v>
      </c>
      <c r="AY383" s="214" t="s">
        <v>114</v>
      </c>
    </row>
    <row r="384" spans="2:51" s="14" customFormat="1" ht="11.25">
      <c r="B384" s="215"/>
      <c r="C384" s="216"/>
      <c r="D384" s="201" t="s">
        <v>126</v>
      </c>
      <c r="E384" s="217" t="s">
        <v>19</v>
      </c>
      <c r="F384" s="218" t="s">
        <v>592</v>
      </c>
      <c r="G384" s="216"/>
      <c r="H384" s="219">
        <v>7.3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126</v>
      </c>
      <c r="AU384" s="225" t="s">
        <v>82</v>
      </c>
      <c r="AV384" s="14" t="s">
        <v>82</v>
      </c>
      <c r="AW384" s="14" t="s">
        <v>34</v>
      </c>
      <c r="AX384" s="14" t="s">
        <v>72</v>
      </c>
      <c r="AY384" s="225" t="s">
        <v>114</v>
      </c>
    </row>
    <row r="385" spans="1:65" s="13" customFormat="1" ht="11.25">
      <c r="B385" s="205"/>
      <c r="C385" s="206"/>
      <c r="D385" s="201" t="s">
        <v>126</v>
      </c>
      <c r="E385" s="207" t="s">
        <v>19</v>
      </c>
      <c r="F385" s="208" t="s">
        <v>625</v>
      </c>
      <c r="G385" s="206"/>
      <c r="H385" s="207" t="s">
        <v>19</v>
      </c>
      <c r="I385" s="209"/>
      <c r="J385" s="206"/>
      <c r="K385" s="206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126</v>
      </c>
      <c r="AU385" s="214" t="s">
        <v>82</v>
      </c>
      <c r="AV385" s="13" t="s">
        <v>80</v>
      </c>
      <c r="AW385" s="13" t="s">
        <v>34</v>
      </c>
      <c r="AX385" s="13" t="s">
        <v>72</v>
      </c>
      <c r="AY385" s="214" t="s">
        <v>114</v>
      </c>
    </row>
    <row r="386" spans="1:65" s="14" customFormat="1" ht="11.25">
      <c r="B386" s="215"/>
      <c r="C386" s="216"/>
      <c r="D386" s="201" t="s">
        <v>126</v>
      </c>
      <c r="E386" s="217" t="s">
        <v>19</v>
      </c>
      <c r="F386" s="218" t="s">
        <v>377</v>
      </c>
      <c r="G386" s="216"/>
      <c r="H386" s="219">
        <v>78.5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126</v>
      </c>
      <c r="AU386" s="225" t="s">
        <v>82</v>
      </c>
      <c r="AV386" s="14" t="s">
        <v>82</v>
      </c>
      <c r="AW386" s="14" t="s">
        <v>34</v>
      </c>
      <c r="AX386" s="14" t="s">
        <v>72</v>
      </c>
      <c r="AY386" s="225" t="s">
        <v>114</v>
      </c>
    </row>
    <row r="387" spans="1:65" s="13" customFormat="1" ht="11.25">
      <c r="B387" s="205"/>
      <c r="C387" s="206"/>
      <c r="D387" s="201" t="s">
        <v>126</v>
      </c>
      <c r="E387" s="207" t="s">
        <v>19</v>
      </c>
      <c r="F387" s="208" t="s">
        <v>626</v>
      </c>
      <c r="G387" s="206"/>
      <c r="H387" s="207" t="s">
        <v>19</v>
      </c>
      <c r="I387" s="209"/>
      <c r="J387" s="206"/>
      <c r="K387" s="206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126</v>
      </c>
      <c r="AU387" s="214" t="s">
        <v>82</v>
      </c>
      <c r="AV387" s="13" t="s">
        <v>80</v>
      </c>
      <c r="AW387" s="13" t="s">
        <v>34</v>
      </c>
      <c r="AX387" s="13" t="s">
        <v>72</v>
      </c>
      <c r="AY387" s="214" t="s">
        <v>114</v>
      </c>
    </row>
    <row r="388" spans="1:65" s="14" customFormat="1" ht="11.25">
      <c r="B388" s="215"/>
      <c r="C388" s="216"/>
      <c r="D388" s="201" t="s">
        <v>126</v>
      </c>
      <c r="E388" s="217" t="s">
        <v>19</v>
      </c>
      <c r="F388" s="218" t="s">
        <v>537</v>
      </c>
      <c r="G388" s="216"/>
      <c r="H388" s="219">
        <v>20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126</v>
      </c>
      <c r="AU388" s="225" t="s">
        <v>82</v>
      </c>
      <c r="AV388" s="14" t="s">
        <v>82</v>
      </c>
      <c r="AW388" s="14" t="s">
        <v>34</v>
      </c>
      <c r="AX388" s="14" t="s">
        <v>72</v>
      </c>
      <c r="AY388" s="225" t="s">
        <v>114</v>
      </c>
    </row>
    <row r="389" spans="1:65" s="15" customFormat="1" ht="11.25">
      <c r="B389" s="226"/>
      <c r="C389" s="227"/>
      <c r="D389" s="201" t="s">
        <v>126</v>
      </c>
      <c r="E389" s="228" t="s">
        <v>19</v>
      </c>
      <c r="F389" s="229" t="s">
        <v>133</v>
      </c>
      <c r="G389" s="227"/>
      <c r="H389" s="230">
        <v>419.214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126</v>
      </c>
      <c r="AU389" s="236" t="s">
        <v>82</v>
      </c>
      <c r="AV389" s="15" t="s">
        <v>122</v>
      </c>
      <c r="AW389" s="15" t="s">
        <v>34</v>
      </c>
      <c r="AX389" s="15" t="s">
        <v>80</v>
      </c>
      <c r="AY389" s="236" t="s">
        <v>114</v>
      </c>
    </row>
    <row r="390" spans="1:65" s="2" customFormat="1" ht="16.5" customHeight="1">
      <c r="A390" s="35"/>
      <c r="B390" s="36"/>
      <c r="C390" s="188" t="s">
        <v>627</v>
      </c>
      <c r="D390" s="188" t="s">
        <v>117</v>
      </c>
      <c r="E390" s="189" t="s">
        <v>628</v>
      </c>
      <c r="F390" s="190" t="s">
        <v>629</v>
      </c>
      <c r="G390" s="191" t="s">
        <v>296</v>
      </c>
      <c r="H390" s="192">
        <v>419.214</v>
      </c>
      <c r="I390" s="193"/>
      <c r="J390" s="194">
        <f>ROUND(I390*H390,2)</f>
        <v>0</v>
      </c>
      <c r="K390" s="190" t="s">
        <v>297</v>
      </c>
      <c r="L390" s="40"/>
      <c r="M390" s="195" t="s">
        <v>19</v>
      </c>
      <c r="N390" s="196" t="s">
        <v>43</v>
      </c>
      <c r="O390" s="65"/>
      <c r="P390" s="197">
        <f>O390*H390</f>
        <v>0</v>
      </c>
      <c r="Q390" s="197">
        <v>1.16E-3</v>
      </c>
      <c r="R390" s="197">
        <f>Q390*H390</f>
        <v>0.48628823999999998</v>
      </c>
      <c r="S390" s="197">
        <v>0</v>
      </c>
      <c r="T390" s="198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9" t="s">
        <v>122</v>
      </c>
      <c r="AT390" s="199" t="s">
        <v>117</v>
      </c>
      <c r="AU390" s="199" t="s">
        <v>82</v>
      </c>
      <c r="AY390" s="18" t="s">
        <v>114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18" t="s">
        <v>80</v>
      </c>
      <c r="BK390" s="200">
        <f>ROUND(I390*H390,2)</f>
        <v>0</v>
      </c>
      <c r="BL390" s="18" t="s">
        <v>122</v>
      </c>
      <c r="BM390" s="199" t="s">
        <v>630</v>
      </c>
    </row>
    <row r="391" spans="1:65" s="2" customFormat="1" ht="11.25">
      <c r="A391" s="35"/>
      <c r="B391" s="36"/>
      <c r="C391" s="37"/>
      <c r="D391" s="201" t="s">
        <v>124</v>
      </c>
      <c r="E391" s="37"/>
      <c r="F391" s="202" t="s">
        <v>631</v>
      </c>
      <c r="G391" s="37"/>
      <c r="H391" s="37"/>
      <c r="I391" s="109"/>
      <c r="J391" s="37"/>
      <c r="K391" s="37"/>
      <c r="L391" s="40"/>
      <c r="M391" s="203"/>
      <c r="N391" s="204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124</v>
      </c>
      <c r="AU391" s="18" t="s">
        <v>82</v>
      </c>
    </row>
    <row r="392" spans="1:65" s="13" customFormat="1" ht="11.25">
      <c r="B392" s="205"/>
      <c r="C392" s="206"/>
      <c r="D392" s="201" t="s">
        <v>126</v>
      </c>
      <c r="E392" s="207" t="s">
        <v>19</v>
      </c>
      <c r="F392" s="208" t="s">
        <v>632</v>
      </c>
      <c r="G392" s="206"/>
      <c r="H392" s="207" t="s">
        <v>19</v>
      </c>
      <c r="I392" s="209"/>
      <c r="J392" s="206"/>
      <c r="K392" s="206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126</v>
      </c>
      <c r="AU392" s="214" t="s">
        <v>82</v>
      </c>
      <c r="AV392" s="13" t="s">
        <v>80</v>
      </c>
      <c r="AW392" s="13" t="s">
        <v>34</v>
      </c>
      <c r="AX392" s="13" t="s">
        <v>72</v>
      </c>
      <c r="AY392" s="214" t="s">
        <v>114</v>
      </c>
    </row>
    <row r="393" spans="1:65" s="14" customFormat="1" ht="11.25">
      <c r="B393" s="215"/>
      <c r="C393" s="216"/>
      <c r="D393" s="201" t="s">
        <v>126</v>
      </c>
      <c r="E393" s="217" t="s">
        <v>19</v>
      </c>
      <c r="F393" s="218" t="s">
        <v>633</v>
      </c>
      <c r="G393" s="216"/>
      <c r="H393" s="219">
        <v>1.3140000000000001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126</v>
      </c>
      <c r="AU393" s="225" t="s">
        <v>82</v>
      </c>
      <c r="AV393" s="14" t="s">
        <v>82</v>
      </c>
      <c r="AW393" s="14" t="s">
        <v>34</v>
      </c>
      <c r="AX393" s="14" t="s">
        <v>72</v>
      </c>
      <c r="AY393" s="225" t="s">
        <v>114</v>
      </c>
    </row>
    <row r="394" spans="1:65" s="13" customFormat="1" ht="11.25">
      <c r="B394" s="205"/>
      <c r="C394" s="206"/>
      <c r="D394" s="201" t="s">
        <v>126</v>
      </c>
      <c r="E394" s="207" t="s">
        <v>19</v>
      </c>
      <c r="F394" s="208" t="s">
        <v>585</v>
      </c>
      <c r="G394" s="206"/>
      <c r="H394" s="207" t="s">
        <v>19</v>
      </c>
      <c r="I394" s="209"/>
      <c r="J394" s="206"/>
      <c r="K394" s="206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126</v>
      </c>
      <c r="AU394" s="214" t="s">
        <v>82</v>
      </c>
      <c r="AV394" s="13" t="s">
        <v>80</v>
      </c>
      <c r="AW394" s="13" t="s">
        <v>34</v>
      </c>
      <c r="AX394" s="13" t="s">
        <v>72</v>
      </c>
      <c r="AY394" s="214" t="s">
        <v>114</v>
      </c>
    </row>
    <row r="395" spans="1:65" s="14" customFormat="1" ht="11.25">
      <c r="B395" s="215"/>
      <c r="C395" s="216"/>
      <c r="D395" s="201" t="s">
        <v>126</v>
      </c>
      <c r="E395" s="217" t="s">
        <v>19</v>
      </c>
      <c r="F395" s="218" t="s">
        <v>586</v>
      </c>
      <c r="G395" s="216"/>
      <c r="H395" s="219">
        <v>13.5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126</v>
      </c>
      <c r="AU395" s="225" t="s">
        <v>82</v>
      </c>
      <c r="AV395" s="14" t="s">
        <v>82</v>
      </c>
      <c r="AW395" s="14" t="s">
        <v>34</v>
      </c>
      <c r="AX395" s="14" t="s">
        <v>72</v>
      </c>
      <c r="AY395" s="225" t="s">
        <v>114</v>
      </c>
    </row>
    <row r="396" spans="1:65" s="14" customFormat="1" ht="11.25">
      <c r="B396" s="215"/>
      <c r="C396" s="216"/>
      <c r="D396" s="201" t="s">
        <v>126</v>
      </c>
      <c r="E396" s="217" t="s">
        <v>19</v>
      </c>
      <c r="F396" s="218" t="s">
        <v>587</v>
      </c>
      <c r="G396" s="216"/>
      <c r="H396" s="219">
        <v>13.5</v>
      </c>
      <c r="I396" s="220"/>
      <c r="J396" s="216"/>
      <c r="K396" s="216"/>
      <c r="L396" s="221"/>
      <c r="M396" s="222"/>
      <c r="N396" s="223"/>
      <c r="O396" s="223"/>
      <c r="P396" s="223"/>
      <c r="Q396" s="223"/>
      <c r="R396" s="223"/>
      <c r="S396" s="223"/>
      <c r="T396" s="224"/>
      <c r="AT396" s="225" t="s">
        <v>126</v>
      </c>
      <c r="AU396" s="225" t="s">
        <v>82</v>
      </c>
      <c r="AV396" s="14" t="s">
        <v>82</v>
      </c>
      <c r="AW396" s="14" t="s">
        <v>34</v>
      </c>
      <c r="AX396" s="14" t="s">
        <v>72</v>
      </c>
      <c r="AY396" s="225" t="s">
        <v>114</v>
      </c>
    </row>
    <row r="397" spans="1:65" s="13" customFormat="1" ht="11.25">
      <c r="B397" s="205"/>
      <c r="C397" s="206"/>
      <c r="D397" s="201" t="s">
        <v>126</v>
      </c>
      <c r="E397" s="207" t="s">
        <v>19</v>
      </c>
      <c r="F397" s="208" t="s">
        <v>634</v>
      </c>
      <c r="G397" s="206"/>
      <c r="H397" s="207" t="s">
        <v>19</v>
      </c>
      <c r="I397" s="209"/>
      <c r="J397" s="206"/>
      <c r="K397" s="206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126</v>
      </c>
      <c r="AU397" s="214" t="s">
        <v>82</v>
      </c>
      <c r="AV397" s="13" t="s">
        <v>80</v>
      </c>
      <c r="AW397" s="13" t="s">
        <v>34</v>
      </c>
      <c r="AX397" s="13" t="s">
        <v>72</v>
      </c>
      <c r="AY397" s="214" t="s">
        <v>114</v>
      </c>
    </row>
    <row r="398" spans="1:65" s="14" customFormat="1" ht="11.25">
      <c r="B398" s="215"/>
      <c r="C398" s="216"/>
      <c r="D398" s="201" t="s">
        <v>126</v>
      </c>
      <c r="E398" s="217" t="s">
        <v>19</v>
      </c>
      <c r="F398" s="218" t="s">
        <v>582</v>
      </c>
      <c r="G398" s="216"/>
      <c r="H398" s="219">
        <v>9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126</v>
      </c>
      <c r="AU398" s="225" t="s">
        <v>82</v>
      </c>
      <c r="AV398" s="14" t="s">
        <v>82</v>
      </c>
      <c r="AW398" s="14" t="s">
        <v>34</v>
      </c>
      <c r="AX398" s="14" t="s">
        <v>72</v>
      </c>
      <c r="AY398" s="225" t="s">
        <v>114</v>
      </c>
    </row>
    <row r="399" spans="1:65" s="14" customFormat="1" ht="11.25">
      <c r="B399" s="215"/>
      <c r="C399" s="216"/>
      <c r="D399" s="201" t="s">
        <v>126</v>
      </c>
      <c r="E399" s="217" t="s">
        <v>19</v>
      </c>
      <c r="F399" s="218" t="s">
        <v>583</v>
      </c>
      <c r="G399" s="216"/>
      <c r="H399" s="219">
        <v>3.9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126</v>
      </c>
      <c r="AU399" s="225" t="s">
        <v>82</v>
      </c>
      <c r="AV399" s="14" t="s">
        <v>82</v>
      </c>
      <c r="AW399" s="14" t="s">
        <v>34</v>
      </c>
      <c r="AX399" s="14" t="s">
        <v>72</v>
      </c>
      <c r="AY399" s="225" t="s">
        <v>114</v>
      </c>
    </row>
    <row r="400" spans="1:65" s="14" customFormat="1" ht="11.25">
      <c r="B400" s="215"/>
      <c r="C400" s="216"/>
      <c r="D400" s="201" t="s">
        <v>126</v>
      </c>
      <c r="E400" s="217" t="s">
        <v>19</v>
      </c>
      <c r="F400" s="218" t="s">
        <v>584</v>
      </c>
      <c r="G400" s="216"/>
      <c r="H400" s="219">
        <v>3.9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126</v>
      </c>
      <c r="AU400" s="225" t="s">
        <v>82</v>
      </c>
      <c r="AV400" s="14" t="s">
        <v>82</v>
      </c>
      <c r="AW400" s="14" t="s">
        <v>34</v>
      </c>
      <c r="AX400" s="14" t="s">
        <v>72</v>
      </c>
      <c r="AY400" s="225" t="s">
        <v>114</v>
      </c>
    </row>
    <row r="401" spans="1:65" s="13" customFormat="1" ht="11.25">
      <c r="B401" s="205"/>
      <c r="C401" s="206"/>
      <c r="D401" s="201" t="s">
        <v>126</v>
      </c>
      <c r="E401" s="207" t="s">
        <v>19</v>
      </c>
      <c r="F401" s="208" t="s">
        <v>635</v>
      </c>
      <c r="G401" s="206"/>
      <c r="H401" s="207" t="s">
        <v>19</v>
      </c>
      <c r="I401" s="209"/>
      <c r="J401" s="206"/>
      <c r="K401" s="206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126</v>
      </c>
      <c r="AU401" s="214" t="s">
        <v>82</v>
      </c>
      <c r="AV401" s="13" t="s">
        <v>80</v>
      </c>
      <c r="AW401" s="13" t="s">
        <v>34</v>
      </c>
      <c r="AX401" s="13" t="s">
        <v>72</v>
      </c>
      <c r="AY401" s="214" t="s">
        <v>114</v>
      </c>
    </row>
    <row r="402" spans="1:65" s="14" customFormat="1" ht="11.25">
      <c r="B402" s="215"/>
      <c r="C402" s="216"/>
      <c r="D402" s="201" t="s">
        <v>126</v>
      </c>
      <c r="E402" s="217" t="s">
        <v>19</v>
      </c>
      <c r="F402" s="218" t="s">
        <v>589</v>
      </c>
      <c r="G402" s="216"/>
      <c r="H402" s="219">
        <v>130.5</v>
      </c>
      <c r="I402" s="220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126</v>
      </c>
      <c r="AU402" s="225" t="s">
        <v>82</v>
      </c>
      <c r="AV402" s="14" t="s">
        <v>82</v>
      </c>
      <c r="AW402" s="14" t="s">
        <v>34</v>
      </c>
      <c r="AX402" s="14" t="s">
        <v>72</v>
      </c>
      <c r="AY402" s="225" t="s">
        <v>114</v>
      </c>
    </row>
    <row r="403" spans="1:65" s="14" customFormat="1" ht="11.25">
      <c r="B403" s="215"/>
      <c r="C403" s="216"/>
      <c r="D403" s="201" t="s">
        <v>126</v>
      </c>
      <c r="E403" s="217" t="s">
        <v>19</v>
      </c>
      <c r="F403" s="218" t="s">
        <v>590</v>
      </c>
      <c r="G403" s="216"/>
      <c r="H403" s="219">
        <v>130.5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126</v>
      </c>
      <c r="AU403" s="225" t="s">
        <v>82</v>
      </c>
      <c r="AV403" s="14" t="s">
        <v>82</v>
      </c>
      <c r="AW403" s="14" t="s">
        <v>34</v>
      </c>
      <c r="AX403" s="14" t="s">
        <v>72</v>
      </c>
      <c r="AY403" s="225" t="s">
        <v>114</v>
      </c>
    </row>
    <row r="404" spans="1:65" s="13" customFormat="1" ht="11.25">
      <c r="B404" s="205"/>
      <c r="C404" s="206"/>
      <c r="D404" s="201" t="s">
        <v>126</v>
      </c>
      <c r="E404" s="207" t="s">
        <v>19</v>
      </c>
      <c r="F404" s="208" t="s">
        <v>591</v>
      </c>
      <c r="G404" s="206"/>
      <c r="H404" s="207" t="s">
        <v>19</v>
      </c>
      <c r="I404" s="209"/>
      <c r="J404" s="206"/>
      <c r="K404" s="206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126</v>
      </c>
      <c r="AU404" s="214" t="s">
        <v>82</v>
      </c>
      <c r="AV404" s="13" t="s">
        <v>80</v>
      </c>
      <c r="AW404" s="13" t="s">
        <v>34</v>
      </c>
      <c r="AX404" s="13" t="s">
        <v>72</v>
      </c>
      <c r="AY404" s="214" t="s">
        <v>114</v>
      </c>
    </row>
    <row r="405" spans="1:65" s="14" customFormat="1" ht="11.25">
      <c r="B405" s="215"/>
      <c r="C405" s="216"/>
      <c r="D405" s="201" t="s">
        <v>126</v>
      </c>
      <c r="E405" s="217" t="s">
        <v>19</v>
      </c>
      <c r="F405" s="218" t="s">
        <v>592</v>
      </c>
      <c r="G405" s="216"/>
      <c r="H405" s="219">
        <v>7.3</v>
      </c>
      <c r="I405" s="220"/>
      <c r="J405" s="216"/>
      <c r="K405" s="216"/>
      <c r="L405" s="221"/>
      <c r="M405" s="222"/>
      <c r="N405" s="223"/>
      <c r="O405" s="223"/>
      <c r="P405" s="223"/>
      <c r="Q405" s="223"/>
      <c r="R405" s="223"/>
      <c r="S405" s="223"/>
      <c r="T405" s="224"/>
      <c r="AT405" s="225" t="s">
        <v>126</v>
      </c>
      <c r="AU405" s="225" t="s">
        <v>82</v>
      </c>
      <c r="AV405" s="14" t="s">
        <v>82</v>
      </c>
      <c r="AW405" s="14" t="s">
        <v>34</v>
      </c>
      <c r="AX405" s="14" t="s">
        <v>72</v>
      </c>
      <c r="AY405" s="225" t="s">
        <v>114</v>
      </c>
    </row>
    <row r="406" spans="1:65" s="13" customFormat="1" ht="11.25">
      <c r="B406" s="205"/>
      <c r="C406" s="206"/>
      <c r="D406" s="201" t="s">
        <v>126</v>
      </c>
      <c r="E406" s="207" t="s">
        <v>19</v>
      </c>
      <c r="F406" s="208" t="s">
        <v>593</v>
      </c>
      <c r="G406" s="206"/>
      <c r="H406" s="207" t="s">
        <v>19</v>
      </c>
      <c r="I406" s="209"/>
      <c r="J406" s="206"/>
      <c r="K406" s="206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126</v>
      </c>
      <c r="AU406" s="214" t="s">
        <v>82</v>
      </c>
      <c r="AV406" s="13" t="s">
        <v>80</v>
      </c>
      <c r="AW406" s="13" t="s">
        <v>34</v>
      </c>
      <c r="AX406" s="13" t="s">
        <v>72</v>
      </c>
      <c r="AY406" s="214" t="s">
        <v>114</v>
      </c>
    </row>
    <row r="407" spans="1:65" s="14" customFormat="1" ht="11.25">
      <c r="B407" s="215"/>
      <c r="C407" s="216"/>
      <c r="D407" s="201" t="s">
        <v>126</v>
      </c>
      <c r="E407" s="217" t="s">
        <v>19</v>
      </c>
      <c r="F407" s="218" t="s">
        <v>592</v>
      </c>
      <c r="G407" s="216"/>
      <c r="H407" s="219">
        <v>7.3</v>
      </c>
      <c r="I407" s="220"/>
      <c r="J407" s="216"/>
      <c r="K407" s="216"/>
      <c r="L407" s="221"/>
      <c r="M407" s="222"/>
      <c r="N407" s="223"/>
      <c r="O407" s="223"/>
      <c r="P407" s="223"/>
      <c r="Q407" s="223"/>
      <c r="R407" s="223"/>
      <c r="S407" s="223"/>
      <c r="T407" s="224"/>
      <c r="AT407" s="225" t="s">
        <v>126</v>
      </c>
      <c r="AU407" s="225" t="s">
        <v>82</v>
      </c>
      <c r="AV407" s="14" t="s">
        <v>82</v>
      </c>
      <c r="AW407" s="14" t="s">
        <v>34</v>
      </c>
      <c r="AX407" s="14" t="s">
        <v>72</v>
      </c>
      <c r="AY407" s="225" t="s">
        <v>114</v>
      </c>
    </row>
    <row r="408" spans="1:65" s="13" customFormat="1" ht="11.25">
      <c r="B408" s="205"/>
      <c r="C408" s="206"/>
      <c r="D408" s="201" t="s">
        <v>126</v>
      </c>
      <c r="E408" s="207" t="s">
        <v>19</v>
      </c>
      <c r="F408" s="208" t="s">
        <v>636</v>
      </c>
      <c r="G408" s="206"/>
      <c r="H408" s="207" t="s">
        <v>19</v>
      </c>
      <c r="I408" s="209"/>
      <c r="J408" s="206"/>
      <c r="K408" s="206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126</v>
      </c>
      <c r="AU408" s="214" t="s">
        <v>82</v>
      </c>
      <c r="AV408" s="13" t="s">
        <v>80</v>
      </c>
      <c r="AW408" s="13" t="s">
        <v>34</v>
      </c>
      <c r="AX408" s="13" t="s">
        <v>72</v>
      </c>
      <c r="AY408" s="214" t="s">
        <v>114</v>
      </c>
    </row>
    <row r="409" spans="1:65" s="14" customFormat="1" ht="11.25">
      <c r="B409" s="215"/>
      <c r="C409" s="216"/>
      <c r="D409" s="201" t="s">
        <v>126</v>
      </c>
      <c r="E409" s="217" t="s">
        <v>19</v>
      </c>
      <c r="F409" s="218" t="s">
        <v>377</v>
      </c>
      <c r="G409" s="216"/>
      <c r="H409" s="219">
        <v>78.5</v>
      </c>
      <c r="I409" s="220"/>
      <c r="J409" s="216"/>
      <c r="K409" s="216"/>
      <c r="L409" s="221"/>
      <c r="M409" s="222"/>
      <c r="N409" s="223"/>
      <c r="O409" s="223"/>
      <c r="P409" s="223"/>
      <c r="Q409" s="223"/>
      <c r="R409" s="223"/>
      <c r="S409" s="223"/>
      <c r="T409" s="224"/>
      <c r="AT409" s="225" t="s">
        <v>126</v>
      </c>
      <c r="AU409" s="225" t="s">
        <v>82</v>
      </c>
      <c r="AV409" s="14" t="s">
        <v>82</v>
      </c>
      <c r="AW409" s="14" t="s">
        <v>34</v>
      </c>
      <c r="AX409" s="14" t="s">
        <v>72</v>
      </c>
      <c r="AY409" s="225" t="s">
        <v>114</v>
      </c>
    </row>
    <row r="410" spans="1:65" s="13" customFormat="1" ht="11.25">
      <c r="B410" s="205"/>
      <c r="C410" s="206"/>
      <c r="D410" s="201" t="s">
        <v>126</v>
      </c>
      <c r="E410" s="207" t="s">
        <v>19</v>
      </c>
      <c r="F410" s="208" t="s">
        <v>637</v>
      </c>
      <c r="G410" s="206"/>
      <c r="H410" s="207" t="s">
        <v>19</v>
      </c>
      <c r="I410" s="209"/>
      <c r="J410" s="206"/>
      <c r="K410" s="206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126</v>
      </c>
      <c r="AU410" s="214" t="s">
        <v>82</v>
      </c>
      <c r="AV410" s="13" t="s">
        <v>80</v>
      </c>
      <c r="AW410" s="13" t="s">
        <v>34</v>
      </c>
      <c r="AX410" s="13" t="s">
        <v>72</v>
      </c>
      <c r="AY410" s="214" t="s">
        <v>114</v>
      </c>
    </row>
    <row r="411" spans="1:65" s="14" customFormat="1" ht="11.25">
      <c r="B411" s="215"/>
      <c r="C411" s="216"/>
      <c r="D411" s="201" t="s">
        <v>126</v>
      </c>
      <c r="E411" s="217" t="s">
        <v>19</v>
      </c>
      <c r="F411" s="218" t="s">
        <v>537</v>
      </c>
      <c r="G411" s="216"/>
      <c r="H411" s="219">
        <v>20</v>
      </c>
      <c r="I411" s="220"/>
      <c r="J411" s="216"/>
      <c r="K411" s="216"/>
      <c r="L411" s="221"/>
      <c r="M411" s="222"/>
      <c r="N411" s="223"/>
      <c r="O411" s="223"/>
      <c r="P411" s="223"/>
      <c r="Q411" s="223"/>
      <c r="R411" s="223"/>
      <c r="S411" s="223"/>
      <c r="T411" s="224"/>
      <c r="AT411" s="225" t="s">
        <v>126</v>
      </c>
      <c r="AU411" s="225" t="s">
        <v>82</v>
      </c>
      <c r="AV411" s="14" t="s">
        <v>82</v>
      </c>
      <c r="AW411" s="14" t="s">
        <v>34</v>
      </c>
      <c r="AX411" s="14" t="s">
        <v>72</v>
      </c>
      <c r="AY411" s="225" t="s">
        <v>114</v>
      </c>
    </row>
    <row r="412" spans="1:65" s="15" customFormat="1" ht="11.25">
      <c r="B412" s="226"/>
      <c r="C412" s="227"/>
      <c r="D412" s="201" t="s">
        <v>126</v>
      </c>
      <c r="E412" s="228" t="s">
        <v>19</v>
      </c>
      <c r="F412" s="229" t="s">
        <v>133</v>
      </c>
      <c r="G412" s="227"/>
      <c r="H412" s="230">
        <v>419.214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AT412" s="236" t="s">
        <v>126</v>
      </c>
      <c r="AU412" s="236" t="s">
        <v>82</v>
      </c>
      <c r="AV412" s="15" t="s">
        <v>122</v>
      </c>
      <c r="AW412" s="15" t="s">
        <v>34</v>
      </c>
      <c r="AX412" s="15" t="s">
        <v>80</v>
      </c>
      <c r="AY412" s="236" t="s">
        <v>114</v>
      </c>
    </row>
    <row r="413" spans="1:65" s="2" customFormat="1" ht="16.5" customHeight="1">
      <c r="A413" s="35"/>
      <c r="B413" s="36"/>
      <c r="C413" s="188" t="s">
        <v>638</v>
      </c>
      <c r="D413" s="188" t="s">
        <v>117</v>
      </c>
      <c r="E413" s="189" t="s">
        <v>639</v>
      </c>
      <c r="F413" s="190" t="s">
        <v>640</v>
      </c>
      <c r="G413" s="191" t="s">
        <v>226</v>
      </c>
      <c r="H413" s="192">
        <v>4.8</v>
      </c>
      <c r="I413" s="193"/>
      <c r="J413" s="194">
        <f>ROUND(I413*H413,2)</f>
        <v>0</v>
      </c>
      <c r="K413" s="190" t="s">
        <v>297</v>
      </c>
      <c r="L413" s="40"/>
      <c r="M413" s="195" t="s">
        <v>19</v>
      </c>
      <c r="N413" s="196" t="s">
        <v>43</v>
      </c>
      <c r="O413" s="65"/>
      <c r="P413" s="197">
        <f>O413*H413</f>
        <v>0</v>
      </c>
      <c r="Q413" s="197">
        <v>4.4000000000000002E-4</v>
      </c>
      <c r="R413" s="197">
        <f>Q413*H413</f>
        <v>2.1120000000000002E-3</v>
      </c>
      <c r="S413" s="197">
        <v>0</v>
      </c>
      <c r="T413" s="198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9" t="s">
        <v>122</v>
      </c>
      <c r="AT413" s="199" t="s">
        <v>117</v>
      </c>
      <c r="AU413" s="199" t="s">
        <v>82</v>
      </c>
      <c r="AY413" s="18" t="s">
        <v>114</v>
      </c>
      <c r="BE413" s="200">
        <f>IF(N413="základní",J413,0)</f>
        <v>0</v>
      </c>
      <c r="BF413" s="200">
        <f>IF(N413="snížená",J413,0)</f>
        <v>0</v>
      </c>
      <c r="BG413" s="200">
        <f>IF(N413="zákl. přenesená",J413,0)</f>
        <v>0</v>
      </c>
      <c r="BH413" s="200">
        <f>IF(N413="sníž. přenesená",J413,0)</f>
        <v>0</v>
      </c>
      <c r="BI413" s="200">
        <f>IF(N413="nulová",J413,0)</f>
        <v>0</v>
      </c>
      <c r="BJ413" s="18" t="s">
        <v>80</v>
      </c>
      <c r="BK413" s="200">
        <f>ROUND(I413*H413,2)</f>
        <v>0</v>
      </c>
      <c r="BL413" s="18" t="s">
        <v>122</v>
      </c>
      <c r="BM413" s="199" t="s">
        <v>641</v>
      </c>
    </row>
    <row r="414" spans="1:65" s="2" customFormat="1" ht="19.5">
      <c r="A414" s="35"/>
      <c r="B414" s="36"/>
      <c r="C414" s="37"/>
      <c r="D414" s="201" t="s">
        <v>124</v>
      </c>
      <c r="E414" s="37"/>
      <c r="F414" s="202" t="s">
        <v>642</v>
      </c>
      <c r="G414" s="37"/>
      <c r="H414" s="37"/>
      <c r="I414" s="109"/>
      <c r="J414" s="37"/>
      <c r="K414" s="37"/>
      <c r="L414" s="40"/>
      <c r="M414" s="203"/>
      <c r="N414" s="204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124</v>
      </c>
      <c r="AU414" s="18" t="s">
        <v>82</v>
      </c>
    </row>
    <row r="415" spans="1:65" s="13" customFormat="1" ht="11.25">
      <c r="B415" s="205"/>
      <c r="C415" s="206"/>
      <c r="D415" s="201" t="s">
        <v>126</v>
      </c>
      <c r="E415" s="207" t="s">
        <v>19</v>
      </c>
      <c r="F415" s="208" t="s">
        <v>643</v>
      </c>
      <c r="G415" s="206"/>
      <c r="H415" s="207" t="s">
        <v>19</v>
      </c>
      <c r="I415" s="209"/>
      <c r="J415" s="206"/>
      <c r="K415" s="206"/>
      <c r="L415" s="210"/>
      <c r="M415" s="211"/>
      <c r="N415" s="212"/>
      <c r="O415" s="212"/>
      <c r="P415" s="212"/>
      <c r="Q415" s="212"/>
      <c r="R415" s="212"/>
      <c r="S415" s="212"/>
      <c r="T415" s="213"/>
      <c r="AT415" s="214" t="s">
        <v>126</v>
      </c>
      <c r="AU415" s="214" t="s">
        <v>82</v>
      </c>
      <c r="AV415" s="13" t="s">
        <v>80</v>
      </c>
      <c r="AW415" s="13" t="s">
        <v>34</v>
      </c>
      <c r="AX415" s="13" t="s">
        <v>72</v>
      </c>
      <c r="AY415" s="214" t="s">
        <v>114</v>
      </c>
    </row>
    <row r="416" spans="1:65" s="14" customFormat="1" ht="11.25">
      <c r="B416" s="215"/>
      <c r="C416" s="216"/>
      <c r="D416" s="201" t="s">
        <v>126</v>
      </c>
      <c r="E416" s="217" t="s">
        <v>19</v>
      </c>
      <c r="F416" s="218" t="s">
        <v>644</v>
      </c>
      <c r="G416" s="216"/>
      <c r="H416" s="219">
        <v>4.8</v>
      </c>
      <c r="I416" s="220"/>
      <c r="J416" s="216"/>
      <c r="K416" s="216"/>
      <c r="L416" s="221"/>
      <c r="M416" s="222"/>
      <c r="N416" s="223"/>
      <c r="O416" s="223"/>
      <c r="P416" s="223"/>
      <c r="Q416" s="223"/>
      <c r="R416" s="223"/>
      <c r="S416" s="223"/>
      <c r="T416" s="224"/>
      <c r="AT416" s="225" t="s">
        <v>126</v>
      </c>
      <c r="AU416" s="225" t="s">
        <v>82</v>
      </c>
      <c r="AV416" s="14" t="s">
        <v>82</v>
      </c>
      <c r="AW416" s="14" t="s">
        <v>34</v>
      </c>
      <c r="AX416" s="14" t="s">
        <v>72</v>
      </c>
      <c r="AY416" s="225" t="s">
        <v>114</v>
      </c>
    </row>
    <row r="417" spans="1:65" s="15" customFormat="1" ht="11.25">
      <c r="B417" s="226"/>
      <c r="C417" s="227"/>
      <c r="D417" s="201" t="s">
        <v>126</v>
      </c>
      <c r="E417" s="228" t="s">
        <v>19</v>
      </c>
      <c r="F417" s="229" t="s">
        <v>133</v>
      </c>
      <c r="G417" s="227"/>
      <c r="H417" s="230">
        <v>4.8</v>
      </c>
      <c r="I417" s="231"/>
      <c r="J417" s="227"/>
      <c r="K417" s="227"/>
      <c r="L417" s="232"/>
      <c r="M417" s="233"/>
      <c r="N417" s="234"/>
      <c r="O417" s="234"/>
      <c r="P417" s="234"/>
      <c r="Q417" s="234"/>
      <c r="R417" s="234"/>
      <c r="S417" s="234"/>
      <c r="T417" s="235"/>
      <c r="AT417" s="236" t="s">
        <v>126</v>
      </c>
      <c r="AU417" s="236" t="s">
        <v>82</v>
      </c>
      <c r="AV417" s="15" t="s">
        <v>122</v>
      </c>
      <c r="AW417" s="15" t="s">
        <v>34</v>
      </c>
      <c r="AX417" s="15" t="s">
        <v>80</v>
      </c>
      <c r="AY417" s="236" t="s">
        <v>114</v>
      </c>
    </row>
    <row r="418" spans="1:65" s="2" customFormat="1" ht="16.5" customHeight="1">
      <c r="A418" s="35"/>
      <c r="B418" s="36"/>
      <c r="C418" s="237" t="s">
        <v>645</v>
      </c>
      <c r="D418" s="237" t="s">
        <v>141</v>
      </c>
      <c r="E418" s="238" t="s">
        <v>646</v>
      </c>
      <c r="F418" s="239" t="s">
        <v>647</v>
      </c>
      <c r="G418" s="240" t="s">
        <v>226</v>
      </c>
      <c r="H418" s="241">
        <v>120</v>
      </c>
      <c r="I418" s="242"/>
      <c r="J418" s="243">
        <f>ROUND(I418*H418,2)</f>
        <v>0</v>
      </c>
      <c r="K418" s="239" t="s">
        <v>19</v>
      </c>
      <c r="L418" s="244"/>
      <c r="M418" s="245" t="s">
        <v>19</v>
      </c>
      <c r="N418" s="246" t="s">
        <v>43</v>
      </c>
      <c r="O418" s="65"/>
      <c r="P418" s="197">
        <f>O418*H418</f>
        <v>0</v>
      </c>
      <c r="Q418" s="197">
        <v>0</v>
      </c>
      <c r="R418" s="197">
        <f>Q418*H418</f>
        <v>0</v>
      </c>
      <c r="S418" s="197">
        <v>0</v>
      </c>
      <c r="T418" s="198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9" t="s">
        <v>145</v>
      </c>
      <c r="AT418" s="199" t="s">
        <v>141</v>
      </c>
      <c r="AU418" s="199" t="s">
        <v>82</v>
      </c>
      <c r="AY418" s="18" t="s">
        <v>114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8" t="s">
        <v>80</v>
      </c>
      <c r="BK418" s="200">
        <f>ROUND(I418*H418,2)</f>
        <v>0</v>
      </c>
      <c r="BL418" s="18" t="s">
        <v>122</v>
      </c>
      <c r="BM418" s="199" t="s">
        <v>648</v>
      </c>
    </row>
    <row r="419" spans="1:65" s="2" customFormat="1" ht="11.25">
      <c r="A419" s="35"/>
      <c r="B419" s="36"/>
      <c r="C419" s="37"/>
      <c r="D419" s="201" t="s">
        <v>124</v>
      </c>
      <c r="E419" s="37"/>
      <c r="F419" s="202" t="s">
        <v>647</v>
      </c>
      <c r="G419" s="37"/>
      <c r="H419" s="37"/>
      <c r="I419" s="109"/>
      <c r="J419" s="37"/>
      <c r="K419" s="37"/>
      <c r="L419" s="40"/>
      <c r="M419" s="203"/>
      <c r="N419" s="204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124</v>
      </c>
      <c r="AU419" s="18" t="s">
        <v>82</v>
      </c>
    </row>
    <row r="420" spans="1:65" s="13" customFormat="1" ht="11.25">
      <c r="B420" s="205"/>
      <c r="C420" s="206"/>
      <c r="D420" s="201" t="s">
        <v>126</v>
      </c>
      <c r="E420" s="207" t="s">
        <v>19</v>
      </c>
      <c r="F420" s="208" t="s">
        <v>649</v>
      </c>
      <c r="G420" s="206"/>
      <c r="H420" s="207" t="s">
        <v>19</v>
      </c>
      <c r="I420" s="209"/>
      <c r="J420" s="206"/>
      <c r="K420" s="206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126</v>
      </c>
      <c r="AU420" s="214" t="s">
        <v>82</v>
      </c>
      <c r="AV420" s="13" t="s">
        <v>80</v>
      </c>
      <c r="AW420" s="13" t="s">
        <v>34</v>
      </c>
      <c r="AX420" s="13" t="s">
        <v>72</v>
      </c>
      <c r="AY420" s="214" t="s">
        <v>114</v>
      </c>
    </row>
    <row r="421" spans="1:65" s="14" customFormat="1" ht="11.25">
      <c r="B421" s="215"/>
      <c r="C421" s="216"/>
      <c r="D421" s="201" t="s">
        <v>126</v>
      </c>
      <c r="E421" s="217" t="s">
        <v>19</v>
      </c>
      <c r="F421" s="218" t="s">
        <v>650</v>
      </c>
      <c r="G421" s="216"/>
      <c r="H421" s="219">
        <v>120</v>
      </c>
      <c r="I421" s="220"/>
      <c r="J421" s="216"/>
      <c r="K421" s="216"/>
      <c r="L421" s="221"/>
      <c r="M421" s="222"/>
      <c r="N421" s="223"/>
      <c r="O421" s="223"/>
      <c r="P421" s="223"/>
      <c r="Q421" s="223"/>
      <c r="R421" s="223"/>
      <c r="S421" s="223"/>
      <c r="T421" s="224"/>
      <c r="AT421" s="225" t="s">
        <v>126</v>
      </c>
      <c r="AU421" s="225" t="s">
        <v>82</v>
      </c>
      <c r="AV421" s="14" t="s">
        <v>82</v>
      </c>
      <c r="AW421" s="14" t="s">
        <v>34</v>
      </c>
      <c r="AX421" s="14" t="s">
        <v>72</v>
      </c>
      <c r="AY421" s="225" t="s">
        <v>114</v>
      </c>
    </row>
    <row r="422" spans="1:65" s="15" customFormat="1" ht="11.25">
      <c r="B422" s="226"/>
      <c r="C422" s="227"/>
      <c r="D422" s="201" t="s">
        <v>126</v>
      </c>
      <c r="E422" s="228" t="s">
        <v>19</v>
      </c>
      <c r="F422" s="229" t="s">
        <v>133</v>
      </c>
      <c r="G422" s="227"/>
      <c r="H422" s="230">
        <v>120</v>
      </c>
      <c r="I422" s="231"/>
      <c r="J422" s="227"/>
      <c r="K422" s="227"/>
      <c r="L422" s="232"/>
      <c r="M422" s="233"/>
      <c r="N422" s="234"/>
      <c r="O422" s="234"/>
      <c r="P422" s="234"/>
      <c r="Q422" s="234"/>
      <c r="R422" s="234"/>
      <c r="S422" s="234"/>
      <c r="T422" s="235"/>
      <c r="AT422" s="236" t="s">
        <v>126</v>
      </c>
      <c r="AU422" s="236" t="s">
        <v>82</v>
      </c>
      <c r="AV422" s="15" t="s">
        <v>122</v>
      </c>
      <c r="AW422" s="15" t="s">
        <v>34</v>
      </c>
      <c r="AX422" s="15" t="s">
        <v>80</v>
      </c>
      <c r="AY422" s="236" t="s">
        <v>114</v>
      </c>
    </row>
    <row r="423" spans="1:65" s="2" customFormat="1" ht="21.75" customHeight="1">
      <c r="A423" s="35"/>
      <c r="B423" s="36"/>
      <c r="C423" s="188" t="s">
        <v>651</v>
      </c>
      <c r="D423" s="188" t="s">
        <v>117</v>
      </c>
      <c r="E423" s="189" t="s">
        <v>652</v>
      </c>
      <c r="F423" s="190" t="s">
        <v>653</v>
      </c>
      <c r="G423" s="191" t="s">
        <v>654</v>
      </c>
      <c r="H423" s="192">
        <v>1</v>
      </c>
      <c r="I423" s="193"/>
      <c r="J423" s="194">
        <f>ROUND(I423*H423,2)</f>
        <v>0</v>
      </c>
      <c r="K423" s="190" t="s">
        <v>19</v>
      </c>
      <c r="L423" s="40"/>
      <c r="M423" s="195" t="s">
        <v>19</v>
      </c>
      <c r="N423" s="196" t="s">
        <v>43</v>
      </c>
      <c r="O423" s="65"/>
      <c r="P423" s="197">
        <f>O423*H423</f>
        <v>0</v>
      </c>
      <c r="Q423" s="197">
        <v>0</v>
      </c>
      <c r="R423" s="197">
        <f>Q423*H423</f>
        <v>0</v>
      </c>
      <c r="S423" s="197">
        <v>0</v>
      </c>
      <c r="T423" s="198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99" t="s">
        <v>122</v>
      </c>
      <c r="AT423" s="199" t="s">
        <v>117</v>
      </c>
      <c r="AU423" s="199" t="s">
        <v>82</v>
      </c>
      <c r="AY423" s="18" t="s">
        <v>114</v>
      </c>
      <c r="BE423" s="200">
        <f>IF(N423="základní",J423,0)</f>
        <v>0</v>
      </c>
      <c r="BF423" s="200">
        <f>IF(N423="snížená",J423,0)</f>
        <v>0</v>
      </c>
      <c r="BG423" s="200">
        <f>IF(N423="zákl. přenesená",J423,0)</f>
        <v>0</v>
      </c>
      <c r="BH423" s="200">
        <f>IF(N423="sníž. přenesená",J423,0)</f>
        <v>0</v>
      </c>
      <c r="BI423" s="200">
        <f>IF(N423="nulová",J423,0)</f>
        <v>0</v>
      </c>
      <c r="BJ423" s="18" t="s">
        <v>80</v>
      </c>
      <c r="BK423" s="200">
        <f>ROUND(I423*H423,2)</f>
        <v>0</v>
      </c>
      <c r="BL423" s="18" t="s">
        <v>122</v>
      </c>
      <c r="BM423" s="199" t="s">
        <v>655</v>
      </c>
    </row>
    <row r="424" spans="1:65" s="2" customFormat="1" ht="11.25">
      <c r="A424" s="35"/>
      <c r="B424" s="36"/>
      <c r="C424" s="37"/>
      <c r="D424" s="201" t="s">
        <v>124</v>
      </c>
      <c r="E424" s="37"/>
      <c r="F424" s="202" t="s">
        <v>653</v>
      </c>
      <c r="G424" s="37"/>
      <c r="H424" s="37"/>
      <c r="I424" s="109"/>
      <c r="J424" s="37"/>
      <c r="K424" s="37"/>
      <c r="L424" s="40"/>
      <c r="M424" s="203"/>
      <c r="N424" s="204"/>
      <c r="O424" s="65"/>
      <c r="P424" s="65"/>
      <c r="Q424" s="65"/>
      <c r="R424" s="65"/>
      <c r="S424" s="65"/>
      <c r="T424" s="66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124</v>
      </c>
      <c r="AU424" s="18" t="s">
        <v>82</v>
      </c>
    </row>
    <row r="425" spans="1:65" s="13" customFormat="1" ht="11.25">
      <c r="B425" s="205"/>
      <c r="C425" s="206"/>
      <c r="D425" s="201" t="s">
        <v>126</v>
      </c>
      <c r="E425" s="207" t="s">
        <v>19</v>
      </c>
      <c r="F425" s="208" t="s">
        <v>656</v>
      </c>
      <c r="G425" s="206"/>
      <c r="H425" s="207" t="s">
        <v>19</v>
      </c>
      <c r="I425" s="209"/>
      <c r="J425" s="206"/>
      <c r="K425" s="206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126</v>
      </c>
      <c r="AU425" s="214" t="s">
        <v>82</v>
      </c>
      <c r="AV425" s="13" t="s">
        <v>80</v>
      </c>
      <c r="AW425" s="13" t="s">
        <v>34</v>
      </c>
      <c r="AX425" s="13" t="s">
        <v>72</v>
      </c>
      <c r="AY425" s="214" t="s">
        <v>114</v>
      </c>
    </row>
    <row r="426" spans="1:65" s="14" customFormat="1" ht="11.25">
      <c r="B426" s="215"/>
      <c r="C426" s="216"/>
      <c r="D426" s="201" t="s">
        <v>126</v>
      </c>
      <c r="E426" s="217" t="s">
        <v>19</v>
      </c>
      <c r="F426" s="218" t="s">
        <v>80</v>
      </c>
      <c r="G426" s="216"/>
      <c r="H426" s="219">
        <v>1</v>
      </c>
      <c r="I426" s="220"/>
      <c r="J426" s="216"/>
      <c r="K426" s="216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126</v>
      </c>
      <c r="AU426" s="225" t="s">
        <v>82</v>
      </c>
      <c r="AV426" s="14" t="s">
        <v>82</v>
      </c>
      <c r="AW426" s="14" t="s">
        <v>34</v>
      </c>
      <c r="AX426" s="14" t="s">
        <v>72</v>
      </c>
      <c r="AY426" s="225" t="s">
        <v>114</v>
      </c>
    </row>
    <row r="427" spans="1:65" s="15" customFormat="1" ht="11.25">
      <c r="B427" s="226"/>
      <c r="C427" s="227"/>
      <c r="D427" s="201" t="s">
        <v>126</v>
      </c>
      <c r="E427" s="228" t="s">
        <v>19</v>
      </c>
      <c r="F427" s="229" t="s">
        <v>133</v>
      </c>
      <c r="G427" s="227"/>
      <c r="H427" s="230">
        <v>1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AT427" s="236" t="s">
        <v>126</v>
      </c>
      <c r="AU427" s="236" t="s">
        <v>82</v>
      </c>
      <c r="AV427" s="15" t="s">
        <v>122</v>
      </c>
      <c r="AW427" s="15" t="s">
        <v>34</v>
      </c>
      <c r="AX427" s="15" t="s">
        <v>80</v>
      </c>
      <c r="AY427" s="236" t="s">
        <v>114</v>
      </c>
    </row>
    <row r="428" spans="1:65" s="12" customFormat="1" ht="22.9" customHeight="1">
      <c r="B428" s="172"/>
      <c r="C428" s="173"/>
      <c r="D428" s="174" t="s">
        <v>71</v>
      </c>
      <c r="E428" s="186" t="s">
        <v>657</v>
      </c>
      <c r="F428" s="186" t="s">
        <v>658</v>
      </c>
      <c r="G428" s="173"/>
      <c r="H428" s="173"/>
      <c r="I428" s="176"/>
      <c r="J428" s="187">
        <f>BK428</f>
        <v>0</v>
      </c>
      <c r="K428" s="173"/>
      <c r="L428" s="178"/>
      <c r="M428" s="179"/>
      <c r="N428" s="180"/>
      <c r="O428" s="180"/>
      <c r="P428" s="181">
        <f>SUM(P429:P442)</f>
        <v>0</v>
      </c>
      <c r="Q428" s="180"/>
      <c r="R428" s="181">
        <f>SUM(R429:R442)</f>
        <v>0</v>
      </c>
      <c r="S428" s="180"/>
      <c r="T428" s="182">
        <f>SUM(T429:T442)</f>
        <v>0</v>
      </c>
      <c r="AR428" s="183" t="s">
        <v>80</v>
      </c>
      <c r="AT428" s="184" t="s">
        <v>71</v>
      </c>
      <c r="AU428" s="184" t="s">
        <v>80</v>
      </c>
      <c r="AY428" s="183" t="s">
        <v>114</v>
      </c>
      <c r="BK428" s="185">
        <f>SUM(BK429:BK442)</f>
        <v>0</v>
      </c>
    </row>
    <row r="429" spans="1:65" s="2" customFormat="1" ht="16.5" customHeight="1">
      <c r="A429" s="35"/>
      <c r="B429" s="36"/>
      <c r="C429" s="188" t="s">
        <v>659</v>
      </c>
      <c r="D429" s="188" t="s">
        <v>117</v>
      </c>
      <c r="E429" s="189" t="s">
        <v>660</v>
      </c>
      <c r="F429" s="190" t="s">
        <v>661</v>
      </c>
      <c r="G429" s="191" t="s">
        <v>144</v>
      </c>
      <c r="H429" s="192">
        <v>13.462</v>
      </c>
      <c r="I429" s="193"/>
      <c r="J429" s="194">
        <f>ROUND(I429*H429,2)</f>
        <v>0</v>
      </c>
      <c r="K429" s="190" t="s">
        <v>297</v>
      </c>
      <c r="L429" s="40"/>
      <c r="M429" s="195" t="s">
        <v>19</v>
      </c>
      <c r="N429" s="196" t="s">
        <v>43</v>
      </c>
      <c r="O429" s="65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9" t="s">
        <v>122</v>
      </c>
      <c r="AT429" s="199" t="s">
        <v>117</v>
      </c>
      <c r="AU429" s="199" t="s">
        <v>82</v>
      </c>
      <c r="AY429" s="18" t="s">
        <v>114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8" t="s">
        <v>80</v>
      </c>
      <c r="BK429" s="200">
        <f>ROUND(I429*H429,2)</f>
        <v>0</v>
      </c>
      <c r="BL429" s="18" t="s">
        <v>122</v>
      </c>
      <c r="BM429" s="199" t="s">
        <v>662</v>
      </c>
    </row>
    <row r="430" spans="1:65" s="2" customFormat="1" ht="11.25">
      <c r="A430" s="35"/>
      <c r="B430" s="36"/>
      <c r="C430" s="37"/>
      <c r="D430" s="201" t="s">
        <v>124</v>
      </c>
      <c r="E430" s="37"/>
      <c r="F430" s="202" t="s">
        <v>663</v>
      </c>
      <c r="G430" s="37"/>
      <c r="H430" s="37"/>
      <c r="I430" s="109"/>
      <c r="J430" s="37"/>
      <c r="K430" s="37"/>
      <c r="L430" s="40"/>
      <c r="M430" s="203"/>
      <c r="N430" s="204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124</v>
      </c>
      <c r="AU430" s="18" t="s">
        <v>82</v>
      </c>
    </row>
    <row r="431" spans="1:65" s="2" customFormat="1" ht="16.5" customHeight="1">
      <c r="A431" s="35"/>
      <c r="B431" s="36"/>
      <c r="C431" s="188" t="s">
        <v>664</v>
      </c>
      <c r="D431" s="188" t="s">
        <v>117</v>
      </c>
      <c r="E431" s="189" t="s">
        <v>665</v>
      </c>
      <c r="F431" s="190" t="s">
        <v>666</v>
      </c>
      <c r="G431" s="191" t="s">
        <v>144</v>
      </c>
      <c r="H431" s="192">
        <v>134.62</v>
      </c>
      <c r="I431" s="193"/>
      <c r="J431" s="194">
        <f>ROUND(I431*H431,2)</f>
        <v>0</v>
      </c>
      <c r="K431" s="190" t="s">
        <v>297</v>
      </c>
      <c r="L431" s="40"/>
      <c r="M431" s="195" t="s">
        <v>19</v>
      </c>
      <c r="N431" s="196" t="s">
        <v>43</v>
      </c>
      <c r="O431" s="65"/>
      <c r="P431" s="197">
        <f>O431*H431</f>
        <v>0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9" t="s">
        <v>122</v>
      </c>
      <c r="AT431" s="199" t="s">
        <v>117</v>
      </c>
      <c r="AU431" s="199" t="s">
        <v>82</v>
      </c>
      <c r="AY431" s="18" t="s">
        <v>114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8" t="s">
        <v>80</v>
      </c>
      <c r="BK431" s="200">
        <f>ROUND(I431*H431,2)</f>
        <v>0</v>
      </c>
      <c r="BL431" s="18" t="s">
        <v>122</v>
      </c>
      <c r="BM431" s="199" t="s">
        <v>667</v>
      </c>
    </row>
    <row r="432" spans="1:65" s="2" customFormat="1" ht="19.5">
      <c r="A432" s="35"/>
      <c r="B432" s="36"/>
      <c r="C432" s="37"/>
      <c r="D432" s="201" t="s">
        <v>124</v>
      </c>
      <c r="E432" s="37"/>
      <c r="F432" s="202" t="s">
        <v>668</v>
      </c>
      <c r="G432" s="37"/>
      <c r="H432" s="37"/>
      <c r="I432" s="109"/>
      <c r="J432" s="37"/>
      <c r="K432" s="37"/>
      <c r="L432" s="40"/>
      <c r="M432" s="203"/>
      <c r="N432" s="204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124</v>
      </c>
      <c r="AU432" s="18" t="s">
        <v>82</v>
      </c>
    </row>
    <row r="433" spans="1:65" s="14" customFormat="1" ht="11.25">
      <c r="B433" s="215"/>
      <c r="C433" s="216"/>
      <c r="D433" s="201" t="s">
        <v>126</v>
      </c>
      <c r="E433" s="216"/>
      <c r="F433" s="218" t="s">
        <v>669</v>
      </c>
      <c r="G433" s="216"/>
      <c r="H433" s="219">
        <v>134.62</v>
      </c>
      <c r="I433" s="220"/>
      <c r="J433" s="216"/>
      <c r="K433" s="216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126</v>
      </c>
      <c r="AU433" s="225" t="s">
        <v>82</v>
      </c>
      <c r="AV433" s="14" t="s">
        <v>82</v>
      </c>
      <c r="AW433" s="14" t="s">
        <v>4</v>
      </c>
      <c r="AX433" s="14" t="s">
        <v>80</v>
      </c>
      <c r="AY433" s="225" t="s">
        <v>114</v>
      </c>
    </row>
    <row r="434" spans="1:65" s="2" customFormat="1" ht="16.5" customHeight="1">
      <c r="A434" s="35"/>
      <c r="B434" s="36"/>
      <c r="C434" s="188" t="s">
        <v>670</v>
      </c>
      <c r="D434" s="188" t="s">
        <v>117</v>
      </c>
      <c r="E434" s="189" t="s">
        <v>671</v>
      </c>
      <c r="F434" s="190" t="s">
        <v>672</v>
      </c>
      <c r="G434" s="191" t="s">
        <v>144</v>
      </c>
      <c r="H434" s="192">
        <v>0.66300000000000003</v>
      </c>
      <c r="I434" s="193"/>
      <c r="J434" s="194">
        <f>ROUND(I434*H434,2)</f>
        <v>0</v>
      </c>
      <c r="K434" s="190" t="s">
        <v>297</v>
      </c>
      <c r="L434" s="40"/>
      <c r="M434" s="195" t="s">
        <v>19</v>
      </c>
      <c r="N434" s="196" t="s">
        <v>43</v>
      </c>
      <c r="O434" s="65"/>
      <c r="P434" s="197">
        <f>O434*H434</f>
        <v>0</v>
      </c>
      <c r="Q434" s="197">
        <v>0</v>
      </c>
      <c r="R434" s="197">
        <f>Q434*H434</f>
        <v>0</v>
      </c>
      <c r="S434" s="197">
        <v>0</v>
      </c>
      <c r="T434" s="198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9" t="s">
        <v>122</v>
      </c>
      <c r="AT434" s="199" t="s">
        <v>117</v>
      </c>
      <c r="AU434" s="199" t="s">
        <v>82</v>
      </c>
      <c r="AY434" s="18" t="s">
        <v>114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8" t="s">
        <v>80</v>
      </c>
      <c r="BK434" s="200">
        <f>ROUND(I434*H434,2)</f>
        <v>0</v>
      </c>
      <c r="BL434" s="18" t="s">
        <v>122</v>
      </c>
      <c r="BM434" s="199" t="s">
        <v>673</v>
      </c>
    </row>
    <row r="435" spans="1:65" s="2" customFormat="1" ht="11.25">
      <c r="A435" s="35"/>
      <c r="B435" s="36"/>
      <c r="C435" s="37"/>
      <c r="D435" s="201" t="s">
        <v>124</v>
      </c>
      <c r="E435" s="37"/>
      <c r="F435" s="202" t="s">
        <v>674</v>
      </c>
      <c r="G435" s="37"/>
      <c r="H435" s="37"/>
      <c r="I435" s="109"/>
      <c r="J435" s="37"/>
      <c r="K435" s="37"/>
      <c r="L435" s="40"/>
      <c r="M435" s="203"/>
      <c r="N435" s="204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124</v>
      </c>
      <c r="AU435" s="18" t="s">
        <v>82</v>
      </c>
    </row>
    <row r="436" spans="1:65" s="13" customFormat="1" ht="11.25">
      <c r="B436" s="205"/>
      <c r="C436" s="206"/>
      <c r="D436" s="201" t="s">
        <v>126</v>
      </c>
      <c r="E436" s="207" t="s">
        <v>19</v>
      </c>
      <c r="F436" s="208" t="s">
        <v>675</v>
      </c>
      <c r="G436" s="206"/>
      <c r="H436" s="207" t="s">
        <v>19</v>
      </c>
      <c r="I436" s="209"/>
      <c r="J436" s="206"/>
      <c r="K436" s="206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126</v>
      </c>
      <c r="AU436" s="214" t="s">
        <v>82</v>
      </c>
      <c r="AV436" s="13" t="s">
        <v>80</v>
      </c>
      <c r="AW436" s="13" t="s">
        <v>34</v>
      </c>
      <c r="AX436" s="13" t="s">
        <v>72</v>
      </c>
      <c r="AY436" s="214" t="s">
        <v>114</v>
      </c>
    </row>
    <row r="437" spans="1:65" s="14" customFormat="1" ht="11.25">
      <c r="B437" s="215"/>
      <c r="C437" s="216"/>
      <c r="D437" s="201" t="s">
        <v>126</v>
      </c>
      <c r="E437" s="217" t="s">
        <v>19</v>
      </c>
      <c r="F437" s="218" t="s">
        <v>676</v>
      </c>
      <c r="G437" s="216"/>
      <c r="H437" s="219">
        <v>0.66300000000000003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126</v>
      </c>
      <c r="AU437" s="225" t="s">
        <v>82</v>
      </c>
      <c r="AV437" s="14" t="s">
        <v>82</v>
      </c>
      <c r="AW437" s="14" t="s">
        <v>34</v>
      </c>
      <c r="AX437" s="14" t="s">
        <v>72</v>
      </c>
      <c r="AY437" s="225" t="s">
        <v>114</v>
      </c>
    </row>
    <row r="438" spans="1:65" s="15" customFormat="1" ht="11.25">
      <c r="B438" s="226"/>
      <c r="C438" s="227"/>
      <c r="D438" s="201" t="s">
        <v>126</v>
      </c>
      <c r="E438" s="228" t="s">
        <v>19</v>
      </c>
      <c r="F438" s="229" t="s">
        <v>133</v>
      </c>
      <c r="G438" s="227"/>
      <c r="H438" s="230">
        <v>0.66300000000000003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AT438" s="236" t="s">
        <v>126</v>
      </c>
      <c r="AU438" s="236" t="s">
        <v>82</v>
      </c>
      <c r="AV438" s="15" t="s">
        <v>122</v>
      </c>
      <c r="AW438" s="15" t="s">
        <v>34</v>
      </c>
      <c r="AX438" s="15" t="s">
        <v>80</v>
      </c>
      <c r="AY438" s="236" t="s">
        <v>114</v>
      </c>
    </row>
    <row r="439" spans="1:65" s="2" customFormat="1" ht="16.5" customHeight="1">
      <c r="A439" s="35"/>
      <c r="B439" s="36"/>
      <c r="C439" s="188" t="s">
        <v>677</v>
      </c>
      <c r="D439" s="188" t="s">
        <v>117</v>
      </c>
      <c r="E439" s="189" t="s">
        <v>678</v>
      </c>
      <c r="F439" s="190" t="s">
        <v>679</v>
      </c>
      <c r="G439" s="191" t="s">
        <v>144</v>
      </c>
      <c r="H439" s="192">
        <v>13.462</v>
      </c>
      <c r="I439" s="193"/>
      <c r="J439" s="194">
        <f>ROUND(I439*H439,2)</f>
        <v>0</v>
      </c>
      <c r="K439" s="190" t="s">
        <v>297</v>
      </c>
      <c r="L439" s="40"/>
      <c r="M439" s="195" t="s">
        <v>19</v>
      </c>
      <c r="N439" s="196" t="s">
        <v>43</v>
      </c>
      <c r="O439" s="65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99" t="s">
        <v>122</v>
      </c>
      <c r="AT439" s="199" t="s">
        <v>117</v>
      </c>
      <c r="AU439" s="199" t="s">
        <v>82</v>
      </c>
      <c r="AY439" s="18" t="s">
        <v>114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8" t="s">
        <v>80</v>
      </c>
      <c r="BK439" s="200">
        <f>ROUND(I439*H439,2)</f>
        <v>0</v>
      </c>
      <c r="BL439" s="18" t="s">
        <v>122</v>
      </c>
      <c r="BM439" s="199" t="s">
        <v>680</v>
      </c>
    </row>
    <row r="440" spans="1:65" s="2" customFormat="1" ht="19.5">
      <c r="A440" s="35"/>
      <c r="B440" s="36"/>
      <c r="C440" s="37"/>
      <c r="D440" s="201" t="s">
        <v>124</v>
      </c>
      <c r="E440" s="37"/>
      <c r="F440" s="202" t="s">
        <v>681</v>
      </c>
      <c r="G440" s="37"/>
      <c r="H440" s="37"/>
      <c r="I440" s="109"/>
      <c r="J440" s="37"/>
      <c r="K440" s="37"/>
      <c r="L440" s="40"/>
      <c r="M440" s="203"/>
      <c r="N440" s="204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124</v>
      </c>
      <c r="AU440" s="18" t="s">
        <v>82</v>
      </c>
    </row>
    <row r="441" spans="1:65" s="2" customFormat="1" ht="16.5" customHeight="1">
      <c r="A441" s="35"/>
      <c r="B441" s="36"/>
      <c r="C441" s="188" t="s">
        <v>682</v>
      </c>
      <c r="D441" s="188" t="s">
        <v>117</v>
      </c>
      <c r="E441" s="189" t="s">
        <v>683</v>
      </c>
      <c r="F441" s="190" t="s">
        <v>684</v>
      </c>
      <c r="G441" s="191" t="s">
        <v>144</v>
      </c>
      <c r="H441" s="192">
        <v>13.462</v>
      </c>
      <c r="I441" s="193"/>
      <c r="J441" s="194">
        <f>ROUND(I441*H441,2)</f>
        <v>0</v>
      </c>
      <c r="K441" s="190" t="s">
        <v>297</v>
      </c>
      <c r="L441" s="40"/>
      <c r="M441" s="195" t="s">
        <v>19</v>
      </c>
      <c r="N441" s="196" t="s">
        <v>43</v>
      </c>
      <c r="O441" s="65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9" t="s">
        <v>122</v>
      </c>
      <c r="AT441" s="199" t="s">
        <v>117</v>
      </c>
      <c r="AU441" s="199" t="s">
        <v>82</v>
      </c>
      <c r="AY441" s="18" t="s">
        <v>114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8" t="s">
        <v>80</v>
      </c>
      <c r="BK441" s="200">
        <f>ROUND(I441*H441,2)</f>
        <v>0</v>
      </c>
      <c r="BL441" s="18" t="s">
        <v>122</v>
      </c>
      <c r="BM441" s="199" t="s">
        <v>685</v>
      </c>
    </row>
    <row r="442" spans="1:65" s="2" customFormat="1" ht="19.5">
      <c r="A442" s="35"/>
      <c r="B442" s="36"/>
      <c r="C442" s="37"/>
      <c r="D442" s="201" t="s">
        <v>124</v>
      </c>
      <c r="E442" s="37"/>
      <c r="F442" s="202" t="s">
        <v>686</v>
      </c>
      <c r="G442" s="37"/>
      <c r="H442" s="37"/>
      <c r="I442" s="109"/>
      <c r="J442" s="37"/>
      <c r="K442" s="37"/>
      <c r="L442" s="40"/>
      <c r="M442" s="203"/>
      <c r="N442" s="204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124</v>
      </c>
      <c r="AU442" s="18" t="s">
        <v>82</v>
      </c>
    </row>
    <row r="443" spans="1:65" s="12" customFormat="1" ht="22.9" customHeight="1">
      <c r="B443" s="172"/>
      <c r="C443" s="173"/>
      <c r="D443" s="174" t="s">
        <v>71</v>
      </c>
      <c r="E443" s="186" t="s">
        <v>687</v>
      </c>
      <c r="F443" s="186" t="s">
        <v>688</v>
      </c>
      <c r="G443" s="173"/>
      <c r="H443" s="173"/>
      <c r="I443" s="176"/>
      <c r="J443" s="187">
        <f>BK443</f>
        <v>0</v>
      </c>
      <c r="K443" s="173"/>
      <c r="L443" s="178"/>
      <c r="M443" s="179"/>
      <c r="N443" s="180"/>
      <c r="O443" s="180"/>
      <c r="P443" s="181">
        <f>SUM(P444:P445)</f>
        <v>0</v>
      </c>
      <c r="Q443" s="180"/>
      <c r="R443" s="181">
        <f>SUM(R444:R445)</f>
        <v>0</v>
      </c>
      <c r="S443" s="180"/>
      <c r="T443" s="182">
        <f>SUM(T444:T445)</f>
        <v>0</v>
      </c>
      <c r="AR443" s="183" t="s">
        <v>80</v>
      </c>
      <c r="AT443" s="184" t="s">
        <v>71</v>
      </c>
      <c r="AU443" s="184" t="s">
        <v>80</v>
      </c>
      <c r="AY443" s="183" t="s">
        <v>114</v>
      </c>
      <c r="BK443" s="185">
        <f>SUM(BK444:BK445)</f>
        <v>0</v>
      </c>
    </row>
    <row r="444" spans="1:65" s="2" customFormat="1" ht="16.5" customHeight="1">
      <c r="A444" s="35"/>
      <c r="B444" s="36"/>
      <c r="C444" s="188" t="s">
        <v>689</v>
      </c>
      <c r="D444" s="188" t="s">
        <v>117</v>
      </c>
      <c r="E444" s="189" t="s">
        <v>690</v>
      </c>
      <c r="F444" s="190" t="s">
        <v>691</v>
      </c>
      <c r="G444" s="191" t="s">
        <v>144</v>
      </c>
      <c r="H444" s="192">
        <v>17.52</v>
      </c>
      <c r="I444" s="193"/>
      <c r="J444" s="194">
        <f>ROUND(I444*H444,2)</f>
        <v>0</v>
      </c>
      <c r="K444" s="190" t="s">
        <v>297</v>
      </c>
      <c r="L444" s="40"/>
      <c r="M444" s="195" t="s">
        <v>19</v>
      </c>
      <c r="N444" s="196" t="s">
        <v>43</v>
      </c>
      <c r="O444" s="65"/>
      <c r="P444" s="197">
        <f>O444*H444</f>
        <v>0</v>
      </c>
      <c r="Q444" s="197">
        <v>0</v>
      </c>
      <c r="R444" s="197">
        <f>Q444*H444</f>
        <v>0</v>
      </c>
      <c r="S444" s="197">
        <v>0</v>
      </c>
      <c r="T444" s="198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99" t="s">
        <v>122</v>
      </c>
      <c r="AT444" s="199" t="s">
        <v>117</v>
      </c>
      <c r="AU444" s="199" t="s">
        <v>82</v>
      </c>
      <c r="AY444" s="18" t="s">
        <v>114</v>
      </c>
      <c r="BE444" s="200">
        <f>IF(N444="základní",J444,0)</f>
        <v>0</v>
      </c>
      <c r="BF444" s="200">
        <f>IF(N444="snížená",J444,0)</f>
        <v>0</v>
      </c>
      <c r="BG444" s="200">
        <f>IF(N444="zákl. přenesená",J444,0)</f>
        <v>0</v>
      </c>
      <c r="BH444" s="200">
        <f>IF(N444="sníž. přenesená",J444,0)</f>
        <v>0</v>
      </c>
      <c r="BI444" s="200">
        <f>IF(N444="nulová",J444,0)</f>
        <v>0</v>
      </c>
      <c r="BJ444" s="18" t="s">
        <v>80</v>
      </c>
      <c r="BK444" s="200">
        <f>ROUND(I444*H444,2)</f>
        <v>0</v>
      </c>
      <c r="BL444" s="18" t="s">
        <v>122</v>
      </c>
      <c r="BM444" s="199" t="s">
        <v>692</v>
      </c>
    </row>
    <row r="445" spans="1:65" s="2" customFormat="1" ht="19.5">
      <c r="A445" s="35"/>
      <c r="B445" s="36"/>
      <c r="C445" s="37"/>
      <c r="D445" s="201" t="s">
        <v>124</v>
      </c>
      <c r="E445" s="37"/>
      <c r="F445" s="202" t="s">
        <v>693</v>
      </c>
      <c r="G445" s="37"/>
      <c r="H445" s="37"/>
      <c r="I445" s="109"/>
      <c r="J445" s="37"/>
      <c r="K445" s="37"/>
      <c r="L445" s="40"/>
      <c r="M445" s="203"/>
      <c r="N445" s="204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124</v>
      </c>
      <c r="AU445" s="18" t="s">
        <v>82</v>
      </c>
    </row>
    <row r="446" spans="1:65" s="12" customFormat="1" ht="25.9" customHeight="1">
      <c r="B446" s="172"/>
      <c r="C446" s="173"/>
      <c r="D446" s="174" t="s">
        <v>71</v>
      </c>
      <c r="E446" s="175" t="s">
        <v>694</v>
      </c>
      <c r="F446" s="175" t="s">
        <v>695</v>
      </c>
      <c r="G446" s="173"/>
      <c r="H446" s="173"/>
      <c r="I446" s="176"/>
      <c r="J446" s="177">
        <f>BK446</f>
        <v>0</v>
      </c>
      <c r="K446" s="173"/>
      <c r="L446" s="178"/>
      <c r="M446" s="179"/>
      <c r="N446" s="180"/>
      <c r="O446" s="180"/>
      <c r="P446" s="181">
        <f>P447+P482+P509</f>
        <v>0</v>
      </c>
      <c r="Q446" s="180"/>
      <c r="R446" s="181">
        <f>R447+R482+R509</f>
        <v>1.963044</v>
      </c>
      <c r="S446" s="180"/>
      <c r="T446" s="182">
        <f>T447+T482+T509</f>
        <v>0</v>
      </c>
      <c r="AR446" s="183" t="s">
        <v>82</v>
      </c>
      <c r="AT446" s="184" t="s">
        <v>71</v>
      </c>
      <c r="AU446" s="184" t="s">
        <v>72</v>
      </c>
      <c r="AY446" s="183" t="s">
        <v>114</v>
      </c>
      <c r="BK446" s="185">
        <f>BK447+BK482+BK509</f>
        <v>0</v>
      </c>
    </row>
    <row r="447" spans="1:65" s="12" customFormat="1" ht="22.9" customHeight="1">
      <c r="B447" s="172"/>
      <c r="C447" s="173"/>
      <c r="D447" s="174" t="s">
        <v>71</v>
      </c>
      <c r="E447" s="186" t="s">
        <v>696</v>
      </c>
      <c r="F447" s="186" t="s">
        <v>697</v>
      </c>
      <c r="G447" s="173"/>
      <c r="H447" s="173"/>
      <c r="I447" s="176"/>
      <c r="J447" s="187">
        <f>BK447</f>
        <v>0</v>
      </c>
      <c r="K447" s="173"/>
      <c r="L447" s="178"/>
      <c r="M447" s="179"/>
      <c r="N447" s="180"/>
      <c r="O447" s="180"/>
      <c r="P447" s="181">
        <f>SUM(P448:P481)</f>
        <v>0</v>
      </c>
      <c r="Q447" s="180"/>
      <c r="R447" s="181">
        <f>SUM(R448:R481)</f>
        <v>0.26462800000000003</v>
      </c>
      <c r="S447" s="180"/>
      <c r="T447" s="182">
        <f>SUM(T448:T481)</f>
        <v>0</v>
      </c>
      <c r="AR447" s="183" t="s">
        <v>82</v>
      </c>
      <c r="AT447" s="184" t="s">
        <v>71</v>
      </c>
      <c r="AU447" s="184" t="s">
        <v>80</v>
      </c>
      <c r="AY447" s="183" t="s">
        <v>114</v>
      </c>
      <c r="BK447" s="185">
        <f>SUM(BK448:BK481)</f>
        <v>0</v>
      </c>
    </row>
    <row r="448" spans="1:65" s="2" customFormat="1" ht="16.5" customHeight="1">
      <c r="A448" s="35"/>
      <c r="B448" s="36"/>
      <c r="C448" s="188" t="s">
        <v>698</v>
      </c>
      <c r="D448" s="188" t="s">
        <v>117</v>
      </c>
      <c r="E448" s="189" t="s">
        <v>699</v>
      </c>
      <c r="F448" s="190" t="s">
        <v>700</v>
      </c>
      <c r="G448" s="191" t="s">
        <v>296</v>
      </c>
      <c r="H448" s="192">
        <v>11.6</v>
      </c>
      <c r="I448" s="193"/>
      <c r="J448" s="194">
        <f>ROUND(I448*H448,2)</f>
        <v>0</v>
      </c>
      <c r="K448" s="190" t="s">
        <v>297</v>
      </c>
      <c r="L448" s="40"/>
      <c r="M448" s="195" t="s">
        <v>19</v>
      </c>
      <c r="N448" s="196" t="s">
        <v>43</v>
      </c>
      <c r="O448" s="65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99" t="s">
        <v>217</v>
      </c>
      <c r="AT448" s="199" t="s">
        <v>117</v>
      </c>
      <c r="AU448" s="199" t="s">
        <v>82</v>
      </c>
      <c r="AY448" s="18" t="s">
        <v>114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8" t="s">
        <v>80</v>
      </c>
      <c r="BK448" s="200">
        <f>ROUND(I448*H448,2)</f>
        <v>0</v>
      </c>
      <c r="BL448" s="18" t="s">
        <v>217</v>
      </c>
      <c r="BM448" s="199" t="s">
        <v>701</v>
      </c>
    </row>
    <row r="449" spans="1:65" s="2" customFormat="1" ht="11.25">
      <c r="A449" s="35"/>
      <c r="B449" s="36"/>
      <c r="C449" s="37"/>
      <c r="D449" s="201" t="s">
        <v>124</v>
      </c>
      <c r="E449" s="37"/>
      <c r="F449" s="202" t="s">
        <v>702</v>
      </c>
      <c r="G449" s="37"/>
      <c r="H449" s="37"/>
      <c r="I449" s="109"/>
      <c r="J449" s="37"/>
      <c r="K449" s="37"/>
      <c r="L449" s="40"/>
      <c r="M449" s="203"/>
      <c r="N449" s="204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124</v>
      </c>
      <c r="AU449" s="18" t="s">
        <v>82</v>
      </c>
    </row>
    <row r="450" spans="1:65" s="13" customFormat="1" ht="11.25">
      <c r="B450" s="205"/>
      <c r="C450" s="206"/>
      <c r="D450" s="201" t="s">
        <v>126</v>
      </c>
      <c r="E450" s="207" t="s">
        <v>19</v>
      </c>
      <c r="F450" s="208" t="s">
        <v>703</v>
      </c>
      <c r="G450" s="206"/>
      <c r="H450" s="207" t="s">
        <v>19</v>
      </c>
      <c r="I450" s="209"/>
      <c r="J450" s="206"/>
      <c r="K450" s="206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126</v>
      </c>
      <c r="AU450" s="214" t="s">
        <v>82</v>
      </c>
      <c r="AV450" s="13" t="s">
        <v>80</v>
      </c>
      <c r="AW450" s="13" t="s">
        <v>34</v>
      </c>
      <c r="AX450" s="13" t="s">
        <v>72</v>
      </c>
      <c r="AY450" s="214" t="s">
        <v>114</v>
      </c>
    </row>
    <row r="451" spans="1:65" s="14" customFormat="1" ht="11.25">
      <c r="B451" s="215"/>
      <c r="C451" s="216"/>
      <c r="D451" s="201" t="s">
        <v>126</v>
      </c>
      <c r="E451" s="217" t="s">
        <v>19</v>
      </c>
      <c r="F451" s="218" t="s">
        <v>704</v>
      </c>
      <c r="G451" s="216"/>
      <c r="H451" s="219">
        <v>11.6</v>
      </c>
      <c r="I451" s="220"/>
      <c r="J451" s="216"/>
      <c r="K451" s="216"/>
      <c r="L451" s="221"/>
      <c r="M451" s="222"/>
      <c r="N451" s="223"/>
      <c r="O451" s="223"/>
      <c r="P451" s="223"/>
      <c r="Q451" s="223"/>
      <c r="R451" s="223"/>
      <c r="S451" s="223"/>
      <c r="T451" s="224"/>
      <c r="AT451" s="225" t="s">
        <v>126</v>
      </c>
      <c r="AU451" s="225" t="s">
        <v>82</v>
      </c>
      <c r="AV451" s="14" t="s">
        <v>82</v>
      </c>
      <c r="AW451" s="14" t="s">
        <v>34</v>
      </c>
      <c r="AX451" s="14" t="s">
        <v>72</v>
      </c>
      <c r="AY451" s="225" t="s">
        <v>114</v>
      </c>
    </row>
    <row r="452" spans="1:65" s="15" customFormat="1" ht="11.25">
      <c r="B452" s="226"/>
      <c r="C452" s="227"/>
      <c r="D452" s="201" t="s">
        <v>126</v>
      </c>
      <c r="E452" s="228" t="s">
        <v>19</v>
      </c>
      <c r="F452" s="229" t="s">
        <v>133</v>
      </c>
      <c r="G452" s="227"/>
      <c r="H452" s="230">
        <v>11.6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AT452" s="236" t="s">
        <v>126</v>
      </c>
      <c r="AU452" s="236" t="s">
        <v>82</v>
      </c>
      <c r="AV452" s="15" t="s">
        <v>122</v>
      </c>
      <c r="AW452" s="15" t="s">
        <v>34</v>
      </c>
      <c r="AX452" s="15" t="s">
        <v>80</v>
      </c>
      <c r="AY452" s="236" t="s">
        <v>114</v>
      </c>
    </row>
    <row r="453" spans="1:65" s="2" customFormat="1" ht="16.5" customHeight="1">
      <c r="A453" s="35"/>
      <c r="B453" s="36"/>
      <c r="C453" s="188" t="s">
        <v>705</v>
      </c>
      <c r="D453" s="188" t="s">
        <v>117</v>
      </c>
      <c r="E453" s="189" t="s">
        <v>706</v>
      </c>
      <c r="F453" s="190" t="s">
        <v>707</v>
      </c>
      <c r="G453" s="191" t="s">
        <v>226</v>
      </c>
      <c r="H453" s="192">
        <v>15.3</v>
      </c>
      <c r="I453" s="193"/>
      <c r="J453" s="194">
        <f>ROUND(I453*H453,2)</f>
        <v>0</v>
      </c>
      <c r="K453" s="190" t="s">
        <v>297</v>
      </c>
      <c r="L453" s="40"/>
      <c r="M453" s="195" t="s">
        <v>19</v>
      </c>
      <c r="N453" s="196" t="s">
        <v>43</v>
      </c>
      <c r="O453" s="65"/>
      <c r="P453" s="197">
        <f>O453*H453</f>
        <v>0</v>
      </c>
      <c r="Q453" s="197">
        <v>1E-3</v>
      </c>
      <c r="R453" s="197">
        <f>Q453*H453</f>
        <v>1.5300000000000001E-2</v>
      </c>
      <c r="S453" s="197">
        <v>0</v>
      </c>
      <c r="T453" s="198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99" t="s">
        <v>217</v>
      </c>
      <c r="AT453" s="199" t="s">
        <v>117</v>
      </c>
      <c r="AU453" s="199" t="s">
        <v>82</v>
      </c>
      <c r="AY453" s="18" t="s">
        <v>114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8" t="s">
        <v>80</v>
      </c>
      <c r="BK453" s="200">
        <f>ROUND(I453*H453,2)</f>
        <v>0</v>
      </c>
      <c r="BL453" s="18" t="s">
        <v>217</v>
      </c>
      <c r="BM453" s="199" t="s">
        <v>708</v>
      </c>
    </row>
    <row r="454" spans="1:65" s="2" customFormat="1" ht="11.25">
      <c r="A454" s="35"/>
      <c r="B454" s="36"/>
      <c r="C454" s="37"/>
      <c r="D454" s="201" t="s">
        <v>124</v>
      </c>
      <c r="E454" s="37"/>
      <c r="F454" s="202" t="s">
        <v>709</v>
      </c>
      <c r="G454" s="37"/>
      <c r="H454" s="37"/>
      <c r="I454" s="109"/>
      <c r="J454" s="37"/>
      <c r="K454" s="37"/>
      <c r="L454" s="40"/>
      <c r="M454" s="203"/>
      <c r="N454" s="204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124</v>
      </c>
      <c r="AU454" s="18" t="s">
        <v>82</v>
      </c>
    </row>
    <row r="455" spans="1:65" s="13" customFormat="1" ht="11.25">
      <c r="B455" s="205"/>
      <c r="C455" s="206"/>
      <c r="D455" s="201" t="s">
        <v>126</v>
      </c>
      <c r="E455" s="207" t="s">
        <v>19</v>
      </c>
      <c r="F455" s="208" t="s">
        <v>710</v>
      </c>
      <c r="G455" s="206"/>
      <c r="H455" s="207" t="s">
        <v>19</v>
      </c>
      <c r="I455" s="209"/>
      <c r="J455" s="206"/>
      <c r="K455" s="206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126</v>
      </c>
      <c r="AU455" s="214" t="s">
        <v>82</v>
      </c>
      <c r="AV455" s="13" t="s">
        <v>80</v>
      </c>
      <c r="AW455" s="13" t="s">
        <v>34</v>
      </c>
      <c r="AX455" s="13" t="s">
        <v>72</v>
      </c>
      <c r="AY455" s="214" t="s">
        <v>114</v>
      </c>
    </row>
    <row r="456" spans="1:65" s="14" customFormat="1" ht="11.25">
      <c r="B456" s="215"/>
      <c r="C456" s="216"/>
      <c r="D456" s="201" t="s">
        <v>126</v>
      </c>
      <c r="E456" s="217" t="s">
        <v>19</v>
      </c>
      <c r="F456" s="218" t="s">
        <v>711</v>
      </c>
      <c r="G456" s="216"/>
      <c r="H456" s="219">
        <v>6.3</v>
      </c>
      <c r="I456" s="220"/>
      <c r="J456" s="216"/>
      <c r="K456" s="216"/>
      <c r="L456" s="221"/>
      <c r="M456" s="222"/>
      <c r="N456" s="223"/>
      <c r="O456" s="223"/>
      <c r="P456" s="223"/>
      <c r="Q456" s="223"/>
      <c r="R456" s="223"/>
      <c r="S456" s="223"/>
      <c r="T456" s="224"/>
      <c r="AT456" s="225" t="s">
        <v>126</v>
      </c>
      <c r="AU456" s="225" t="s">
        <v>82</v>
      </c>
      <c r="AV456" s="14" t="s">
        <v>82</v>
      </c>
      <c r="AW456" s="14" t="s">
        <v>34</v>
      </c>
      <c r="AX456" s="14" t="s">
        <v>72</v>
      </c>
      <c r="AY456" s="225" t="s">
        <v>114</v>
      </c>
    </row>
    <row r="457" spans="1:65" s="13" customFormat="1" ht="11.25">
      <c r="B457" s="205"/>
      <c r="C457" s="206"/>
      <c r="D457" s="201" t="s">
        <v>126</v>
      </c>
      <c r="E457" s="207" t="s">
        <v>19</v>
      </c>
      <c r="F457" s="208" t="s">
        <v>710</v>
      </c>
      <c r="G457" s="206"/>
      <c r="H457" s="207" t="s">
        <v>19</v>
      </c>
      <c r="I457" s="209"/>
      <c r="J457" s="206"/>
      <c r="K457" s="206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126</v>
      </c>
      <c r="AU457" s="214" t="s">
        <v>82</v>
      </c>
      <c r="AV457" s="13" t="s">
        <v>80</v>
      </c>
      <c r="AW457" s="13" t="s">
        <v>34</v>
      </c>
      <c r="AX457" s="13" t="s">
        <v>72</v>
      </c>
      <c r="AY457" s="214" t="s">
        <v>114</v>
      </c>
    </row>
    <row r="458" spans="1:65" s="14" customFormat="1" ht="11.25">
      <c r="B458" s="215"/>
      <c r="C458" s="216"/>
      <c r="D458" s="201" t="s">
        <v>126</v>
      </c>
      <c r="E458" s="217" t="s">
        <v>19</v>
      </c>
      <c r="F458" s="218" t="s">
        <v>712</v>
      </c>
      <c r="G458" s="216"/>
      <c r="H458" s="219">
        <v>9</v>
      </c>
      <c r="I458" s="220"/>
      <c r="J458" s="216"/>
      <c r="K458" s="216"/>
      <c r="L458" s="221"/>
      <c r="M458" s="222"/>
      <c r="N458" s="223"/>
      <c r="O458" s="223"/>
      <c r="P458" s="223"/>
      <c r="Q458" s="223"/>
      <c r="R458" s="223"/>
      <c r="S458" s="223"/>
      <c r="T458" s="224"/>
      <c r="AT458" s="225" t="s">
        <v>126</v>
      </c>
      <c r="AU458" s="225" t="s">
        <v>82</v>
      </c>
      <c r="AV458" s="14" t="s">
        <v>82</v>
      </c>
      <c r="AW458" s="14" t="s">
        <v>34</v>
      </c>
      <c r="AX458" s="14" t="s">
        <v>72</v>
      </c>
      <c r="AY458" s="225" t="s">
        <v>114</v>
      </c>
    </row>
    <row r="459" spans="1:65" s="15" customFormat="1" ht="11.25">
      <c r="B459" s="226"/>
      <c r="C459" s="227"/>
      <c r="D459" s="201" t="s">
        <v>126</v>
      </c>
      <c r="E459" s="228" t="s">
        <v>19</v>
      </c>
      <c r="F459" s="229" t="s">
        <v>133</v>
      </c>
      <c r="G459" s="227"/>
      <c r="H459" s="230">
        <v>15.3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AT459" s="236" t="s">
        <v>126</v>
      </c>
      <c r="AU459" s="236" t="s">
        <v>82</v>
      </c>
      <c r="AV459" s="15" t="s">
        <v>122</v>
      </c>
      <c r="AW459" s="15" t="s">
        <v>34</v>
      </c>
      <c r="AX459" s="15" t="s">
        <v>80</v>
      </c>
      <c r="AY459" s="236" t="s">
        <v>114</v>
      </c>
    </row>
    <row r="460" spans="1:65" s="2" customFormat="1" ht="16.5" customHeight="1">
      <c r="A460" s="35"/>
      <c r="B460" s="36"/>
      <c r="C460" s="188" t="s">
        <v>713</v>
      </c>
      <c r="D460" s="188" t="s">
        <v>117</v>
      </c>
      <c r="E460" s="189" t="s">
        <v>706</v>
      </c>
      <c r="F460" s="190" t="s">
        <v>707</v>
      </c>
      <c r="G460" s="191" t="s">
        <v>226</v>
      </c>
      <c r="H460" s="192">
        <v>1</v>
      </c>
      <c r="I460" s="193"/>
      <c r="J460" s="194">
        <f>ROUND(I460*H460,2)</f>
        <v>0</v>
      </c>
      <c r="K460" s="190" t="s">
        <v>297</v>
      </c>
      <c r="L460" s="40"/>
      <c r="M460" s="195" t="s">
        <v>19</v>
      </c>
      <c r="N460" s="196" t="s">
        <v>43</v>
      </c>
      <c r="O460" s="65"/>
      <c r="P460" s="197">
        <f>O460*H460</f>
        <v>0</v>
      </c>
      <c r="Q460" s="197">
        <v>1E-3</v>
      </c>
      <c r="R460" s="197">
        <f>Q460*H460</f>
        <v>1E-3</v>
      </c>
      <c r="S460" s="197">
        <v>0</v>
      </c>
      <c r="T460" s="198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9" t="s">
        <v>217</v>
      </c>
      <c r="AT460" s="199" t="s">
        <v>117</v>
      </c>
      <c r="AU460" s="199" t="s">
        <v>82</v>
      </c>
      <c r="AY460" s="18" t="s">
        <v>114</v>
      </c>
      <c r="BE460" s="200">
        <f>IF(N460="základní",J460,0)</f>
        <v>0</v>
      </c>
      <c r="BF460" s="200">
        <f>IF(N460="snížená",J460,0)</f>
        <v>0</v>
      </c>
      <c r="BG460" s="200">
        <f>IF(N460="zákl. přenesená",J460,0)</f>
        <v>0</v>
      </c>
      <c r="BH460" s="200">
        <f>IF(N460="sníž. přenesená",J460,0)</f>
        <v>0</v>
      </c>
      <c r="BI460" s="200">
        <f>IF(N460="nulová",J460,0)</f>
        <v>0</v>
      </c>
      <c r="BJ460" s="18" t="s">
        <v>80</v>
      </c>
      <c r="BK460" s="200">
        <f>ROUND(I460*H460,2)</f>
        <v>0</v>
      </c>
      <c r="BL460" s="18" t="s">
        <v>217</v>
      </c>
      <c r="BM460" s="199" t="s">
        <v>714</v>
      </c>
    </row>
    <row r="461" spans="1:65" s="2" customFormat="1" ht="11.25">
      <c r="A461" s="35"/>
      <c r="B461" s="36"/>
      <c r="C461" s="37"/>
      <c r="D461" s="201" t="s">
        <v>124</v>
      </c>
      <c r="E461" s="37"/>
      <c r="F461" s="202" t="s">
        <v>709</v>
      </c>
      <c r="G461" s="37"/>
      <c r="H461" s="37"/>
      <c r="I461" s="109"/>
      <c r="J461" s="37"/>
      <c r="K461" s="37"/>
      <c r="L461" s="40"/>
      <c r="M461" s="203"/>
      <c r="N461" s="204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124</v>
      </c>
      <c r="AU461" s="18" t="s">
        <v>82</v>
      </c>
    </row>
    <row r="462" spans="1:65" s="2" customFormat="1" ht="16.5" customHeight="1">
      <c r="A462" s="35"/>
      <c r="B462" s="36"/>
      <c r="C462" s="188" t="s">
        <v>715</v>
      </c>
      <c r="D462" s="188" t="s">
        <v>117</v>
      </c>
      <c r="E462" s="189" t="s">
        <v>716</v>
      </c>
      <c r="F462" s="190" t="s">
        <v>717</v>
      </c>
      <c r="G462" s="191" t="s">
        <v>144</v>
      </c>
      <c r="H462" s="192">
        <v>0.247</v>
      </c>
      <c r="I462" s="193"/>
      <c r="J462" s="194">
        <f>ROUND(I462*H462,2)</f>
        <v>0</v>
      </c>
      <c r="K462" s="190" t="s">
        <v>297</v>
      </c>
      <c r="L462" s="40"/>
      <c r="M462" s="195" t="s">
        <v>19</v>
      </c>
      <c r="N462" s="196" t="s">
        <v>43</v>
      </c>
      <c r="O462" s="65"/>
      <c r="P462" s="197">
        <f>O462*H462</f>
        <v>0</v>
      </c>
      <c r="Q462" s="197">
        <v>0</v>
      </c>
      <c r="R462" s="197">
        <f>Q462*H462</f>
        <v>0</v>
      </c>
      <c r="S462" s="197">
        <v>0</v>
      </c>
      <c r="T462" s="198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99" t="s">
        <v>217</v>
      </c>
      <c r="AT462" s="199" t="s">
        <v>117</v>
      </c>
      <c r="AU462" s="199" t="s">
        <v>82</v>
      </c>
      <c r="AY462" s="18" t="s">
        <v>114</v>
      </c>
      <c r="BE462" s="200">
        <f>IF(N462="základní",J462,0)</f>
        <v>0</v>
      </c>
      <c r="BF462" s="200">
        <f>IF(N462="snížená",J462,0)</f>
        <v>0</v>
      </c>
      <c r="BG462" s="200">
        <f>IF(N462="zákl. přenesená",J462,0)</f>
        <v>0</v>
      </c>
      <c r="BH462" s="200">
        <f>IF(N462="sníž. přenesená",J462,0)</f>
        <v>0</v>
      </c>
      <c r="BI462" s="200">
        <f>IF(N462="nulová",J462,0)</f>
        <v>0</v>
      </c>
      <c r="BJ462" s="18" t="s">
        <v>80</v>
      </c>
      <c r="BK462" s="200">
        <f>ROUND(I462*H462,2)</f>
        <v>0</v>
      </c>
      <c r="BL462" s="18" t="s">
        <v>217</v>
      </c>
      <c r="BM462" s="199" t="s">
        <v>718</v>
      </c>
    </row>
    <row r="463" spans="1:65" s="2" customFormat="1" ht="19.5">
      <c r="A463" s="35"/>
      <c r="B463" s="36"/>
      <c r="C463" s="37"/>
      <c r="D463" s="201" t="s">
        <v>124</v>
      </c>
      <c r="E463" s="37"/>
      <c r="F463" s="202" t="s">
        <v>719</v>
      </c>
      <c r="G463" s="37"/>
      <c r="H463" s="37"/>
      <c r="I463" s="109"/>
      <c r="J463" s="37"/>
      <c r="K463" s="37"/>
      <c r="L463" s="40"/>
      <c r="M463" s="203"/>
      <c r="N463" s="204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124</v>
      </c>
      <c r="AU463" s="18" t="s">
        <v>82</v>
      </c>
    </row>
    <row r="464" spans="1:65" s="2" customFormat="1" ht="16.5" customHeight="1">
      <c r="A464" s="35"/>
      <c r="B464" s="36"/>
      <c r="C464" s="188" t="s">
        <v>720</v>
      </c>
      <c r="D464" s="188" t="s">
        <v>117</v>
      </c>
      <c r="E464" s="189" t="s">
        <v>721</v>
      </c>
      <c r="F464" s="190" t="s">
        <v>722</v>
      </c>
      <c r="G464" s="191" t="s">
        <v>296</v>
      </c>
      <c r="H464" s="192">
        <v>21</v>
      </c>
      <c r="I464" s="193"/>
      <c r="J464" s="194">
        <f>ROUND(I464*H464,2)</f>
        <v>0</v>
      </c>
      <c r="K464" s="190" t="s">
        <v>19</v>
      </c>
      <c r="L464" s="40"/>
      <c r="M464" s="195" t="s">
        <v>19</v>
      </c>
      <c r="N464" s="196" t="s">
        <v>43</v>
      </c>
      <c r="O464" s="65"/>
      <c r="P464" s="197">
        <f>O464*H464</f>
        <v>0</v>
      </c>
      <c r="Q464" s="197">
        <v>0</v>
      </c>
      <c r="R464" s="197">
        <f>Q464*H464</f>
        <v>0</v>
      </c>
      <c r="S464" s="197">
        <v>0</v>
      </c>
      <c r="T464" s="198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99" t="s">
        <v>217</v>
      </c>
      <c r="AT464" s="199" t="s">
        <v>117</v>
      </c>
      <c r="AU464" s="199" t="s">
        <v>82</v>
      </c>
      <c r="AY464" s="18" t="s">
        <v>114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8" t="s">
        <v>80</v>
      </c>
      <c r="BK464" s="200">
        <f>ROUND(I464*H464,2)</f>
        <v>0</v>
      </c>
      <c r="BL464" s="18" t="s">
        <v>217</v>
      </c>
      <c r="BM464" s="199" t="s">
        <v>723</v>
      </c>
    </row>
    <row r="465" spans="1:65" s="2" customFormat="1" ht="11.25">
      <c r="A465" s="35"/>
      <c r="B465" s="36"/>
      <c r="C465" s="37"/>
      <c r="D465" s="201" t="s">
        <v>124</v>
      </c>
      <c r="E465" s="37"/>
      <c r="F465" s="202" t="s">
        <v>722</v>
      </c>
      <c r="G465" s="37"/>
      <c r="H465" s="37"/>
      <c r="I465" s="109"/>
      <c r="J465" s="37"/>
      <c r="K465" s="37"/>
      <c r="L465" s="40"/>
      <c r="M465" s="203"/>
      <c r="N465" s="204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124</v>
      </c>
      <c r="AU465" s="18" t="s">
        <v>82</v>
      </c>
    </row>
    <row r="466" spans="1:65" s="13" customFormat="1" ht="11.25">
      <c r="B466" s="205"/>
      <c r="C466" s="206"/>
      <c r="D466" s="201" t="s">
        <v>126</v>
      </c>
      <c r="E466" s="207" t="s">
        <v>19</v>
      </c>
      <c r="F466" s="208" t="s">
        <v>724</v>
      </c>
      <c r="G466" s="206"/>
      <c r="H466" s="207" t="s">
        <v>19</v>
      </c>
      <c r="I466" s="209"/>
      <c r="J466" s="206"/>
      <c r="K466" s="206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126</v>
      </c>
      <c r="AU466" s="214" t="s">
        <v>82</v>
      </c>
      <c r="AV466" s="13" t="s">
        <v>80</v>
      </c>
      <c r="AW466" s="13" t="s">
        <v>34</v>
      </c>
      <c r="AX466" s="13" t="s">
        <v>72</v>
      </c>
      <c r="AY466" s="214" t="s">
        <v>114</v>
      </c>
    </row>
    <row r="467" spans="1:65" s="14" customFormat="1" ht="11.25">
      <c r="B467" s="215"/>
      <c r="C467" s="216"/>
      <c r="D467" s="201" t="s">
        <v>126</v>
      </c>
      <c r="E467" s="217" t="s">
        <v>19</v>
      </c>
      <c r="F467" s="218" t="s">
        <v>725</v>
      </c>
      <c r="G467" s="216"/>
      <c r="H467" s="219">
        <v>8.4</v>
      </c>
      <c r="I467" s="220"/>
      <c r="J467" s="216"/>
      <c r="K467" s="216"/>
      <c r="L467" s="221"/>
      <c r="M467" s="222"/>
      <c r="N467" s="223"/>
      <c r="O467" s="223"/>
      <c r="P467" s="223"/>
      <c r="Q467" s="223"/>
      <c r="R467" s="223"/>
      <c r="S467" s="223"/>
      <c r="T467" s="224"/>
      <c r="AT467" s="225" t="s">
        <v>126</v>
      </c>
      <c r="AU467" s="225" t="s">
        <v>82</v>
      </c>
      <c r="AV467" s="14" t="s">
        <v>82</v>
      </c>
      <c r="AW467" s="14" t="s">
        <v>34</v>
      </c>
      <c r="AX467" s="14" t="s">
        <v>72</v>
      </c>
      <c r="AY467" s="225" t="s">
        <v>114</v>
      </c>
    </row>
    <row r="468" spans="1:65" s="14" customFormat="1" ht="11.25">
      <c r="B468" s="215"/>
      <c r="C468" s="216"/>
      <c r="D468" s="201" t="s">
        <v>126</v>
      </c>
      <c r="E468" s="217" t="s">
        <v>19</v>
      </c>
      <c r="F468" s="218" t="s">
        <v>726</v>
      </c>
      <c r="G468" s="216"/>
      <c r="H468" s="219">
        <v>12.6</v>
      </c>
      <c r="I468" s="220"/>
      <c r="J468" s="216"/>
      <c r="K468" s="216"/>
      <c r="L468" s="221"/>
      <c r="M468" s="222"/>
      <c r="N468" s="223"/>
      <c r="O468" s="223"/>
      <c r="P468" s="223"/>
      <c r="Q468" s="223"/>
      <c r="R468" s="223"/>
      <c r="S468" s="223"/>
      <c r="T468" s="224"/>
      <c r="AT468" s="225" t="s">
        <v>126</v>
      </c>
      <c r="AU468" s="225" t="s">
        <v>82</v>
      </c>
      <c r="AV468" s="14" t="s">
        <v>82</v>
      </c>
      <c r="AW468" s="14" t="s">
        <v>34</v>
      </c>
      <c r="AX468" s="14" t="s">
        <v>72</v>
      </c>
      <c r="AY468" s="225" t="s">
        <v>114</v>
      </c>
    </row>
    <row r="469" spans="1:65" s="15" customFormat="1" ht="11.25">
      <c r="B469" s="226"/>
      <c r="C469" s="227"/>
      <c r="D469" s="201" t="s">
        <v>126</v>
      </c>
      <c r="E469" s="228" t="s">
        <v>19</v>
      </c>
      <c r="F469" s="229" t="s">
        <v>133</v>
      </c>
      <c r="G469" s="227"/>
      <c r="H469" s="230">
        <v>21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AT469" s="236" t="s">
        <v>126</v>
      </c>
      <c r="AU469" s="236" t="s">
        <v>82</v>
      </c>
      <c r="AV469" s="15" t="s">
        <v>122</v>
      </c>
      <c r="AW469" s="15" t="s">
        <v>34</v>
      </c>
      <c r="AX469" s="15" t="s">
        <v>80</v>
      </c>
      <c r="AY469" s="236" t="s">
        <v>114</v>
      </c>
    </row>
    <row r="470" spans="1:65" s="2" customFormat="1" ht="16.5" customHeight="1">
      <c r="A470" s="35"/>
      <c r="B470" s="36"/>
      <c r="C470" s="237" t="s">
        <v>727</v>
      </c>
      <c r="D470" s="237" t="s">
        <v>141</v>
      </c>
      <c r="E470" s="238" t="s">
        <v>728</v>
      </c>
      <c r="F470" s="239" t="s">
        <v>729</v>
      </c>
      <c r="G470" s="240" t="s">
        <v>296</v>
      </c>
      <c r="H470" s="241">
        <v>23.1</v>
      </c>
      <c r="I470" s="242"/>
      <c r="J470" s="243">
        <f>ROUND(I470*H470,2)</f>
        <v>0</v>
      </c>
      <c r="K470" s="239" t="s">
        <v>19</v>
      </c>
      <c r="L470" s="244"/>
      <c r="M470" s="245" t="s">
        <v>19</v>
      </c>
      <c r="N470" s="246" t="s">
        <v>43</v>
      </c>
      <c r="O470" s="65"/>
      <c r="P470" s="197">
        <f>O470*H470</f>
        <v>0</v>
      </c>
      <c r="Q470" s="197">
        <v>0.01</v>
      </c>
      <c r="R470" s="197">
        <f>Q470*H470</f>
        <v>0.23100000000000001</v>
      </c>
      <c r="S470" s="197">
        <v>0</v>
      </c>
      <c r="T470" s="198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99" t="s">
        <v>483</v>
      </c>
      <c r="AT470" s="199" t="s">
        <v>141</v>
      </c>
      <c r="AU470" s="199" t="s">
        <v>82</v>
      </c>
      <c r="AY470" s="18" t="s">
        <v>114</v>
      </c>
      <c r="BE470" s="200">
        <f>IF(N470="základní",J470,0)</f>
        <v>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18" t="s">
        <v>80</v>
      </c>
      <c r="BK470" s="200">
        <f>ROUND(I470*H470,2)</f>
        <v>0</v>
      </c>
      <c r="BL470" s="18" t="s">
        <v>217</v>
      </c>
      <c r="BM470" s="199" t="s">
        <v>730</v>
      </c>
    </row>
    <row r="471" spans="1:65" s="2" customFormat="1" ht="11.25">
      <c r="A471" s="35"/>
      <c r="B471" s="36"/>
      <c r="C471" s="37"/>
      <c r="D471" s="201" t="s">
        <v>124</v>
      </c>
      <c r="E471" s="37"/>
      <c r="F471" s="202" t="s">
        <v>731</v>
      </c>
      <c r="G471" s="37"/>
      <c r="H471" s="37"/>
      <c r="I471" s="109"/>
      <c r="J471" s="37"/>
      <c r="K471" s="37"/>
      <c r="L471" s="40"/>
      <c r="M471" s="203"/>
      <c r="N471" s="204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124</v>
      </c>
      <c r="AU471" s="18" t="s">
        <v>82</v>
      </c>
    </row>
    <row r="472" spans="1:65" s="13" customFormat="1" ht="11.25">
      <c r="B472" s="205"/>
      <c r="C472" s="206"/>
      <c r="D472" s="201" t="s">
        <v>126</v>
      </c>
      <c r="E472" s="207" t="s">
        <v>19</v>
      </c>
      <c r="F472" s="208" t="s">
        <v>732</v>
      </c>
      <c r="G472" s="206"/>
      <c r="H472" s="207" t="s">
        <v>19</v>
      </c>
      <c r="I472" s="209"/>
      <c r="J472" s="206"/>
      <c r="K472" s="206"/>
      <c r="L472" s="210"/>
      <c r="M472" s="211"/>
      <c r="N472" s="212"/>
      <c r="O472" s="212"/>
      <c r="P472" s="212"/>
      <c r="Q472" s="212"/>
      <c r="R472" s="212"/>
      <c r="S472" s="212"/>
      <c r="T472" s="213"/>
      <c r="AT472" s="214" t="s">
        <v>126</v>
      </c>
      <c r="AU472" s="214" t="s">
        <v>82</v>
      </c>
      <c r="AV472" s="13" t="s">
        <v>80</v>
      </c>
      <c r="AW472" s="13" t="s">
        <v>34</v>
      </c>
      <c r="AX472" s="13" t="s">
        <v>72</v>
      </c>
      <c r="AY472" s="214" t="s">
        <v>114</v>
      </c>
    </row>
    <row r="473" spans="1:65" s="14" customFormat="1" ht="11.25">
      <c r="B473" s="215"/>
      <c r="C473" s="216"/>
      <c r="D473" s="201" t="s">
        <v>126</v>
      </c>
      <c r="E473" s="217" t="s">
        <v>19</v>
      </c>
      <c r="F473" s="218" t="s">
        <v>733</v>
      </c>
      <c r="G473" s="216"/>
      <c r="H473" s="219">
        <v>9.24</v>
      </c>
      <c r="I473" s="220"/>
      <c r="J473" s="216"/>
      <c r="K473" s="216"/>
      <c r="L473" s="221"/>
      <c r="M473" s="222"/>
      <c r="N473" s="223"/>
      <c r="O473" s="223"/>
      <c r="P473" s="223"/>
      <c r="Q473" s="223"/>
      <c r="R473" s="223"/>
      <c r="S473" s="223"/>
      <c r="T473" s="224"/>
      <c r="AT473" s="225" t="s">
        <v>126</v>
      </c>
      <c r="AU473" s="225" t="s">
        <v>82</v>
      </c>
      <c r="AV473" s="14" t="s">
        <v>82</v>
      </c>
      <c r="AW473" s="14" t="s">
        <v>34</v>
      </c>
      <c r="AX473" s="14" t="s">
        <v>72</v>
      </c>
      <c r="AY473" s="225" t="s">
        <v>114</v>
      </c>
    </row>
    <row r="474" spans="1:65" s="14" customFormat="1" ht="11.25">
      <c r="B474" s="215"/>
      <c r="C474" s="216"/>
      <c r="D474" s="201" t="s">
        <v>126</v>
      </c>
      <c r="E474" s="217" t="s">
        <v>19</v>
      </c>
      <c r="F474" s="218" t="s">
        <v>734</v>
      </c>
      <c r="G474" s="216"/>
      <c r="H474" s="219">
        <v>13.86</v>
      </c>
      <c r="I474" s="220"/>
      <c r="J474" s="216"/>
      <c r="K474" s="216"/>
      <c r="L474" s="221"/>
      <c r="M474" s="222"/>
      <c r="N474" s="223"/>
      <c r="O474" s="223"/>
      <c r="P474" s="223"/>
      <c r="Q474" s="223"/>
      <c r="R474" s="223"/>
      <c r="S474" s="223"/>
      <c r="T474" s="224"/>
      <c r="AT474" s="225" t="s">
        <v>126</v>
      </c>
      <c r="AU474" s="225" t="s">
        <v>82</v>
      </c>
      <c r="AV474" s="14" t="s">
        <v>82</v>
      </c>
      <c r="AW474" s="14" t="s">
        <v>34</v>
      </c>
      <c r="AX474" s="14" t="s">
        <v>72</v>
      </c>
      <c r="AY474" s="225" t="s">
        <v>114</v>
      </c>
    </row>
    <row r="475" spans="1:65" s="15" customFormat="1" ht="11.25">
      <c r="B475" s="226"/>
      <c r="C475" s="227"/>
      <c r="D475" s="201" t="s">
        <v>126</v>
      </c>
      <c r="E475" s="228" t="s">
        <v>19</v>
      </c>
      <c r="F475" s="229" t="s">
        <v>133</v>
      </c>
      <c r="G475" s="227"/>
      <c r="H475" s="230">
        <v>23.1</v>
      </c>
      <c r="I475" s="231"/>
      <c r="J475" s="227"/>
      <c r="K475" s="227"/>
      <c r="L475" s="232"/>
      <c r="M475" s="233"/>
      <c r="N475" s="234"/>
      <c r="O475" s="234"/>
      <c r="P475" s="234"/>
      <c r="Q475" s="234"/>
      <c r="R475" s="234"/>
      <c r="S475" s="234"/>
      <c r="T475" s="235"/>
      <c r="AT475" s="236" t="s">
        <v>126</v>
      </c>
      <c r="AU475" s="236" t="s">
        <v>82</v>
      </c>
      <c r="AV475" s="15" t="s">
        <v>122</v>
      </c>
      <c r="AW475" s="15" t="s">
        <v>34</v>
      </c>
      <c r="AX475" s="15" t="s">
        <v>80</v>
      </c>
      <c r="AY475" s="236" t="s">
        <v>114</v>
      </c>
    </row>
    <row r="476" spans="1:65" s="2" customFormat="1" ht="16.5" customHeight="1">
      <c r="A476" s="35"/>
      <c r="B476" s="36"/>
      <c r="C476" s="237" t="s">
        <v>735</v>
      </c>
      <c r="D476" s="237" t="s">
        <v>141</v>
      </c>
      <c r="E476" s="238" t="s">
        <v>736</v>
      </c>
      <c r="F476" s="239" t="s">
        <v>737</v>
      </c>
      <c r="G476" s="240" t="s">
        <v>296</v>
      </c>
      <c r="H476" s="241">
        <v>14.44</v>
      </c>
      <c r="I476" s="242"/>
      <c r="J476" s="243">
        <f>ROUND(I476*H476,2)</f>
        <v>0</v>
      </c>
      <c r="K476" s="239" t="s">
        <v>297</v>
      </c>
      <c r="L476" s="244"/>
      <c r="M476" s="245" t="s">
        <v>19</v>
      </c>
      <c r="N476" s="246" t="s">
        <v>43</v>
      </c>
      <c r="O476" s="65"/>
      <c r="P476" s="197">
        <f>O476*H476</f>
        <v>0</v>
      </c>
      <c r="Q476" s="197">
        <v>1.1999999999999999E-3</v>
      </c>
      <c r="R476" s="197">
        <f>Q476*H476</f>
        <v>1.7327999999999996E-2</v>
      </c>
      <c r="S476" s="197">
        <v>0</v>
      </c>
      <c r="T476" s="198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99" t="s">
        <v>145</v>
      </c>
      <c r="AT476" s="199" t="s">
        <v>141</v>
      </c>
      <c r="AU476" s="199" t="s">
        <v>82</v>
      </c>
      <c r="AY476" s="18" t="s">
        <v>114</v>
      </c>
      <c r="BE476" s="200">
        <f>IF(N476="základní",J476,0)</f>
        <v>0</v>
      </c>
      <c r="BF476" s="200">
        <f>IF(N476="snížená",J476,0)</f>
        <v>0</v>
      </c>
      <c r="BG476" s="200">
        <f>IF(N476="zákl. přenesená",J476,0)</f>
        <v>0</v>
      </c>
      <c r="BH476" s="200">
        <f>IF(N476="sníž. přenesená",J476,0)</f>
        <v>0</v>
      </c>
      <c r="BI476" s="200">
        <f>IF(N476="nulová",J476,0)</f>
        <v>0</v>
      </c>
      <c r="BJ476" s="18" t="s">
        <v>80</v>
      </c>
      <c r="BK476" s="200">
        <f>ROUND(I476*H476,2)</f>
        <v>0</v>
      </c>
      <c r="BL476" s="18" t="s">
        <v>122</v>
      </c>
      <c r="BM476" s="199" t="s">
        <v>738</v>
      </c>
    </row>
    <row r="477" spans="1:65" s="2" customFormat="1" ht="11.25">
      <c r="A477" s="35"/>
      <c r="B477" s="36"/>
      <c r="C477" s="37"/>
      <c r="D477" s="201" t="s">
        <v>124</v>
      </c>
      <c r="E477" s="37"/>
      <c r="F477" s="202" t="s">
        <v>737</v>
      </c>
      <c r="G477" s="37"/>
      <c r="H477" s="37"/>
      <c r="I477" s="109"/>
      <c r="J477" s="37"/>
      <c r="K477" s="37"/>
      <c r="L477" s="40"/>
      <c r="M477" s="203"/>
      <c r="N477" s="204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124</v>
      </c>
      <c r="AU477" s="18" t="s">
        <v>82</v>
      </c>
    </row>
    <row r="478" spans="1:65" s="13" customFormat="1" ht="11.25">
      <c r="B478" s="205"/>
      <c r="C478" s="206"/>
      <c r="D478" s="201" t="s">
        <v>126</v>
      </c>
      <c r="E478" s="207" t="s">
        <v>19</v>
      </c>
      <c r="F478" s="208" t="s">
        <v>739</v>
      </c>
      <c r="G478" s="206"/>
      <c r="H478" s="207" t="s">
        <v>19</v>
      </c>
      <c r="I478" s="209"/>
      <c r="J478" s="206"/>
      <c r="K478" s="206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126</v>
      </c>
      <c r="AU478" s="214" t="s">
        <v>82</v>
      </c>
      <c r="AV478" s="13" t="s">
        <v>80</v>
      </c>
      <c r="AW478" s="13" t="s">
        <v>34</v>
      </c>
      <c r="AX478" s="13" t="s">
        <v>72</v>
      </c>
      <c r="AY478" s="214" t="s">
        <v>114</v>
      </c>
    </row>
    <row r="479" spans="1:65" s="14" customFormat="1" ht="11.25">
      <c r="B479" s="215"/>
      <c r="C479" s="216"/>
      <c r="D479" s="201" t="s">
        <v>126</v>
      </c>
      <c r="E479" s="217" t="s">
        <v>19</v>
      </c>
      <c r="F479" s="218" t="s">
        <v>740</v>
      </c>
      <c r="G479" s="216"/>
      <c r="H479" s="219">
        <v>6</v>
      </c>
      <c r="I479" s="220"/>
      <c r="J479" s="216"/>
      <c r="K479" s="216"/>
      <c r="L479" s="221"/>
      <c r="M479" s="222"/>
      <c r="N479" s="223"/>
      <c r="O479" s="223"/>
      <c r="P479" s="223"/>
      <c r="Q479" s="223"/>
      <c r="R479" s="223"/>
      <c r="S479" s="223"/>
      <c r="T479" s="224"/>
      <c r="AT479" s="225" t="s">
        <v>126</v>
      </c>
      <c r="AU479" s="225" t="s">
        <v>82</v>
      </c>
      <c r="AV479" s="14" t="s">
        <v>82</v>
      </c>
      <c r="AW479" s="14" t="s">
        <v>34</v>
      </c>
      <c r="AX479" s="14" t="s">
        <v>72</v>
      </c>
      <c r="AY479" s="225" t="s">
        <v>114</v>
      </c>
    </row>
    <row r="480" spans="1:65" s="14" customFormat="1" ht="11.25">
      <c r="B480" s="215"/>
      <c r="C480" s="216"/>
      <c r="D480" s="201" t="s">
        <v>126</v>
      </c>
      <c r="E480" s="217" t="s">
        <v>19</v>
      </c>
      <c r="F480" s="218" t="s">
        <v>741</v>
      </c>
      <c r="G480" s="216"/>
      <c r="H480" s="219">
        <v>8.44</v>
      </c>
      <c r="I480" s="220"/>
      <c r="J480" s="216"/>
      <c r="K480" s="216"/>
      <c r="L480" s="221"/>
      <c r="M480" s="222"/>
      <c r="N480" s="223"/>
      <c r="O480" s="223"/>
      <c r="P480" s="223"/>
      <c r="Q480" s="223"/>
      <c r="R480" s="223"/>
      <c r="S480" s="223"/>
      <c r="T480" s="224"/>
      <c r="AT480" s="225" t="s">
        <v>126</v>
      </c>
      <c r="AU480" s="225" t="s">
        <v>82</v>
      </c>
      <c r="AV480" s="14" t="s">
        <v>82</v>
      </c>
      <c r="AW480" s="14" t="s">
        <v>34</v>
      </c>
      <c r="AX480" s="14" t="s">
        <v>72</v>
      </c>
      <c r="AY480" s="225" t="s">
        <v>114</v>
      </c>
    </row>
    <row r="481" spans="1:65" s="15" customFormat="1" ht="11.25">
      <c r="B481" s="226"/>
      <c r="C481" s="227"/>
      <c r="D481" s="201" t="s">
        <v>126</v>
      </c>
      <c r="E481" s="228" t="s">
        <v>19</v>
      </c>
      <c r="F481" s="229" t="s">
        <v>133</v>
      </c>
      <c r="G481" s="227"/>
      <c r="H481" s="230">
        <v>14.44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AT481" s="236" t="s">
        <v>126</v>
      </c>
      <c r="AU481" s="236" t="s">
        <v>82</v>
      </c>
      <c r="AV481" s="15" t="s">
        <v>122</v>
      </c>
      <c r="AW481" s="15" t="s">
        <v>34</v>
      </c>
      <c r="AX481" s="15" t="s">
        <v>80</v>
      </c>
      <c r="AY481" s="236" t="s">
        <v>114</v>
      </c>
    </row>
    <row r="482" spans="1:65" s="12" customFormat="1" ht="22.9" customHeight="1">
      <c r="B482" s="172"/>
      <c r="C482" s="173"/>
      <c r="D482" s="174" t="s">
        <v>71</v>
      </c>
      <c r="E482" s="186" t="s">
        <v>742</v>
      </c>
      <c r="F482" s="186" t="s">
        <v>743</v>
      </c>
      <c r="G482" s="173"/>
      <c r="H482" s="173"/>
      <c r="I482" s="176"/>
      <c r="J482" s="187">
        <f>BK482</f>
        <v>0</v>
      </c>
      <c r="K482" s="173"/>
      <c r="L482" s="178"/>
      <c r="M482" s="179"/>
      <c r="N482" s="180"/>
      <c r="O482" s="180"/>
      <c r="P482" s="181">
        <f>SUM(P483:P508)</f>
        <v>0</v>
      </c>
      <c r="Q482" s="180"/>
      <c r="R482" s="181">
        <f>SUM(R483:R508)</f>
        <v>5.9559999999999995E-3</v>
      </c>
      <c r="S482" s="180"/>
      <c r="T482" s="182">
        <f>SUM(T483:T508)</f>
        <v>0</v>
      </c>
      <c r="AR482" s="183" t="s">
        <v>82</v>
      </c>
      <c r="AT482" s="184" t="s">
        <v>71</v>
      </c>
      <c r="AU482" s="184" t="s">
        <v>80</v>
      </c>
      <c r="AY482" s="183" t="s">
        <v>114</v>
      </c>
      <c r="BK482" s="185">
        <f>SUM(BK483:BK508)</f>
        <v>0</v>
      </c>
    </row>
    <row r="483" spans="1:65" s="2" customFormat="1" ht="16.5" customHeight="1">
      <c r="A483" s="35"/>
      <c r="B483" s="36"/>
      <c r="C483" s="188" t="s">
        <v>744</v>
      </c>
      <c r="D483" s="188" t="s">
        <v>117</v>
      </c>
      <c r="E483" s="189" t="s">
        <v>745</v>
      </c>
      <c r="F483" s="190" t="s">
        <v>746</v>
      </c>
      <c r="G483" s="191" t="s">
        <v>226</v>
      </c>
      <c r="H483" s="192">
        <v>0.9</v>
      </c>
      <c r="I483" s="193"/>
      <c r="J483" s="194">
        <f>ROUND(I483*H483,2)</f>
        <v>0</v>
      </c>
      <c r="K483" s="190" t="s">
        <v>297</v>
      </c>
      <c r="L483" s="40"/>
      <c r="M483" s="195" t="s">
        <v>19</v>
      </c>
      <c r="N483" s="196" t="s">
        <v>43</v>
      </c>
      <c r="O483" s="65"/>
      <c r="P483" s="197">
        <f>O483*H483</f>
        <v>0</v>
      </c>
      <c r="Q483" s="197">
        <v>4.0000000000000003E-5</v>
      </c>
      <c r="R483" s="197">
        <f>Q483*H483</f>
        <v>3.6000000000000001E-5</v>
      </c>
      <c r="S483" s="197">
        <v>0</v>
      </c>
      <c r="T483" s="198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9" t="s">
        <v>217</v>
      </c>
      <c r="AT483" s="199" t="s">
        <v>117</v>
      </c>
      <c r="AU483" s="199" t="s">
        <v>82</v>
      </c>
      <c r="AY483" s="18" t="s">
        <v>114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8" t="s">
        <v>80</v>
      </c>
      <c r="BK483" s="200">
        <f>ROUND(I483*H483,2)</f>
        <v>0</v>
      </c>
      <c r="BL483" s="18" t="s">
        <v>217</v>
      </c>
      <c r="BM483" s="199" t="s">
        <v>747</v>
      </c>
    </row>
    <row r="484" spans="1:65" s="2" customFormat="1" ht="11.25">
      <c r="A484" s="35"/>
      <c r="B484" s="36"/>
      <c r="C484" s="37"/>
      <c r="D484" s="201" t="s">
        <v>124</v>
      </c>
      <c r="E484" s="37"/>
      <c r="F484" s="202" t="s">
        <v>748</v>
      </c>
      <c r="G484" s="37"/>
      <c r="H484" s="37"/>
      <c r="I484" s="109"/>
      <c r="J484" s="37"/>
      <c r="K484" s="37"/>
      <c r="L484" s="40"/>
      <c r="M484" s="203"/>
      <c r="N484" s="204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124</v>
      </c>
      <c r="AU484" s="18" t="s">
        <v>82</v>
      </c>
    </row>
    <row r="485" spans="1:65" s="13" customFormat="1" ht="11.25">
      <c r="B485" s="205"/>
      <c r="C485" s="206"/>
      <c r="D485" s="201" t="s">
        <v>126</v>
      </c>
      <c r="E485" s="207" t="s">
        <v>19</v>
      </c>
      <c r="F485" s="208" t="s">
        <v>749</v>
      </c>
      <c r="G485" s="206"/>
      <c r="H485" s="207" t="s">
        <v>19</v>
      </c>
      <c r="I485" s="209"/>
      <c r="J485" s="206"/>
      <c r="K485" s="206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126</v>
      </c>
      <c r="AU485" s="214" t="s">
        <v>82</v>
      </c>
      <c r="AV485" s="13" t="s">
        <v>80</v>
      </c>
      <c r="AW485" s="13" t="s">
        <v>34</v>
      </c>
      <c r="AX485" s="13" t="s">
        <v>72</v>
      </c>
      <c r="AY485" s="214" t="s">
        <v>114</v>
      </c>
    </row>
    <row r="486" spans="1:65" s="14" customFormat="1" ht="11.25">
      <c r="B486" s="215"/>
      <c r="C486" s="216"/>
      <c r="D486" s="201" t="s">
        <v>126</v>
      </c>
      <c r="E486" s="217" t="s">
        <v>19</v>
      </c>
      <c r="F486" s="218" t="s">
        <v>750</v>
      </c>
      <c r="G486" s="216"/>
      <c r="H486" s="219">
        <v>0.9</v>
      </c>
      <c r="I486" s="220"/>
      <c r="J486" s="216"/>
      <c r="K486" s="216"/>
      <c r="L486" s="221"/>
      <c r="M486" s="222"/>
      <c r="N486" s="223"/>
      <c r="O486" s="223"/>
      <c r="P486" s="223"/>
      <c r="Q486" s="223"/>
      <c r="R486" s="223"/>
      <c r="S486" s="223"/>
      <c r="T486" s="224"/>
      <c r="AT486" s="225" t="s">
        <v>126</v>
      </c>
      <c r="AU486" s="225" t="s">
        <v>82</v>
      </c>
      <c r="AV486" s="14" t="s">
        <v>82</v>
      </c>
      <c r="AW486" s="14" t="s">
        <v>34</v>
      </c>
      <c r="AX486" s="14" t="s">
        <v>72</v>
      </c>
      <c r="AY486" s="225" t="s">
        <v>114</v>
      </c>
    </row>
    <row r="487" spans="1:65" s="15" customFormat="1" ht="11.25">
      <c r="B487" s="226"/>
      <c r="C487" s="227"/>
      <c r="D487" s="201" t="s">
        <v>126</v>
      </c>
      <c r="E487" s="228" t="s">
        <v>19</v>
      </c>
      <c r="F487" s="229" t="s">
        <v>133</v>
      </c>
      <c r="G487" s="227"/>
      <c r="H487" s="230">
        <v>0.9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AT487" s="236" t="s">
        <v>126</v>
      </c>
      <c r="AU487" s="236" t="s">
        <v>82</v>
      </c>
      <c r="AV487" s="15" t="s">
        <v>122</v>
      </c>
      <c r="AW487" s="15" t="s">
        <v>34</v>
      </c>
      <c r="AX487" s="15" t="s">
        <v>80</v>
      </c>
      <c r="AY487" s="236" t="s">
        <v>114</v>
      </c>
    </row>
    <row r="488" spans="1:65" s="2" customFormat="1" ht="16.5" customHeight="1">
      <c r="A488" s="35"/>
      <c r="B488" s="36"/>
      <c r="C488" s="237" t="s">
        <v>751</v>
      </c>
      <c r="D488" s="237" t="s">
        <v>141</v>
      </c>
      <c r="E488" s="238" t="s">
        <v>752</v>
      </c>
      <c r="F488" s="239" t="s">
        <v>753</v>
      </c>
      <c r="G488" s="240" t="s">
        <v>144</v>
      </c>
      <c r="H488" s="241">
        <v>2E-3</v>
      </c>
      <c r="I488" s="242"/>
      <c r="J488" s="243">
        <f>ROUND(I488*H488,2)</f>
        <v>0</v>
      </c>
      <c r="K488" s="239" t="s">
        <v>297</v>
      </c>
      <c r="L488" s="244"/>
      <c r="M488" s="245" t="s">
        <v>19</v>
      </c>
      <c r="N488" s="246" t="s">
        <v>43</v>
      </c>
      <c r="O488" s="65"/>
      <c r="P488" s="197">
        <f>O488*H488</f>
        <v>0</v>
      </c>
      <c r="Q488" s="197">
        <v>1</v>
      </c>
      <c r="R488" s="197">
        <f>Q488*H488</f>
        <v>2E-3</v>
      </c>
      <c r="S488" s="197">
        <v>0</v>
      </c>
      <c r="T488" s="198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99" t="s">
        <v>483</v>
      </c>
      <c r="AT488" s="199" t="s">
        <v>141</v>
      </c>
      <c r="AU488" s="199" t="s">
        <v>82</v>
      </c>
      <c r="AY488" s="18" t="s">
        <v>114</v>
      </c>
      <c r="BE488" s="200">
        <f>IF(N488="základní",J488,0)</f>
        <v>0</v>
      </c>
      <c r="BF488" s="200">
        <f>IF(N488="snížená",J488,0)</f>
        <v>0</v>
      </c>
      <c r="BG488" s="200">
        <f>IF(N488="zákl. přenesená",J488,0)</f>
        <v>0</v>
      </c>
      <c r="BH488" s="200">
        <f>IF(N488="sníž. přenesená",J488,0)</f>
        <v>0</v>
      </c>
      <c r="BI488" s="200">
        <f>IF(N488="nulová",J488,0)</f>
        <v>0</v>
      </c>
      <c r="BJ488" s="18" t="s">
        <v>80</v>
      </c>
      <c r="BK488" s="200">
        <f>ROUND(I488*H488,2)</f>
        <v>0</v>
      </c>
      <c r="BL488" s="18" t="s">
        <v>217</v>
      </c>
      <c r="BM488" s="199" t="s">
        <v>754</v>
      </c>
    </row>
    <row r="489" spans="1:65" s="2" customFormat="1" ht="11.25">
      <c r="A489" s="35"/>
      <c r="B489" s="36"/>
      <c r="C489" s="37"/>
      <c r="D489" s="201" t="s">
        <v>124</v>
      </c>
      <c r="E489" s="37"/>
      <c r="F489" s="202" t="s">
        <v>753</v>
      </c>
      <c r="G489" s="37"/>
      <c r="H489" s="37"/>
      <c r="I489" s="109"/>
      <c r="J489" s="37"/>
      <c r="K489" s="37"/>
      <c r="L489" s="40"/>
      <c r="M489" s="203"/>
      <c r="N489" s="204"/>
      <c r="O489" s="65"/>
      <c r="P489" s="65"/>
      <c r="Q489" s="65"/>
      <c r="R489" s="65"/>
      <c r="S489" s="65"/>
      <c r="T489" s="66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124</v>
      </c>
      <c r="AU489" s="18" t="s">
        <v>82</v>
      </c>
    </row>
    <row r="490" spans="1:65" s="14" customFormat="1" ht="11.25">
      <c r="B490" s="215"/>
      <c r="C490" s="216"/>
      <c r="D490" s="201" t="s">
        <v>126</v>
      </c>
      <c r="E490" s="217" t="s">
        <v>19</v>
      </c>
      <c r="F490" s="218" t="s">
        <v>755</v>
      </c>
      <c r="G490" s="216"/>
      <c r="H490" s="219">
        <v>2E-3</v>
      </c>
      <c r="I490" s="220"/>
      <c r="J490" s="216"/>
      <c r="K490" s="216"/>
      <c r="L490" s="221"/>
      <c r="M490" s="222"/>
      <c r="N490" s="223"/>
      <c r="O490" s="223"/>
      <c r="P490" s="223"/>
      <c r="Q490" s="223"/>
      <c r="R490" s="223"/>
      <c r="S490" s="223"/>
      <c r="T490" s="224"/>
      <c r="AT490" s="225" t="s">
        <v>126</v>
      </c>
      <c r="AU490" s="225" t="s">
        <v>82</v>
      </c>
      <c r="AV490" s="14" t="s">
        <v>82</v>
      </c>
      <c r="AW490" s="14" t="s">
        <v>34</v>
      </c>
      <c r="AX490" s="14" t="s">
        <v>72</v>
      </c>
      <c r="AY490" s="225" t="s">
        <v>114</v>
      </c>
    </row>
    <row r="491" spans="1:65" s="15" customFormat="1" ht="11.25">
      <c r="B491" s="226"/>
      <c r="C491" s="227"/>
      <c r="D491" s="201" t="s">
        <v>126</v>
      </c>
      <c r="E491" s="228" t="s">
        <v>19</v>
      </c>
      <c r="F491" s="229" t="s">
        <v>133</v>
      </c>
      <c r="G491" s="227"/>
      <c r="H491" s="230">
        <v>2E-3</v>
      </c>
      <c r="I491" s="231"/>
      <c r="J491" s="227"/>
      <c r="K491" s="227"/>
      <c r="L491" s="232"/>
      <c r="M491" s="233"/>
      <c r="N491" s="234"/>
      <c r="O491" s="234"/>
      <c r="P491" s="234"/>
      <c r="Q491" s="234"/>
      <c r="R491" s="234"/>
      <c r="S491" s="234"/>
      <c r="T491" s="235"/>
      <c r="AT491" s="236" t="s">
        <v>126</v>
      </c>
      <c r="AU491" s="236" t="s">
        <v>82</v>
      </c>
      <c r="AV491" s="15" t="s">
        <v>122</v>
      </c>
      <c r="AW491" s="15" t="s">
        <v>34</v>
      </c>
      <c r="AX491" s="15" t="s">
        <v>80</v>
      </c>
      <c r="AY491" s="236" t="s">
        <v>114</v>
      </c>
    </row>
    <row r="492" spans="1:65" s="2" customFormat="1" ht="16.5" customHeight="1">
      <c r="A492" s="35"/>
      <c r="B492" s="36"/>
      <c r="C492" s="188" t="s">
        <v>756</v>
      </c>
      <c r="D492" s="188" t="s">
        <v>117</v>
      </c>
      <c r="E492" s="189" t="s">
        <v>757</v>
      </c>
      <c r="F492" s="190" t="s">
        <v>758</v>
      </c>
      <c r="G492" s="191" t="s">
        <v>226</v>
      </c>
      <c r="H492" s="192">
        <v>0.3</v>
      </c>
      <c r="I492" s="193"/>
      <c r="J492" s="194">
        <f>ROUND(I492*H492,2)</f>
        <v>0</v>
      </c>
      <c r="K492" s="190" t="s">
        <v>297</v>
      </c>
      <c r="L492" s="40"/>
      <c r="M492" s="195" t="s">
        <v>19</v>
      </c>
      <c r="N492" s="196" t="s">
        <v>43</v>
      </c>
      <c r="O492" s="65"/>
      <c r="P492" s="197">
        <f>O492*H492</f>
        <v>0</v>
      </c>
      <c r="Q492" s="197">
        <v>2.31E-3</v>
      </c>
      <c r="R492" s="197">
        <f>Q492*H492</f>
        <v>6.9299999999999993E-4</v>
      </c>
      <c r="S492" s="197">
        <v>0</v>
      </c>
      <c r="T492" s="198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99" t="s">
        <v>217</v>
      </c>
      <c r="AT492" s="199" t="s">
        <v>117</v>
      </c>
      <c r="AU492" s="199" t="s">
        <v>82</v>
      </c>
      <c r="AY492" s="18" t="s">
        <v>114</v>
      </c>
      <c r="BE492" s="200">
        <f>IF(N492="základní",J492,0)</f>
        <v>0</v>
      </c>
      <c r="BF492" s="200">
        <f>IF(N492="snížená",J492,0)</f>
        <v>0</v>
      </c>
      <c r="BG492" s="200">
        <f>IF(N492="zákl. přenesená",J492,0)</f>
        <v>0</v>
      </c>
      <c r="BH492" s="200">
        <f>IF(N492="sníž. přenesená",J492,0)</f>
        <v>0</v>
      </c>
      <c r="BI492" s="200">
        <f>IF(N492="nulová",J492,0)</f>
        <v>0</v>
      </c>
      <c r="BJ492" s="18" t="s">
        <v>80</v>
      </c>
      <c r="BK492" s="200">
        <f>ROUND(I492*H492,2)</f>
        <v>0</v>
      </c>
      <c r="BL492" s="18" t="s">
        <v>217</v>
      </c>
      <c r="BM492" s="199" t="s">
        <v>759</v>
      </c>
    </row>
    <row r="493" spans="1:65" s="2" customFormat="1" ht="11.25">
      <c r="A493" s="35"/>
      <c r="B493" s="36"/>
      <c r="C493" s="37"/>
      <c r="D493" s="201" t="s">
        <v>124</v>
      </c>
      <c r="E493" s="37"/>
      <c r="F493" s="202" t="s">
        <v>760</v>
      </c>
      <c r="G493" s="37"/>
      <c r="H493" s="37"/>
      <c r="I493" s="109"/>
      <c r="J493" s="37"/>
      <c r="K493" s="37"/>
      <c r="L493" s="40"/>
      <c r="M493" s="203"/>
      <c r="N493" s="204"/>
      <c r="O493" s="65"/>
      <c r="P493" s="65"/>
      <c r="Q493" s="65"/>
      <c r="R493" s="65"/>
      <c r="S493" s="65"/>
      <c r="T493" s="66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124</v>
      </c>
      <c r="AU493" s="18" t="s">
        <v>82</v>
      </c>
    </row>
    <row r="494" spans="1:65" s="13" customFormat="1" ht="11.25">
      <c r="B494" s="205"/>
      <c r="C494" s="206"/>
      <c r="D494" s="201" t="s">
        <v>126</v>
      </c>
      <c r="E494" s="207" t="s">
        <v>19</v>
      </c>
      <c r="F494" s="208" t="s">
        <v>761</v>
      </c>
      <c r="G494" s="206"/>
      <c r="H494" s="207" t="s">
        <v>19</v>
      </c>
      <c r="I494" s="209"/>
      <c r="J494" s="206"/>
      <c r="K494" s="206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126</v>
      </c>
      <c r="AU494" s="214" t="s">
        <v>82</v>
      </c>
      <c r="AV494" s="13" t="s">
        <v>80</v>
      </c>
      <c r="AW494" s="13" t="s">
        <v>34</v>
      </c>
      <c r="AX494" s="13" t="s">
        <v>72</v>
      </c>
      <c r="AY494" s="214" t="s">
        <v>114</v>
      </c>
    </row>
    <row r="495" spans="1:65" s="14" customFormat="1" ht="11.25">
      <c r="B495" s="215"/>
      <c r="C495" s="216"/>
      <c r="D495" s="201" t="s">
        <v>126</v>
      </c>
      <c r="E495" s="217" t="s">
        <v>19</v>
      </c>
      <c r="F495" s="218" t="s">
        <v>762</v>
      </c>
      <c r="G495" s="216"/>
      <c r="H495" s="219">
        <v>0.3</v>
      </c>
      <c r="I495" s="220"/>
      <c r="J495" s="216"/>
      <c r="K495" s="216"/>
      <c r="L495" s="221"/>
      <c r="M495" s="222"/>
      <c r="N495" s="223"/>
      <c r="O495" s="223"/>
      <c r="P495" s="223"/>
      <c r="Q495" s="223"/>
      <c r="R495" s="223"/>
      <c r="S495" s="223"/>
      <c r="T495" s="224"/>
      <c r="AT495" s="225" t="s">
        <v>126</v>
      </c>
      <c r="AU495" s="225" t="s">
        <v>82</v>
      </c>
      <c r="AV495" s="14" t="s">
        <v>82</v>
      </c>
      <c r="AW495" s="14" t="s">
        <v>34</v>
      </c>
      <c r="AX495" s="14" t="s">
        <v>72</v>
      </c>
      <c r="AY495" s="225" t="s">
        <v>114</v>
      </c>
    </row>
    <row r="496" spans="1:65" s="15" customFormat="1" ht="11.25">
      <c r="B496" s="226"/>
      <c r="C496" s="227"/>
      <c r="D496" s="201" t="s">
        <v>126</v>
      </c>
      <c r="E496" s="228" t="s">
        <v>19</v>
      </c>
      <c r="F496" s="229" t="s">
        <v>133</v>
      </c>
      <c r="G496" s="227"/>
      <c r="H496" s="230">
        <v>0.3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AT496" s="236" t="s">
        <v>126</v>
      </c>
      <c r="AU496" s="236" t="s">
        <v>82</v>
      </c>
      <c r="AV496" s="15" t="s">
        <v>122</v>
      </c>
      <c r="AW496" s="15" t="s">
        <v>34</v>
      </c>
      <c r="AX496" s="15" t="s">
        <v>80</v>
      </c>
      <c r="AY496" s="236" t="s">
        <v>114</v>
      </c>
    </row>
    <row r="497" spans="1:65" s="2" customFormat="1" ht="16.5" customHeight="1">
      <c r="A497" s="35"/>
      <c r="B497" s="36"/>
      <c r="C497" s="188" t="s">
        <v>763</v>
      </c>
      <c r="D497" s="188" t="s">
        <v>117</v>
      </c>
      <c r="E497" s="189" t="s">
        <v>764</v>
      </c>
      <c r="F497" s="190" t="s">
        <v>765</v>
      </c>
      <c r="G497" s="191" t="s">
        <v>226</v>
      </c>
      <c r="H497" s="192">
        <v>0.3</v>
      </c>
      <c r="I497" s="193"/>
      <c r="J497" s="194">
        <f>ROUND(I497*H497,2)</f>
        <v>0</v>
      </c>
      <c r="K497" s="190" t="s">
        <v>297</v>
      </c>
      <c r="L497" s="40"/>
      <c r="M497" s="195" t="s">
        <v>19</v>
      </c>
      <c r="N497" s="196" t="s">
        <v>43</v>
      </c>
      <c r="O497" s="65"/>
      <c r="P497" s="197">
        <f>O497*H497</f>
        <v>0</v>
      </c>
      <c r="Q497" s="197">
        <v>6.0899999999999999E-3</v>
      </c>
      <c r="R497" s="197">
        <f>Q497*H497</f>
        <v>1.8269999999999998E-3</v>
      </c>
      <c r="S497" s="197">
        <v>0</v>
      </c>
      <c r="T497" s="198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99" t="s">
        <v>217</v>
      </c>
      <c r="AT497" s="199" t="s">
        <v>117</v>
      </c>
      <c r="AU497" s="199" t="s">
        <v>82</v>
      </c>
      <c r="AY497" s="18" t="s">
        <v>114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8" t="s">
        <v>80</v>
      </c>
      <c r="BK497" s="200">
        <f>ROUND(I497*H497,2)</f>
        <v>0</v>
      </c>
      <c r="BL497" s="18" t="s">
        <v>217</v>
      </c>
      <c r="BM497" s="199" t="s">
        <v>766</v>
      </c>
    </row>
    <row r="498" spans="1:65" s="2" customFormat="1" ht="11.25">
      <c r="A498" s="35"/>
      <c r="B498" s="36"/>
      <c r="C498" s="37"/>
      <c r="D498" s="201" t="s">
        <v>124</v>
      </c>
      <c r="E498" s="37"/>
      <c r="F498" s="202" t="s">
        <v>767</v>
      </c>
      <c r="G498" s="37"/>
      <c r="H498" s="37"/>
      <c r="I498" s="109"/>
      <c r="J498" s="37"/>
      <c r="K498" s="37"/>
      <c r="L498" s="40"/>
      <c r="M498" s="203"/>
      <c r="N498" s="204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124</v>
      </c>
      <c r="AU498" s="18" t="s">
        <v>82</v>
      </c>
    </row>
    <row r="499" spans="1:65" s="13" customFormat="1" ht="11.25">
      <c r="B499" s="205"/>
      <c r="C499" s="206"/>
      <c r="D499" s="201" t="s">
        <v>126</v>
      </c>
      <c r="E499" s="207" t="s">
        <v>19</v>
      </c>
      <c r="F499" s="208" t="s">
        <v>761</v>
      </c>
      <c r="G499" s="206"/>
      <c r="H499" s="207" t="s">
        <v>19</v>
      </c>
      <c r="I499" s="209"/>
      <c r="J499" s="206"/>
      <c r="K499" s="206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126</v>
      </c>
      <c r="AU499" s="214" t="s">
        <v>82</v>
      </c>
      <c r="AV499" s="13" t="s">
        <v>80</v>
      </c>
      <c r="AW499" s="13" t="s">
        <v>34</v>
      </c>
      <c r="AX499" s="13" t="s">
        <v>72</v>
      </c>
      <c r="AY499" s="214" t="s">
        <v>114</v>
      </c>
    </row>
    <row r="500" spans="1:65" s="14" customFormat="1" ht="11.25">
      <c r="B500" s="215"/>
      <c r="C500" s="216"/>
      <c r="D500" s="201" t="s">
        <v>126</v>
      </c>
      <c r="E500" s="217" t="s">
        <v>19</v>
      </c>
      <c r="F500" s="218" t="s">
        <v>762</v>
      </c>
      <c r="G500" s="216"/>
      <c r="H500" s="219">
        <v>0.3</v>
      </c>
      <c r="I500" s="220"/>
      <c r="J500" s="216"/>
      <c r="K500" s="216"/>
      <c r="L500" s="221"/>
      <c r="M500" s="222"/>
      <c r="N500" s="223"/>
      <c r="O500" s="223"/>
      <c r="P500" s="223"/>
      <c r="Q500" s="223"/>
      <c r="R500" s="223"/>
      <c r="S500" s="223"/>
      <c r="T500" s="224"/>
      <c r="AT500" s="225" t="s">
        <v>126</v>
      </c>
      <c r="AU500" s="225" t="s">
        <v>82</v>
      </c>
      <c r="AV500" s="14" t="s">
        <v>82</v>
      </c>
      <c r="AW500" s="14" t="s">
        <v>34</v>
      </c>
      <c r="AX500" s="14" t="s">
        <v>72</v>
      </c>
      <c r="AY500" s="225" t="s">
        <v>114</v>
      </c>
    </row>
    <row r="501" spans="1:65" s="15" customFormat="1" ht="11.25">
      <c r="B501" s="226"/>
      <c r="C501" s="227"/>
      <c r="D501" s="201" t="s">
        <v>126</v>
      </c>
      <c r="E501" s="228" t="s">
        <v>19</v>
      </c>
      <c r="F501" s="229" t="s">
        <v>133</v>
      </c>
      <c r="G501" s="227"/>
      <c r="H501" s="230">
        <v>0.3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AT501" s="236" t="s">
        <v>126</v>
      </c>
      <c r="AU501" s="236" t="s">
        <v>82</v>
      </c>
      <c r="AV501" s="15" t="s">
        <v>122</v>
      </c>
      <c r="AW501" s="15" t="s">
        <v>34</v>
      </c>
      <c r="AX501" s="15" t="s">
        <v>80</v>
      </c>
      <c r="AY501" s="236" t="s">
        <v>114</v>
      </c>
    </row>
    <row r="502" spans="1:65" s="2" customFormat="1" ht="16.5" customHeight="1">
      <c r="A502" s="35"/>
      <c r="B502" s="36"/>
      <c r="C502" s="188" t="s">
        <v>768</v>
      </c>
      <c r="D502" s="188" t="s">
        <v>117</v>
      </c>
      <c r="E502" s="189" t="s">
        <v>769</v>
      </c>
      <c r="F502" s="190" t="s">
        <v>770</v>
      </c>
      <c r="G502" s="191" t="s">
        <v>226</v>
      </c>
      <c r="H502" s="192">
        <v>0.5</v>
      </c>
      <c r="I502" s="193"/>
      <c r="J502" s="194">
        <f>ROUND(I502*H502,2)</f>
        <v>0</v>
      </c>
      <c r="K502" s="190" t="s">
        <v>297</v>
      </c>
      <c r="L502" s="40"/>
      <c r="M502" s="195" t="s">
        <v>19</v>
      </c>
      <c r="N502" s="196" t="s">
        <v>43</v>
      </c>
      <c r="O502" s="65"/>
      <c r="P502" s="197">
        <f>O502*H502</f>
        <v>0</v>
      </c>
      <c r="Q502" s="197">
        <v>1.1199999999999999E-3</v>
      </c>
      <c r="R502" s="197">
        <f>Q502*H502</f>
        <v>5.5999999999999995E-4</v>
      </c>
      <c r="S502" s="197">
        <v>0</v>
      </c>
      <c r="T502" s="198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99" t="s">
        <v>217</v>
      </c>
      <c r="AT502" s="199" t="s">
        <v>117</v>
      </c>
      <c r="AU502" s="199" t="s">
        <v>82</v>
      </c>
      <c r="AY502" s="18" t="s">
        <v>114</v>
      </c>
      <c r="BE502" s="200">
        <f>IF(N502="základní",J502,0)</f>
        <v>0</v>
      </c>
      <c r="BF502" s="200">
        <f>IF(N502="snížená",J502,0)</f>
        <v>0</v>
      </c>
      <c r="BG502" s="200">
        <f>IF(N502="zákl. přenesená",J502,0)</f>
        <v>0</v>
      </c>
      <c r="BH502" s="200">
        <f>IF(N502="sníž. přenesená",J502,0)</f>
        <v>0</v>
      </c>
      <c r="BI502" s="200">
        <f>IF(N502="nulová",J502,0)</f>
        <v>0</v>
      </c>
      <c r="BJ502" s="18" t="s">
        <v>80</v>
      </c>
      <c r="BK502" s="200">
        <f>ROUND(I502*H502,2)</f>
        <v>0</v>
      </c>
      <c r="BL502" s="18" t="s">
        <v>217</v>
      </c>
      <c r="BM502" s="199" t="s">
        <v>771</v>
      </c>
    </row>
    <row r="503" spans="1:65" s="2" customFormat="1" ht="11.25">
      <c r="A503" s="35"/>
      <c r="B503" s="36"/>
      <c r="C503" s="37"/>
      <c r="D503" s="201" t="s">
        <v>124</v>
      </c>
      <c r="E503" s="37"/>
      <c r="F503" s="202" t="s">
        <v>772</v>
      </c>
      <c r="G503" s="37"/>
      <c r="H503" s="37"/>
      <c r="I503" s="109"/>
      <c r="J503" s="37"/>
      <c r="K503" s="37"/>
      <c r="L503" s="40"/>
      <c r="M503" s="203"/>
      <c r="N503" s="204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124</v>
      </c>
      <c r="AU503" s="18" t="s">
        <v>82</v>
      </c>
    </row>
    <row r="504" spans="1:65" s="13" customFormat="1" ht="11.25">
      <c r="B504" s="205"/>
      <c r="C504" s="206"/>
      <c r="D504" s="201" t="s">
        <v>126</v>
      </c>
      <c r="E504" s="207" t="s">
        <v>19</v>
      </c>
      <c r="F504" s="208" t="s">
        <v>773</v>
      </c>
      <c r="G504" s="206"/>
      <c r="H504" s="207" t="s">
        <v>19</v>
      </c>
      <c r="I504" s="209"/>
      <c r="J504" s="206"/>
      <c r="K504" s="206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126</v>
      </c>
      <c r="AU504" s="214" t="s">
        <v>82</v>
      </c>
      <c r="AV504" s="13" t="s">
        <v>80</v>
      </c>
      <c r="AW504" s="13" t="s">
        <v>34</v>
      </c>
      <c r="AX504" s="13" t="s">
        <v>72</v>
      </c>
      <c r="AY504" s="214" t="s">
        <v>114</v>
      </c>
    </row>
    <row r="505" spans="1:65" s="14" customFormat="1" ht="11.25">
      <c r="B505" s="215"/>
      <c r="C505" s="216"/>
      <c r="D505" s="201" t="s">
        <v>126</v>
      </c>
      <c r="E505" s="217" t="s">
        <v>19</v>
      </c>
      <c r="F505" s="218" t="s">
        <v>774</v>
      </c>
      <c r="G505" s="216"/>
      <c r="H505" s="219">
        <v>0.5</v>
      </c>
      <c r="I505" s="220"/>
      <c r="J505" s="216"/>
      <c r="K505" s="216"/>
      <c r="L505" s="221"/>
      <c r="M505" s="222"/>
      <c r="N505" s="223"/>
      <c r="O505" s="223"/>
      <c r="P505" s="223"/>
      <c r="Q505" s="223"/>
      <c r="R505" s="223"/>
      <c r="S505" s="223"/>
      <c r="T505" s="224"/>
      <c r="AT505" s="225" t="s">
        <v>126</v>
      </c>
      <c r="AU505" s="225" t="s">
        <v>82</v>
      </c>
      <c r="AV505" s="14" t="s">
        <v>82</v>
      </c>
      <c r="AW505" s="14" t="s">
        <v>34</v>
      </c>
      <c r="AX505" s="14" t="s">
        <v>72</v>
      </c>
      <c r="AY505" s="225" t="s">
        <v>114</v>
      </c>
    </row>
    <row r="506" spans="1:65" s="15" customFormat="1" ht="11.25">
      <c r="B506" s="226"/>
      <c r="C506" s="227"/>
      <c r="D506" s="201" t="s">
        <v>126</v>
      </c>
      <c r="E506" s="228" t="s">
        <v>19</v>
      </c>
      <c r="F506" s="229" t="s">
        <v>133</v>
      </c>
      <c r="G506" s="227"/>
      <c r="H506" s="230">
        <v>0.5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AT506" s="236" t="s">
        <v>126</v>
      </c>
      <c r="AU506" s="236" t="s">
        <v>82</v>
      </c>
      <c r="AV506" s="15" t="s">
        <v>122</v>
      </c>
      <c r="AW506" s="15" t="s">
        <v>34</v>
      </c>
      <c r="AX506" s="15" t="s">
        <v>80</v>
      </c>
      <c r="AY506" s="236" t="s">
        <v>114</v>
      </c>
    </row>
    <row r="507" spans="1:65" s="2" customFormat="1" ht="16.5" customHeight="1">
      <c r="A507" s="35"/>
      <c r="B507" s="36"/>
      <c r="C507" s="237" t="s">
        <v>775</v>
      </c>
      <c r="D507" s="237" t="s">
        <v>141</v>
      </c>
      <c r="E507" s="238" t="s">
        <v>776</v>
      </c>
      <c r="F507" s="239" t="s">
        <v>777</v>
      </c>
      <c r="G507" s="240" t="s">
        <v>226</v>
      </c>
      <c r="H507" s="241">
        <v>0.5</v>
      </c>
      <c r="I507" s="242"/>
      <c r="J507" s="243">
        <f>ROUND(I507*H507,2)</f>
        <v>0</v>
      </c>
      <c r="K507" s="239" t="s">
        <v>297</v>
      </c>
      <c r="L507" s="244"/>
      <c r="M507" s="245" t="s">
        <v>19</v>
      </c>
      <c r="N507" s="246" t="s">
        <v>43</v>
      </c>
      <c r="O507" s="65"/>
      <c r="P507" s="197">
        <f>O507*H507</f>
        <v>0</v>
      </c>
      <c r="Q507" s="197">
        <v>1.6800000000000001E-3</v>
      </c>
      <c r="R507" s="197">
        <f>Q507*H507</f>
        <v>8.4000000000000003E-4</v>
      </c>
      <c r="S507" s="197">
        <v>0</v>
      </c>
      <c r="T507" s="198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9" t="s">
        <v>145</v>
      </c>
      <c r="AT507" s="199" t="s">
        <v>141</v>
      </c>
      <c r="AU507" s="199" t="s">
        <v>82</v>
      </c>
      <c r="AY507" s="18" t="s">
        <v>114</v>
      </c>
      <c r="BE507" s="200">
        <f>IF(N507="základní",J507,0)</f>
        <v>0</v>
      </c>
      <c r="BF507" s="200">
        <f>IF(N507="snížená",J507,0)</f>
        <v>0</v>
      </c>
      <c r="BG507" s="200">
        <f>IF(N507="zákl. přenesená",J507,0)</f>
        <v>0</v>
      </c>
      <c r="BH507" s="200">
        <f>IF(N507="sníž. přenesená",J507,0)</f>
        <v>0</v>
      </c>
      <c r="BI507" s="200">
        <f>IF(N507="nulová",J507,0)</f>
        <v>0</v>
      </c>
      <c r="BJ507" s="18" t="s">
        <v>80</v>
      </c>
      <c r="BK507" s="200">
        <f>ROUND(I507*H507,2)</f>
        <v>0</v>
      </c>
      <c r="BL507" s="18" t="s">
        <v>122</v>
      </c>
      <c r="BM507" s="199" t="s">
        <v>778</v>
      </c>
    </row>
    <row r="508" spans="1:65" s="2" customFormat="1" ht="11.25">
      <c r="A508" s="35"/>
      <c r="B508" s="36"/>
      <c r="C508" s="37"/>
      <c r="D508" s="201" t="s">
        <v>124</v>
      </c>
      <c r="E508" s="37"/>
      <c r="F508" s="202" t="s">
        <v>777</v>
      </c>
      <c r="G508" s="37"/>
      <c r="H508" s="37"/>
      <c r="I508" s="109"/>
      <c r="J508" s="37"/>
      <c r="K508" s="37"/>
      <c r="L508" s="40"/>
      <c r="M508" s="203"/>
      <c r="N508" s="204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124</v>
      </c>
      <c r="AU508" s="18" t="s">
        <v>82</v>
      </c>
    </row>
    <row r="509" spans="1:65" s="12" customFormat="1" ht="22.9" customHeight="1">
      <c r="B509" s="172"/>
      <c r="C509" s="173"/>
      <c r="D509" s="174" t="s">
        <v>71</v>
      </c>
      <c r="E509" s="186" t="s">
        <v>779</v>
      </c>
      <c r="F509" s="186" t="s">
        <v>780</v>
      </c>
      <c r="G509" s="173"/>
      <c r="H509" s="173"/>
      <c r="I509" s="176"/>
      <c r="J509" s="187">
        <f>BK509</f>
        <v>0</v>
      </c>
      <c r="K509" s="173"/>
      <c r="L509" s="178"/>
      <c r="M509" s="179"/>
      <c r="N509" s="180"/>
      <c r="O509" s="180"/>
      <c r="P509" s="181">
        <f>SUM(P510:P514)</f>
        <v>0</v>
      </c>
      <c r="Q509" s="180"/>
      <c r="R509" s="181">
        <f>SUM(R510:R514)</f>
        <v>1.6924599999999999</v>
      </c>
      <c r="S509" s="180"/>
      <c r="T509" s="182">
        <f>SUM(T510:T514)</f>
        <v>0</v>
      </c>
      <c r="AR509" s="183" t="s">
        <v>82</v>
      </c>
      <c r="AT509" s="184" t="s">
        <v>71</v>
      </c>
      <c r="AU509" s="184" t="s">
        <v>80</v>
      </c>
      <c r="AY509" s="183" t="s">
        <v>114</v>
      </c>
      <c r="BK509" s="185">
        <f>SUM(BK510:BK514)</f>
        <v>0</v>
      </c>
    </row>
    <row r="510" spans="1:65" s="2" customFormat="1" ht="16.5" customHeight="1">
      <c r="A510" s="35"/>
      <c r="B510" s="36"/>
      <c r="C510" s="188" t="s">
        <v>781</v>
      </c>
      <c r="D510" s="188" t="s">
        <v>117</v>
      </c>
      <c r="E510" s="189" t="s">
        <v>782</v>
      </c>
      <c r="F510" s="190" t="s">
        <v>783</v>
      </c>
      <c r="G510" s="191" t="s">
        <v>296</v>
      </c>
      <c r="H510" s="192">
        <v>78.5</v>
      </c>
      <c r="I510" s="193"/>
      <c r="J510" s="194">
        <f>ROUND(I510*H510,2)</f>
        <v>0</v>
      </c>
      <c r="K510" s="190" t="s">
        <v>297</v>
      </c>
      <c r="L510" s="40"/>
      <c r="M510" s="195" t="s">
        <v>19</v>
      </c>
      <c r="N510" s="196" t="s">
        <v>43</v>
      </c>
      <c r="O510" s="65"/>
      <c r="P510" s="197">
        <f>O510*H510</f>
        <v>0</v>
      </c>
      <c r="Q510" s="197">
        <v>2.1559999999999999E-2</v>
      </c>
      <c r="R510" s="197">
        <f>Q510*H510</f>
        <v>1.6924599999999999</v>
      </c>
      <c r="S510" s="197">
        <v>0</v>
      </c>
      <c r="T510" s="198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99" t="s">
        <v>217</v>
      </c>
      <c r="AT510" s="199" t="s">
        <v>117</v>
      </c>
      <c r="AU510" s="199" t="s">
        <v>82</v>
      </c>
      <c r="AY510" s="18" t="s">
        <v>114</v>
      </c>
      <c r="BE510" s="200">
        <f>IF(N510="základní",J510,0)</f>
        <v>0</v>
      </c>
      <c r="BF510" s="200">
        <f>IF(N510="snížená",J510,0)</f>
        <v>0</v>
      </c>
      <c r="BG510" s="200">
        <f>IF(N510="zákl. přenesená",J510,0)</f>
        <v>0</v>
      </c>
      <c r="BH510" s="200">
        <f>IF(N510="sníž. přenesená",J510,0)</f>
        <v>0</v>
      </c>
      <c r="BI510" s="200">
        <f>IF(N510="nulová",J510,0)</f>
        <v>0</v>
      </c>
      <c r="BJ510" s="18" t="s">
        <v>80</v>
      </c>
      <c r="BK510" s="200">
        <f>ROUND(I510*H510,2)</f>
        <v>0</v>
      </c>
      <c r="BL510" s="18" t="s">
        <v>217</v>
      </c>
      <c r="BM510" s="199" t="s">
        <v>784</v>
      </c>
    </row>
    <row r="511" spans="1:65" s="2" customFormat="1" ht="19.5">
      <c r="A511" s="35"/>
      <c r="B511" s="36"/>
      <c r="C511" s="37"/>
      <c r="D511" s="201" t="s">
        <v>124</v>
      </c>
      <c r="E511" s="37"/>
      <c r="F511" s="202" t="s">
        <v>785</v>
      </c>
      <c r="G511" s="37"/>
      <c r="H511" s="37"/>
      <c r="I511" s="109"/>
      <c r="J511" s="37"/>
      <c r="K511" s="37"/>
      <c r="L511" s="40"/>
      <c r="M511" s="203"/>
      <c r="N511" s="204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124</v>
      </c>
      <c r="AU511" s="18" t="s">
        <v>82</v>
      </c>
    </row>
    <row r="512" spans="1:65" s="13" customFormat="1" ht="11.25">
      <c r="B512" s="205"/>
      <c r="C512" s="206"/>
      <c r="D512" s="201" t="s">
        <v>126</v>
      </c>
      <c r="E512" s="207" t="s">
        <v>19</v>
      </c>
      <c r="F512" s="208" t="s">
        <v>786</v>
      </c>
      <c r="G512" s="206"/>
      <c r="H512" s="207" t="s">
        <v>19</v>
      </c>
      <c r="I512" s="209"/>
      <c r="J512" s="206"/>
      <c r="K512" s="206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126</v>
      </c>
      <c r="AU512" s="214" t="s">
        <v>82</v>
      </c>
      <c r="AV512" s="13" t="s">
        <v>80</v>
      </c>
      <c r="AW512" s="13" t="s">
        <v>34</v>
      </c>
      <c r="AX512" s="13" t="s">
        <v>72</v>
      </c>
      <c r="AY512" s="214" t="s">
        <v>114</v>
      </c>
    </row>
    <row r="513" spans="1:65" s="14" customFormat="1" ht="11.25">
      <c r="B513" s="215"/>
      <c r="C513" s="216"/>
      <c r="D513" s="201" t="s">
        <v>126</v>
      </c>
      <c r="E513" s="217" t="s">
        <v>19</v>
      </c>
      <c r="F513" s="218" t="s">
        <v>787</v>
      </c>
      <c r="G513" s="216"/>
      <c r="H513" s="219">
        <v>78.5</v>
      </c>
      <c r="I513" s="220"/>
      <c r="J513" s="216"/>
      <c r="K513" s="216"/>
      <c r="L513" s="221"/>
      <c r="M513" s="222"/>
      <c r="N513" s="223"/>
      <c r="O513" s="223"/>
      <c r="P513" s="223"/>
      <c r="Q513" s="223"/>
      <c r="R513" s="223"/>
      <c r="S513" s="223"/>
      <c r="T513" s="224"/>
      <c r="AT513" s="225" t="s">
        <v>126</v>
      </c>
      <c r="AU513" s="225" t="s">
        <v>82</v>
      </c>
      <c r="AV513" s="14" t="s">
        <v>82</v>
      </c>
      <c r="AW513" s="14" t="s">
        <v>34</v>
      </c>
      <c r="AX513" s="14" t="s">
        <v>72</v>
      </c>
      <c r="AY513" s="225" t="s">
        <v>114</v>
      </c>
    </row>
    <row r="514" spans="1:65" s="15" customFormat="1" ht="11.25">
      <c r="B514" s="226"/>
      <c r="C514" s="227"/>
      <c r="D514" s="201" t="s">
        <v>126</v>
      </c>
      <c r="E514" s="228" t="s">
        <v>19</v>
      </c>
      <c r="F514" s="229" t="s">
        <v>133</v>
      </c>
      <c r="G514" s="227"/>
      <c r="H514" s="230">
        <v>78.5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AT514" s="236" t="s">
        <v>126</v>
      </c>
      <c r="AU514" s="236" t="s">
        <v>82</v>
      </c>
      <c r="AV514" s="15" t="s">
        <v>122</v>
      </c>
      <c r="AW514" s="15" t="s">
        <v>34</v>
      </c>
      <c r="AX514" s="15" t="s">
        <v>80</v>
      </c>
      <c r="AY514" s="236" t="s">
        <v>114</v>
      </c>
    </row>
    <row r="515" spans="1:65" s="12" customFormat="1" ht="25.9" customHeight="1">
      <c r="B515" s="172"/>
      <c r="C515" s="173"/>
      <c r="D515" s="174" t="s">
        <v>71</v>
      </c>
      <c r="E515" s="175" t="s">
        <v>788</v>
      </c>
      <c r="F515" s="175" t="s">
        <v>789</v>
      </c>
      <c r="G515" s="173"/>
      <c r="H515" s="173"/>
      <c r="I515" s="176"/>
      <c r="J515" s="177">
        <f>BK515</f>
        <v>0</v>
      </c>
      <c r="K515" s="173"/>
      <c r="L515" s="178"/>
      <c r="M515" s="179"/>
      <c r="N515" s="180"/>
      <c r="O515" s="180"/>
      <c r="P515" s="181">
        <f>P516+SUM(P517:P525)</f>
        <v>0</v>
      </c>
      <c r="Q515" s="180"/>
      <c r="R515" s="181">
        <f>R516+SUM(R517:R525)</f>
        <v>2.2415000000000001E-2</v>
      </c>
      <c r="S515" s="180"/>
      <c r="T515" s="182">
        <f>T516+SUM(T517:T525)</f>
        <v>0</v>
      </c>
      <c r="AR515" s="183" t="s">
        <v>122</v>
      </c>
      <c r="AT515" s="184" t="s">
        <v>71</v>
      </c>
      <c r="AU515" s="184" t="s">
        <v>72</v>
      </c>
      <c r="AY515" s="183" t="s">
        <v>114</v>
      </c>
      <c r="BK515" s="185">
        <f>BK516+SUM(BK517:BK525)</f>
        <v>0</v>
      </c>
    </row>
    <row r="516" spans="1:65" s="2" customFormat="1" ht="16.5" customHeight="1">
      <c r="A516" s="35"/>
      <c r="B516" s="36"/>
      <c r="C516" s="188" t="s">
        <v>790</v>
      </c>
      <c r="D516" s="188" t="s">
        <v>117</v>
      </c>
      <c r="E516" s="189" t="s">
        <v>791</v>
      </c>
      <c r="F516" s="190" t="s">
        <v>792</v>
      </c>
      <c r="G516" s="191" t="s">
        <v>793</v>
      </c>
      <c r="H516" s="192">
        <v>495.5</v>
      </c>
      <c r="I516" s="193"/>
      <c r="J516" s="194">
        <f>ROUND(I516*H516,2)</f>
        <v>0</v>
      </c>
      <c r="K516" s="190" t="s">
        <v>297</v>
      </c>
      <c r="L516" s="40"/>
      <c r="M516" s="195" t="s">
        <v>19</v>
      </c>
      <c r="N516" s="196" t="s">
        <v>43</v>
      </c>
      <c r="O516" s="65"/>
      <c r="P516" s="197">
        <f>O516*H516</f>
        <v>0</v>
      </c>
      <c r="Q516" s="197">
        <v>0</v>
      </c>
      <c r="R516" s="197">
        <f>Q516*H516</f>
        <v>0</v>
      </c>
      <c r="S516" s="197">
        <v>0</v>
      </c>
      <c r="T516" s="198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99" t="s">
        <v>240</v>
      </c>
      <c r="AT516" s="199" t="s">
        <v>117</v>
      </c>
      <c r="AU516" s="199" t="s">
        <v>80</v>
      </c>
      <c r="AY516" s="18" t="s">
        <v>114</v>
      </c>
      <c r="BE516" s="200">
        <f>IF(N516="základní",J516,0)</f>
        <v>0</v>
      </c>
      <c r="BF516" s="200">
        <f>IF(N516="snížená",J516,0)</f>
        <v>0</v>
      </c>
      <c r="BG516" s="200">
        <f>IF(N516="zákl. přenesená",J516,0)</f>
        <v>0</v>
      </c>
      <c r="BH516" s="200">
        <f>IF(N516="sníž. přenesená",J516,0)</f>
        <v>0</v>
      </c>
      <c r="BI516" s="200">
        <f>IF(N516="nulová",J516,0)</f>
        <v>0</v>
      </c>
      <c r="BJ516" s="18" t="s">
        <v>80</v>
      </c>
      <c r="BK516" s="200">
        <f>ROUND(I516*H516,2)</f>
        <v>0</v>
      </c>
      <c r="BL516" s="18" t="s">
        <v>240</v>
      </c>
      <c r="BM516" s="199" t="s">
        <v>794</v>
      </c>
    </row>
    <row r="517" spans="1:65" s="2" customFormat="1" ht="11.25">
      <c r="A517" s="35"/>
      <c r="B517" s="36"/>
      <c r="C517" s="37"/>
      <c r="D517" s="201" t="s">
        <v>124</v>
      </c>
      <c r="E517" s="37"/>
      <c r="F517" s="202" t="s">
        <v>795</v>
      </c>
      <c r="G517" s="37"/>
      <c r="H517" s="37"/>
      <c r="I517" s="109"/>
      <c r="J517" s="37"/>
      <c r="K517" s="37"/>
      <c r="L517" s="40"/>
      <c r="M517" s="203"/>
      <c r="N517" s="204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124</v>
      </c>
      <c r="AU517" s="18" t="s">
        <v>80</v>
      </c>
    </row>
    <row r="518" spans="1:65" s="13" customFormat="1" ht="11.25">
      <c r="B518" s="205"/>
      <c r="C518" s="206"/>
      <c r="D518" s="201" t="s">
        <v>126</v>
      </c>
      <c r="E518" s="207" t="s">
        <v>19</v>
      </c>
      <c r="F518" s="208" t="s">
        <v>796</v>
      </c>
      <c r="G518" s="206"/>
      <c r="H518" s="207" t="s">
        <v>19</v>
      </c>
      <c r="I518" s="209"/>
      <c r="J518" s="206"/>
      <c r="K518" s="206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126</v>
      </c>
      <c r="AU518" s="214" t="s">
        <v>80</v>
      </c>
      <c r="AV518" s="13" t="s">
        <v>80</v>
      </c>
      <c r="AW518" s="13" t="s">
        <v>34</v>
      </c>
      <c r="AX518" s="13" t="s">
        <v>72</v>
      </c>
      <c r="AY518" s="214" t="s">
        <v>114</v>
      </c>
    </row>
    <row r="519" spans="1:65" s="14" customFormat="1" ht="11.25">
      <c r="B519" s="215"/>
      <c r="C519" s="216"/>
      <c r="D519" s="201" t="s">
        <v>126</v>
      </c>
      <c r="E519" s="217" t="s">
        <v>19</v>
      </c>
      <c r="F519" s="218" t="s">
        <v>797</v>
      </c>
      <c r="G519" s="216"/>
      <c r="H519" s="219">
        <v>480</v>
      </c>
      <c r="I519" s="220"/>
      <c r="J519" s="216"/>
      <c r="K519" s="216"/>
      <c r="L519" s="221"/>
      <c r="M519" s="222"/>
      <c r="N519" s="223"/>
      <c r="O519" s="223"/>
      <c r="P519" s="223"/>
      <c r="Q519" s="223"/>
      <c r="R519" s="223"/>
      <c r="S519" s="223"/>
      <c r="T519" s="224"/>
      <c r="AT519" s="225" t="s">
        <v>126</v>
      </c>
      <c r="AU519" s="225" t="s">
        <v>80</v>
      </c>
      <c r="AV519" s="14" t="s">
        <v>82</v>
      </c>
      <c r="AW519" s="14" t="s">
        <v>34</v>
      </c>
      <c r="AX519" s="14" t="s">
        <v>72</v>
      </c>
      <c r="AY519" s="225" t="s">
        <v>114</v>
      </c>
    </row>
    <row r="520" spans="1:65" s="13" customFormat="1" ht="11.25">
      <c r="B520" s="205"/>
      <c r="C520" s="206"/>
      <c r="D520" s="201" t="s">
        <v>126</v>
      </c>
      <c r="E520" s="207" t="s">
        <v>19</v>
      </c>
      <c r="F520" s="208" t="s">
        <v>798</v>
      </c>
      <c r="G520" s="206"/>
      <c r="H520" s="207" t="s">
        <v>19</v>
      </c>
      <c r="I520" s="209"/>
      <c r="J520" s="206"/>
      <c r="K520" s="206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126</v>
      </c>
      <c r="AU520" s="214" t="s">
        <v>80</v>
      </c>
      <c r="AV520" s="13" t="s">
        <v>80</v>
      </c>
      <c r="AW520" s="13" t="s">
        <v>34</v>
      </c>
      <c r="AX520" s="13" t="s">
        <v>72</v>
      </c>
      <c r="AY520" s="214" t="s">
        <v>114</v>
      </c>
    </row>
    <row r="521" spans="1:65" s="14" customFormat="1" ht="11.25">
      <c r="B521" s="215"/>
      <c r="C521" s="216"/>
      <c r="D521" s="201" t="s">
        <v>126</v>
      </c>
      <c r="E521" s="217" t="s">
        <v>19</v>
      </c>
      <c r="F521" s="218" t="s">
        <v>799</v>
      </c>
      <c r="G521" s="216"/>
      <c r="H521" s="219">
        <v>8</v>
      </c>
      <c r="I521" s="220"/>
      <c r="J521" s="216"/>
      <c r="K521" s="216"/>
      <c r="L521" s="221"/>
      <c r="M521" s="222"/>
      <c r="N521" s="223"/>
      <c r="O521" s="223"/>
      <c r="P521" s="223"/>
      <c r="Q521" s="223"/>
      <c r="R521" s="223"/>
      <c r="S521" s="223"/>
      <c r="T521" s="224"/>
      <c r="AT521" s="225" t="s">
        <v>126</v>
      </c>
      <c r="AU521" s="225" t="s">
        <v>80</v>
      </c>
      <c r="AV521" s="14" t="s">
        <v>82</v>
      </c>
      <c r="AW521" s="14" t="s">
        <v>34</v>
      </c>
      <c r="AX521" s="14" t="s">
        <v>72</v>
      </c>
      <c r="AY521" s="225" t="s">
        <v>114</v>
      </c>
    </row>
    <row r="522" spans="1:65" s="13" customFormat="1" ht="11.25">
      <c r="B522" s="205"/>
      <c r="C522" s="206"/>
      <c r="D522" s="201" t="s">
        <v>126</v>
      </c>
      <c r="E522" s="207" t="s">
        <v>19</v>
      </c>
      <c r="F522" s="208" t="s">
        <v>800</v>
      </c>
      <c r="G522" s="206"/>
      <c r="H522" s="207" t="s">
        <v>19</v>
      </c>
      <c r="I522" s="209"/>
      <c r="J522" s="206"/>
      <c r="K522" s="206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126</v>
      </c>
      <c r="AU522" s="214" t="s">
        <v>80</v>
      </c>
      <c r="AV522" s="13" t="s">
        <v>80</v>
      </c>
      <c r="AW522" s="13" t="s">
        <v>34</v>
      </c>
      <c r="AX522" s="13" t="s">
        <v>72</v>
      </c>
      <c r="AY522" s="214" t="s">
        <v>114</v>
      </c>
    </row>
    <row r="523" spans="1:65" s="14" customFormat="1" ht="11.25">
      <c r="B523" s="215"/>
      <c r="C523" s="216"/>
      <c r="D523" s="201" t="s">
        <v>126</v>
      </c>
      <c r="E523" s="217" t="s">
        <v>19</v>
      </c>
      <c r="F523" s="218" t="s">
        <v>801</v>
      </c>
      <c r="G523" s="216"/>
      <c r="H523" s="219">
        <v>7.5</v>
      </c>
      <c r="I523" s="220"/>
      <c r="J523" s="216"/>
      <c r="K523" s="216"/>
      <c r="L523" s="221"/>
      <c r="M523" s="222"/>
      <c r="N523" s="223"/>
      <c r="O523" s="223"/>
      <c r="P523" s="223"/>
      <c r="Q523" s="223"/>
      <c r="R523" s="223"/>
      <c r="S523" s="223"/>
      <c r="T523" s="224"/>
      <c r="AT523" s="225" t="s">
        <v>126</v>
      </c>
      <c r="AU523" s="225" t="s">
        <v>80</v>
      </c>
      <c r="AV523" s="14" t="s">
        <v>82</v>
      </c>
      <c r="AW523" s="14" t="s">
        <v>34</v>
      </c>
      <c r="AX523" s="14" t="s">
        <v>72</v>
      </c>
      <c r="AY523" s="225" t="s">
        <v>114</v>
      </c>
    </row>
    <row r="524" spans="1:65" s="15" customFormat="1" ht="11.25">
      <c r="B524" s="226"/>
      <c r="C524" s="227"/>
      <c r="D524" s="201" t="s">
        <v>126</v>
      </c>
      <c r="E524" s="228" t="s">
        <v>19</v>
      </c>
      <c r="F524" s="229" t="s">
        <v>133</v>
      </c>
      <c r="G524" s="227"/>
      <c r="H524" s="230">
        <v>495.5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AT524" s="236" t="s">
        <v>126</v>
      </c>
      <c r="AU524" s="236" t="s">
        <v>80</v>
      </c>
      <c r="AV524" s="15" t="s">
        <v>122</v>
      </c>
      <c r="AW524" s="15" t="s">
        <v>34</v>
      </c>
      <c r="AX524" s="15" t="s">
        <v>80</v>
      </c>
      <c r="AY524" s="236" t="s">
        <v>114</v>
      </c>
    </row>
    <row r="525" spans="1:65" s="12" customFormat="1" ht="22.9" customHeight="1">
      <c r="B525" s="172"/>
      <c r="C525" s="173"/>
      <c r="D525" s="174" t="s">
        <v>71</v>
      </c>
      <c r="E525" s="186" t="s">
        <v>802</v>
      </c>
      <c r="F525" s="186" t="s">
        <v>803</v>
      </c>
      <c r="G525" s="173"/>
      <c r="H525" s="173"/>
      <c r="I525" s="176"/>
      <c r="J525" s="187">
        <f>BK525</f>
        <v>0</v>
      </c>
      <c r="K525" s="173"/>
      <c r="L525" s="178"/>
      <c r="M525" s="179"/>
      <c r="N525" s="180"/>
      <c r="O525" s="180"/>
      <c r="P525" s="181">
        <f>SUM(P526:P552)</f>
        <v>0</v>
      </c>
      <c r="Q525" s="180"/>
      <c r="R525" s="181">
        <f>SUM(R526:R552)</f>
        <v>2.2415000000000001E-2</v>
      </c>
      <c r="S525" s="180"/>
      <c r="T525" s="182">
        <f>SUM(T526:T552)</f>
        <v>0</v>
      </c>
      <c r="AR525" s="183" t="s">
        <v>82</v>
      </c>
      <c r="AT525" s="184" t="s">
        <v>71</v>
      </c>
      <c r="AU525" s="184" t="s">
        <v>80</v>
      </c>
      <c r="AY525" s="183" t="s">
        <v>114</v>
      </c>
      <c r="BK525" s="185">
        <f>SUM(BK526:BK552)</f>
        <v>0</v>
      </c>
    </row>
    <row r="526" spans="1:65" s="2" customFormat="1" ht="16.5" customHeight="1">
      <c r="A526" s="35"/>
      <c r="B526" s="36"/>
      <c r="C526" s="188" t="s">
        <v>804</v>
      </c>
      <c r="D526" s="188" t="s">
        <v>117</v>
      </c>
      <c r="E526" s="189" t="s">
        <v>805</v>
      </c>
      <c r="F526" s="190" t="s">
        <v>806</v>
      </c>
      <c r="G526" s="191" t="s">
        <v>296</v>
      </c>
      <c r="H526" s="192">
        <v>18.678999999999998</v>
      </c>
      <c r="I526" s="193"/>
      <c r="J526" s="194">
        <f>ROUND(I526*H526,2)</f>
        <v>0</v>
      </c>
      <c r="K526" s="190" t="s">
        <v>297</v>
      </c>
      <c r="L526" s="40"/>
      <c r="M526" s="195" t="s">
        <v>19</v>
      </c>
      <c r="N526" s="196" t="s">
        <v>43</v>
      </c>
      <c r="O526" s="65"/>
      <c r="P526" s="197">
        <f>O526*H526</f>
        <v>0</v>
      </c>
      <c r="Q526" s="197">
        <v>0</v>
      </c>
      <c r="R526" s="197">
        <f>Q526*H526</f>
        <v>0</v>
      </c>
      <c r="S526" s="197">
        <v>0</v>
      </c>
      <c r="T526" s="198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199" t="s">
        <v>217</v>
      </c>
      <c r="AT526" s="199" t="s">
        <v>117</v>
      </c>
      <c r="AU526" s="199" t="s">
        <v>82</v>
      </c>
      <c r="AY526" s="18" t="s">
        <v>114</v>
      </c>
      <c r="BE526" s="200">
        <f>IF(N526="základní",J526,0)</f>
        <v>0</v>
      </c>
      <c r="BF526" s="200">
        <f>IF(N526="snížená",J526,0)</f>
        <v>0</v>
      </c>
      <c r="BG526" s="200">
        <f>IF(N526="zákl. přenesená",J526,0)</f>
        <v>0</v>
      </c>
      <c r="BH526" s="200">
        <f>IF(N526="sníž. přenesená",J526,0)</f>
        <v>0</v>
      </c>
      <c r="BI526" s="200">
        <f>IF(N526="nulová",J526,0)</f>
        <v>0</v>
      </c>
      <c r="BJ526" s="18" t="s">
        <v>80</v>
      </c>
      <c r="BK526" s="200">
        <f>ROUND(I526*H526,2)</f>
        <v>0</v>
      </c>
      <c r="BL526" s="18" t="s">
        <v>217</v>
      </c>
      <c r="BM526" s="199" t="s">
        <v>807</v>
      </c>
    </row>
    <row r="527" spans="1:65" s="2" customFormat="1" ht="11.25">
      <c r="A527" s="35"/>
      <c r="B527" s="36"/>
      <c r="C527" s="37"/>
      <c r="D527" s="201" t="s">
        <v>124</v>
      </c>
      <c r="E527" s="37"/>
      <c r="F527" s="202" t="s">
        <v>808</v>
      </c>
      <c r="G527" s="37"/>
      <c r="H527" s="37"/>
      <c r="I527" s="109"/>
      <c r="J527" s="37"/>
      <c r="K527" s="37"/>
      <c r="L527" s="40"/>
      <c r="M527" s="203"/>
      <c r="N527" s="204"/>
      <c r="O527" s="65"/>
      <c r="P527" s="65"/>
      <c r="Q527" s="65"/>
      <c r="R527" s="65"/>
      <c r="S527" s="65"/>
      <c r="T527" s="66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124</v>
      </c>
      <c r="AU527" s="18" t="s">
        <v>82</v>
      </c>
    </row>
    <row r="528" spans="1:65" s="14" customFormat="1" ht="11.25">
      <c r="B528" s="215"/>
      <c r="C528" s="216"/>
      <c r="D528" s="201" t="s">
        <v>126</v>
      </c>
      <c r="E528" s="217" t="s">
        <v>19</v>
      </c>
      <c r="F528" s="218" t="s">
        <v>809</v>
      </c>
      <c r="G528" s="216"/>
      <c r="H528" s="219">
        <v>0.78500000000000003</v>
      </c>
      <c r="I528" s="220"/>
      <c r="J528" s="216"/>
      <c r="K528" s="216"/>
      <c r="L528" s="221"/>
      <c r="M528" s="222"/>
      <c r="N528" s="223"/>
      <c r="O528" s="223"/>
      <c r="P528" s="223"/>
      <c r="Q528" s="223"/>
      <c r="R528" s="223"/>
      <c r="S528" s="223"/>
      <c r="T528" s="224"/>
      <c r="AT528" s="225" t="s">
        <v>126</v>
      </c>
      <c r="AU528" s="225" t="s">
        <v>82</v>
      </c>
      <c r="AV528" s="14" t="s">
        <v>82</v>
      </c>
      <c r="AW528" s="14" t="s">
        <v>34</v>
      </c>
      <c r="AX528" s="14" t="s">
        <v>72</v>
      </c>
      <c r="AY528" s="225" t="s">
        <v>114</v>
      </c>
    </row>
    <row r="529" spans="1:65" s="14" customFormat="1" ht="11.25">
      <c r="B529" s="215"/>
      <c r="C529" s="216"/>
      <c r="D529" s="201" t="s">
        <v>126</v>
      </c>
      <c r="E529" s="217" t="s">
        <v>19</v>
      </c>
      <c r="F529" s="218" t="s">
        <v>810</v>
      </c>
      <c r="G529" s="216"/>
      <c r="H529" s="219">
        <v>14.590999999999999</v>
      </c>
      <c r="I529" s="220"/>
      <c r="J529" s="216"/>
      <c r="K529" s="216"/>
      <c r="L529" s="221"/>
      <c r="M529" s="222"/>
      <c r="N529" s="223"/>
      <c r="O529" s="223"/>
      <c r="P529" s="223"/>
      <c r="Q529" s="223"/>
      <c r="R529" s="223"/>
      <c r="S529" s="223"/>
      <c r="T529" s="224"/>
      <c r="AT529" s="225" t="s">
        <v>126</v>
      </c>
      <c r="AU529" s="225" t="s">
        <v>82</v>
      </c>
      <c r="AV529" s="14" t="s">
        <v>82</v>
      </c>
      <c r="AW529" s="14" t="s">
        <v>34</v>
      </c>
      <c r="AX529" s="14" t="s">
        <v>72</v>
      </c>
      <c r="AY529" s="225" t="s">
        <v>114</v>
      </c>
    </row>
    <row r="530" spans="1:65" s="14" customFormat="1" ht="11.25">
      <c r="B530" s="215"/>
      <c r="C530" s="216"/>
      <c r="D530" s="201" t="s">
        <v>126</v>
      </c>
      <c r="E530" s="217" t="s">
        <v>19</v>
      </c>
      <c r="F530" s="218" t="s">
        <v>811</v>
      </c>
      <c r="G530" s="216"/>
      <c r="H530" s="219">
        <v>2.7629999999999999</v>
      </c>
      <c r="I530" s="220"/>
      <c r="J530" s="216"/>
      <c r="K530" s="216"/>
      <c r="L530" s="221"/>
      <c r="M530" s="222"/>
      <c r="N530" s="223"/>
      <c r="O530" s="223"/>
      <c r="P530" s="223"/>
      <c r="Q530" s="223"/>
      <c r="R530" s="223"/>
      <c r="S530" s="223"/>
      <c r="T530" s="224"/>
      <c r="AT530" s="225" t="s">
        <v>126</v>
      </c>
      <c r="AU530" s="225" t="s">
        <v>82</v>
      </c>
      <c r="AV530" s="14" t="s">
        <v>82</v>
      </c>
      <c r="AW530" s="14" t="s">
        <v>34</v>
      </c>
      <c r="AX530" s="14" t="s">
        <v>72</v>
      </c>
      <c r="AY530" s="225" t="s">
        <v>114</v>
      </c>
    </row>
    <row r="531" spans="1:65" s="13" customFormat="1" ht="11.25">
      <c r="B531" s="205"/>
      <c r="C531" s="206"/>
      <c r="D531" s="201" t="s">
        <v>126</v>
      </c>
      <c r="E531" s="207" t="s">
        <v>19</v>
      </c>
      <c r="F531" s="208" t="s">
        <v>812</v>
      </c>
      <c r="G531" s="206"/>
      <c r="H531" s="207" t="s">
        <v>19</v>
      </c>
      <c r="I531" s="209"/>
      <c r="J531" s="206"/>
      <c r="K531" s="206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126</v>
      </c>
      <c r="AU531" s="214" t="s">
        <v>82</v>
      </c>
      <c r="AV531" s="13" t="s">
        <v>80</v>
      </c>
      <c r="AW531" s="13" t="s">
        <v>34</v>
      </c>
      <c r="AX531" s="13" t="s">
        <v>72</v>
      </c>
      <c r="AY531" s="214" t="s">
        <v>114</v>
      </c>
    </row>
    <row r="532" spans="1:65" s="14" customFormat="1" ht="11.25">
      <c r="B532" s="215"/>
      <c r="C532" s="216"/>
      <c r="D532" s="201" t="s">
        <v>126</v>
      </c>
      <c r="E532" s="217" t="s">
        <v>19</v>
      </c>
      <c r="F532" s="218" t="s">
        <v>813</v>
      </c>
      <c r="G532" s="216"/>
      <c r="H532" s="219">
        <v>0.54</v>
      </c>
      <c r="I532" s="220"/>
      <c r="J532" s="216"/>
      <c r="K532" s="216"/>
      <c r="L532" s="221"/>
      <c r="M532" s="222"/>
      <c r="N532" s="223"/>
      <c r="O532" s="223"/>
      <c r="P532" s="223"/>
      <c r="Q532" s="223"/>
      <c r="R532" s="223"/>
      <c r="S532" s="223"/>
      <c r="T532" s="224"/>
      <c r="AT532" s="225" t="s">
        <v>126</v>
      </c>
      <c r="AU532" s="225" t="s">
        <v>82</v>
      </c>
      <c r="AV532" s="14" t="s">
        <v>82</v>
      </c>
      <c r="AW532" s="14" t="s">
        <v>34</v>
      </c>
      <c r="AX532" s="14" t="s">
        <v>72</v>
      </c>
      <c r="AY532" s="225" t="s">
        <v>114</v>
      </c>
    </row>
    <row r="533" spans="1:65" s="15" customFormat="1" ht="11.25">
      <c r="B533" s="226"/>
      <c r="C533" s="227"/>
      <c r="D533" s="201" t="s">
        <v>126</v>
      </c>
      <c r="E533" s="228" t="s">
        <v>19</v>
      </c>
      <c r="F533" s="229" t="s">
        <v>133</v>
      </c>
      <c r="G533" s="227"/>
      <c r="H533" s="230">
        <v>18.678999999999998</v>
      </c>
      <c r="I533" s="231"/>
      <c r="J533" s="227"/>
      <c r="K533" s="227"/>
      <c r="L533" s="232"/>
      <c r="M533" s="233"/>
      <c r="N533" s="234"/>
      <c r="O533" s="234"/>
      <c r="P533" s="234"/>
      <c r="Q533" s="234"/>
      <c r="R533" s="234"/>
      <c r="S533" s="234"/>
      <c r="T533" s="235"/>
      <c r="AT533" s="236" t="s">
        <v>126</v>
      </c>
      <c r="AU533" s="236" t="s">
        <v>82</v>
      </c>
      <c r="AV533" s="15" t="s">
        <v>122</v>
      </c>
      <c r="AW533" s="15" t="s">
        <v>34</v>
      </c>
      <c r="AX533" s="15" t="s">
        <v>80</v>
      </c>
      <c r="AY533" s="236" t="s">
        <v>114</v>
      </c>
    </row>
    <row r="534" spans="1:65" s="2" customFormat="1" ht="16.5" customHeight="1">
      <c r="A534" s="35"/>
      <c r="B534" s="36"/>
      <c r="C534" s="188" t="s">
        <v>814</v>
      </c>
      <c r="D534" s="188" t="s">
        <v>117</v>
      </c>
      <c r="E534" s="189" t="s">
        <v>815</v>
      </c>
      <c r="F534" s="190" t="s">
        <v>816</v>
      </c>
      <c r="G534" s="191" t="s">
        <v>296</v>
      </c>
      <c r="H534" s="192">
        <v>18.678999999999998</v>
      </c>
      <c r="I534" s="193"/>
      <c r="J534" s="194">
        <f>ROUND(I534*H534,2)</f>
        <v>0</v>
      </c>
      <c r="K534" s="190" t="s">
        <v>297</v>
      </c>
      <c r="L534" s="40"/>
      <c r="M534" s="195" t="s">
        <v>19</v>
      </c>
      <c r="N534" s="196" t="s">
        <v>43</v>
      </c>
      <c r="O534" s="65"/>
      <c r="P534" s="197">
        <f>O534*H534</f>
        <v>0</v>
      </c>
      <c r="Q534" s="197">
        <v>0</v>
      </c>
      <c r="R534" s="197">
        <f>Q534*H534</f>
        <v>0</v>
      </c>
      <c r="S534" s="197">
        <v>0</v>
      </c>
      <c r="T534" s="198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99" t="s">
        <v>217</v>
      </c>
      <c r="AT534" s="199" t="s">
        <v>117</v>
      </c>
      <c r="AU534" s="199" t="s">
        <v>82</v>
      </c>
      <c r="AY534" s="18" t="s">
        <v>114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8" t="s">
        <v>80</v>
      </c>
      <c r="BK534" s="200">
        <f>ROUND(I534*H534,2)</f>
        <v>0</v>
      </c>
      <c r="BL534" s="18" t="s">
        <v>217</v>
      </c>
      <c r="BM534" s="199" t="s">
        <v>817</v>
      </c>
    </row>
    <row r="535" spans="1:65" s="2" customFormat="1" ht="11.25">
      <c r="A535" s="35"/>
      <c r="B535" s="36"/>
      <c r="C535" s="37"/>
      <c r="D535" s="201" t="s">
        <v>124</v>
      </c>
      <c r="E535" s="37"/>
      <c r="F535" s="202" t="s">
        <v>818</v>
      </c>
      <c r="G535" s="37"/>
      <c r="H535" s="37"/>
      <c r="I535" s="109"/>
      <c r="J535" s="37"/>
      <c r="K535" s="37"/>
      <c r="L535" s="40"/>
      <c r="M535" s="203"/>
      <c r="N535" s="204"/>
      <c r="O535" s="65"/>
      <c r="P535" s="65"/>
      <c r="Q535" s="65"/>
      <c r="R535" s="65"/>
      <c r="S535" s="65"/>
      <c r="T535" s="66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124</v>
      </c>
      <c r="AU535" s="18" t="s">
        <v>82</v>
      </c>
    </row>
    <row r="536" spans="1:65" s="13" customFormat="1" ht="11.25">
      <c r="B536" s="205"/>
      <c r="C536" s="206"/>
      <c r="D536" s="201" t="s">
        <v>126</v>
      </c>
      <c r="E536" s="207" t="s">
        <v>19</v>
      </c>
      <c r="F536" s="208" t="s">
        <v>819</v>
      </c>
      <c r="G536" s="206"/>
      <c r="H536" s="207" t="s">
        <v>19</v>
      </c>
      <c r="I536" s="209"/>
      <c r="J536" s="206"/>
      <c r="K536" s="206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126</v>
      </c>
      <c r="AU536" s="214" t="s">
        <v>82</v>
      </c>
      <c r="AV536" s="13" t="s">
        <v>80</v>
      </c>
      <c r="AW536" s="13" t="s">
        <v>34</v>
      </c>
      <c r="AX536" s="13" t="s">
        <v>72</v>
      </c>
      <c r="AY536" s="214" t="s">
        <v>114</v>
      </c>
    </row>
    <row r="537" spans="1:65" s="14" customFormat="1" ht="11.25">
      <c r="B537" s="215"/>
      <c r="C537" s="216"/>
      <c r="D537" s="201" t="s">
        <v>126</v>
      </c>
      <c r="E537" s="217" t="s">
        <v>19</v>
      </c>
      <c r="F537" s="218" t="s">
        <v>820</v>
      </c>
      <c r="G537" s="216"/>
      <c r="H537" s="219">
        <v>18.678999999999998</v>
      </c>
      <c r="I537" s="220"/>
      <c r="J537" s="216"/>
      <c r="K537" s="216"/>
      <c r="L537" s="221"/>
      <c r="M537" s="222"/>
      <c r="N537" s="223"/>
      <c r="O537" s="223"/>
      <c r="P537" s="223"/>
      <c r="Q537" s="223"/>
      <c r="R537" s="223"/>
      <c r="S537" s="223"/>
      <c r="T537" s="224"/>
      <c r="AT537" s="225" t="s">
        <v>126</v>
      </c>
      <c r="AU537" s="225" t="s">
        <v>82</v>
      </c>
      <c r="AV537" s="14" t="s">
        <v>82</v>
      </c>
      <c r="AW537" s="14" t="s">
        <v>34</v>
      </c>
      <c r="AX537" s="14" t="s">
        <v>72</v>
      </c>
      <c r="AY537" s="225" t="s">
        <v>114</v>
      </c>
    </row>
    <row r="538" spans="1:65" s="15" customFormat="1" ht="11.25">
      <c r="B538" s="226"/>
      <c r="C538" s="227"/>
      <c r="D538" s="201" t="s">
        <v>126</v>
      </c>
      <c r="E538" s="228" t="s">
        <v>19</v>
      </c>
      <c r="F538" s="229" t="s">
        <v>133</v>
      </c>
      <c r="G538" s="227"/>
      <c r="H538" s="230">
        <v>18.678999999999998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AT538" s="236" t="s">
        <v>126</v>
      </c>
      <c r="AU538" s="236" t="s">
        <v>82</v>
      </c>
      <c r="AV538" s="15" t="s">
        <v>122</v>
      </c>
      <c r="AW538" s="15" t="s">
        <v>34</v>
      </c>
      <c r="AX538" s="15" t="s">
        <v>80</v>
      </c>
      <c r="AY538" s="236" t="s">
        <v>114</v>
      </c>
    </row>
    <row r="539" spans="1:65" s="2" customFormat="1" ht="16.5" customHeight="1">
      <c r="A539" s="35"/>
      <c r="B539" s="36"/>
      <c r="C539" s="188" t="s">
        <v>821</v>
      </c>
      <c r="D539" s="188" t="s">
        <v>117</v>
      </c>
      <c r="E539" s="189" t="s">
        <v>822</v>
      </c>
      <c r="F539" s="190" t="s">
        <v>823</v>
      </c>
      <c r="G539" s="191" t="s">
        <v>296</v>
      </c>
      <c r="H539" s="192">
        <v>18.678999999999998</v>
      </c>
      <c r="I539" s="193"/>
      <c r="J539" s="194">
        <f>ROUND(I539*H539,2)</f>
        <v>0</v>
      </c>
      <c r="K539" s="190" t="s">
        <v>297</v>
      </c>
      <c r="L539" s="40"/>
      <c r="M539" s="195" t="s">
        <v>19</v>
      </c>
      <c r="N539" s="196" t="s">
        <v>43</v>
      </c>
      <c r="O539" s="65"/>
      <c r="P539" s="197">
        <f>O539*H539</f>
        <v>0</v>
      </c>
      <c r="Q539" s="197">
        <v>0</v>
      </c>
      <c r="R539" s="197">
        <f>Q539*H539</f>
        <v>0</v>
      </c>
      <c r="S539" s="197">
        <v>0</v>
      </c>
      <c r="T539" s="198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199" t="s">
        <v>217</v>
      </c>
      <c r="AT539" s="199" t="s">
        <v>117</v>
      </c>
      <c r="AU539" s="199" t="s">
        <v>82</v>
      </c>
      <c r="AY539" s="18" t="s">
        <v>114</v>
      </c>
      <c r="BE539" s="200">
        <f>IF(N539="základní",J539,0)</f>
        <v>0</v>
      </c>
      <c r="BF539" s="200">
        <f>IF(N539="snížená",J539,0)</f>
        <v>0</v>
      </c>
      <c r="BG539" s="200">
        <f>IF(N539="zákl. přenesená",J539,0)</f>
        <v>0</v>
      </c>
      <c r="BH539" s="200">
        <f>IF(N539="sníž. přenesená",J539,0)</f>
        <v>0</v>
      </c>
      <c r="BI539" s="200">
        <f>IF(N539="nulová",J539,0)</f>
        <v>0</v>
      </c>
      <c r="BJ539" s="18" t="s">
        <v>80</v>
      </c>
      <c r="BK539" s="200">
        <f>ROUND(I539*H539,2)</f>
        <v>0</v>
      </c>
      <c r="BL539" s="18" t="s">
        <v>217</v>
      </c>
      <c r="BM539" s="199" t="s">
        <v>824</v>
      </c>
    </row>
    <row r="540" spans="1:65" s="2" customFormat="1" ht="11.25">
      <c r="A540" s="35"/>
      <c r="B540" s="36"/>
      <c r="C540" s="37"/>
      <c r="D540" s="201" t="s">
        <v>124</v>
      </c>
      <c r="E540" s="37"/>
      <c r="F540" s="202" t="s">
        <v>825</v>
      </c>
      <c r="G540" s="37"/>
      <c r="H540" s="37"/>
      <c r="I540" s="109"/>
      <c r="J540" s="37"/>
      <c r="K540" s="37"/>
      <c r="L540" s="40"/>
      <c r="M540" s="203"/>
      <c r="N540" s="204"/>
      <c r="O540" s="65"/>
      <c r="P540" s="65"/>
      <c r="Q540" s="65"/>
      <c r="R540" s="65"/>
      <c r="S540" s="65"/>
      <c r="T540" s="66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8" t="s">
        <v>124</v>
      </c>
      <c r="AU540" s="18" t="s">
        <v>82</v>
      </c>
    </row>
    <row r="541" spans="1:65" s="13" customFormat="1" ht="11.25">
      <c r="B541" s="205"/>
      <c r="C541" s="206"/>
      <c r="D541" s="201" t="s">
        <v>126</v>
      </c>
      <c r="E541" s="207" t="s">
        <v>19</v>
      </c>
      <c r="F541" s="208" t="s">
        <v>826</v>
      </c>
      <c r="G541" s="206"/>
      <c r="H541" s="207" t="s">
        <v>19</v>
      </c>
      <c r="I541" s="209"/>
      <c r="J541" s="206"/>
      <c r="K541" s="206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126</v>
      </c>
      <c r="AU541" s="214" t="s">
        <v>82</v>
      </c>
      <c r="AV541" s="13" t="s">
        <v>80</v>
      </c>
      <c r="AW541" s="13" t="s">
        <v>34</v>
      </c>
      <c r="AX541" s="13" t="s">
        <v>72</v>
      </c>
      <c r="AY541" s="214" t="s">
        <v>114</v>
      </c>
    </row>
    <row r="542" spans="1:65" s="14" customFormat="1" ht="11.25">
      <c r="B542" s="215"/>
      <c r="C542" s="216"/>
      <c r="D542" s="201" t="s">
        <v>126</v>
      </c>
      <c r="E542" s="217" t="s">
        <v>19</v>
      </c>
      <c r="F542" s="218" t="s">
        <v>820</v>
      </c>
      <c r="G542" s="216"/>
      <c r="H542" s="219">
        <v>18.678999999999998</v>
      </c>
      <c r="I542" s="220"/>
      <c r="J542" s="216"/>
      <c r="K542" s="216"/>
      <c r="L542" s="221"/>
      <c r="M542" s="222"/>
      <c r="N542" s="223"/>
      <c r="O542" s="223"/>
      <c r="P542" s="223"/>
      <c r="Q542" s="223"/>
      <c r="R542" s="223"/>
      <c r="S542" s="223"/>
      <c r="T542" s="224"/>
      <c r="AT542" s="225" t="s">
        <v>126</v>
      </c>
      <c r="AU542" s="225" t="s">
        <v>82</v>
      </c>
      <c r="AV542" s="14" t="s">
        <v>82</v>
      </c>
      <c r="AW542" s="14" t="s">
        <v>34</v>
      </c>
      <c r="AX542" s="14" t="s">
        <v>72</v>
      </c>
      <c r="AY542" s="225" t="s">
        <v>114</v>
      </c>
    </row>
    <row r="543" spans="1:65" s="15" customFormat="1" ht="11.25">
      <c r="B543" s="226"/>
      <c r="C543" s="227"/>
      <c r="D543" s="201" t="s">
        <v>126</v>
      </c>
      <c r="E543" s="228" t="s">
        <v>19</v>
      </c>
      <c r="F543" s="229" t="s">
        <v>133</v>
      </c>
      <c r="G543" s="227"/>
      <c r="H543" s="230">
        <v>18.678999999999998</v>
      </c>
      <c r="I543" s="231"/>
      <c r="J543" s="227"/>
      <c r="K543" s="227"/>
      <c r="L543" s="232"/>
      <c r="M543" s="233"/>
      <c r="N543" s="234"/>
      <c r="O543" s="234"/>
      <c r="P543" s="234"/>
      <c r="Q543" s="234"/>
      <c r="R543" s="234"/>
      <c r="S543" s="234"/>
      <c r="T543" s="235"/>
      <c r="AT543" s="236" t="s">
        <v>126</v>
      </c>
      <c r="AU543" s="236" t="s">
        <v>82</v>
      </c>
      <c r="AV543" s="15" t="s">
        <v>122</v>
      </c>
      <c r="AW543" s="15" t="s">
        <v>34</v>
      </c>
      <c r="AX543" s="15" t="s">
        <v>80</v>
      </c>
      <c r="AY543" s="236" t="s">
        <v>114</v>
      </c>
    </row>
    <row r="544" spans="1:65" s="2" customFormat="1" ht="16.5" customHeight="1">
      <c r="A544" s="35"/>
      <c r="B544" s="36"/>
      <c r="C544" s="188" t="s">
        <v>827</v>
      </c>
      <c r="D544" s="188" t="s">
        <v>117</v>
      </c>
      <c r="E544" s="189" t="s">
        <v>828</v>
      </c>
      <c r="F544" s="190" t="s">
        <v>829</v>
      </c>
      <c r="G544" s="191" t="s">
        <v>296</v>
      </c>
      <c r="H544" s="192">
        <v>18.678999999999998</v>
      </c>
      <c r="I544" s="193"/>
      <c r="J544" s="194">
        <f>ROUND(I544*H544,2)</f>
        <v>0</v>
      </c>
      <c r="K544" s="190" t="s">
        <v>297</v>
      </c>
      <c r="L544" s="40"/>
      <c r="M544" s="195" t="s">
        <v>19</v>
      </c>
      <c r="N544" s="196" t="s">
        <v>43</v>
      </c>
      <c r="O544" s="65"/>
      <c r="P544" s="197">
        <f>O544*H544</f>
        <v>0</v>
      </c>
      <c r="Q544" s="197">
        <v>0</v>
      </c>
      <c r="R544" s="197">
        <f>Q544*H544</f>
        <v>0</v>
      </c>
      <c r="S544" s="197">
        <v>0</v>
      </c>
      <c r="T544" s="198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199" t="s">
        <v>217</v>
      </c>
      <c r="AT544" s="199" t="s">
        <v>117</v>
      </c>
      <c r="AU544" s="199" t="s">
        <v>82</v>
      </c>
      <c r="AY544" s="18" t="s">
        <v>114</v>
      </c>
      <c r="BE544" s="200">
        <f>IF(N544="základní",J544,0)</f>
        <v>0</v>
      </c>
      <c r="BF544" s="200">
        <f>IF(N544="snížená",J544,0)</f>
        <v>0</v>
      </c>
      <c r="BG544" s="200">
        <f>IF(N544="zákl. přenesená",J544,0)</f>
        <v>0</v>
      </c>
      <c r="BH544" s="200">
        <f>IF(N544="sníž. přenesená",J544,0)</f>
        <v>0</v>
      </c>
      <c r="BI544" s="200">
        <f>IF(N544="nulová",J544,0)</f>
        <v>0</v>
      </c>
      <c r="BJ544" s="18" t="s">
        <v>80</v>
      </c>
      <c r="BK544" s="200">
        <f>ROUND(I544*H544,2)</f>
        <v>0</v>
      </c>
      <c r="BL544" s="18" t="s">
        <v>217</v>
      </c>
      <c r="BM544" s="199" t="s">
        <v>830</v>
      </c>
    </row>
    <row r="545" spans="1:65" s="2" customFormat="1" ht="11.25">
      <c r="A545" s="35"/>
      <c r="B545" s="36"/>
      <c r="C545" s="37"/>
      <c r="D545" s="201" t="s">
        <v>124</v>
      </c>
      <c r="E545" s="37"/>
      <c r="F545" s="202" t="s">
        <v>831</v>
      </c>
      <c r="G545" s="37"/>
      <c r="H545" s="37"/>
      <c r="I545" s="109"/>
      <c r="J545" s="37"/>
      <c r="K545" s="37"/>
      <c r="L545" s="40"/>
      <c r="M545" s="203"/>
      <c r="N545" s="204"/>
      <c r="O545" s="65"/>
      <c r="P545" s="65"/>
      <c r="Q545" s="65"/>
      <c r="R545" s="65"/>
      <c r="S545" s="65"/>
      <c r="T545" s="66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124</v>
      </c>
      <c r="AU545" s="18" t="s">
        <v>82</v>
      </c>
    </row>
    <row r="546" spans="1:65" s="13" customFormat="1" ht="11.25">
      <c r="B546" s="205"/>
      <c r="C546" s="206"/>
      <c r="D546" s="201" t="s">
        <v>126</v>
      </c>
      <c r="E546" s="207" t="s">
        <v>19</v>
      </c>
      <c r="F546" s="208" t="s">
        <v>832</v>
      </c>
      <c r="G546" s="206"/>
      <c r="H546" s="207" t="s">
        <v>19</v>
      </c>
      <c r="I546" s="209"/>
      <c r="J546" s="206"/>
      <c r="K546" s="206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126</v>
      </c>
      <c r="AU546" s="214" t="s">
        <v>82</v>
      </c>
      <c r="AV546" s="13" t="s">
        <v>80</v>
      </c>
      <c r="AW546" s="13" t="s">
        <v>34</v>
      </c>
      <c r="AX546" s="13" t="s">
        <v>72</v>
      </c>
      <c r="AY546" s="214" t="s">
        <v>114</v>
      </c>
    </row>
    <row r="547" spans="1:65" s="14" customFormat="1" ht="11.25">
      <c r="B547" s="215"/>
      <c r="C547" s="216"/>
      <c r="D547" s="201" t="s">
        <v>126</v>
      </c>
      <c r="E547" s="217" t="s">
        <v>19</v>
      </c>
      <c r="F547" s="218" t="s">
        <v>820</v>
      </c>
      <c r="G547" s="216"/>
      <c r="H547" s="219">
        <v>18.678999999999998</v>
      </c>
      <c r="I547" s="220"/>
      <c r="J547" s="216"/>
      <c r="K547" s="216"/>
      <c r="L547" s="221"/>
      <c r="M547" s="222"/>
      <c r="N547" s="223"/>
      <c r="O547" s="223"/>
      <c r="P547" s="223"/>
      <c r="Q547" s="223"/>
      <c r="R547" s="223"/>
      <c r="S547" s="223"/>
      <c r="T547" s="224"/>
      <c r="AT547" s="225" t="s">
        <v>126</v>
      </c>
      <c r="AU547" s="225" t="s">
        <v>82</v>
      </c>
      <c r="AV547" s="14" t="s">
        <v>82</v>
      </c>
      <c r="AW547" s="14" t="s">
        <v>34</v>
      </c>
      <c r="AX547" s="14" t="s">
        <v>72</v>
      </c>
      <c r="AY547" s="225" t="s">
        <v>114</v>
      </c>
    </row>
    <row r="548" spans="1:65" s="15" customFormat="1" ht="11.25">
      <c r="B548" s="226"/>
      <c r="C548" s="227"/>
      <c r="D548" s="201" t="s">
        <v>126</v>
      </c>
      <c r="E548" s="228" t="s">
        <v>19</v>
      </c>
      <c r="F548" s="229" t="s">
        <v>133</v>
      </c>
      <c r="G548" s="227"/>
      <c r="H548" s="230">
        <v>18.678999999999998</v>
      </c>
      <c r="I548" s="231"/>
      <c r="J548" s="227"/>
      <c r="K548" s="227"/>
      <c r="L548" s="232"/>
      <c r="M548" s="233"/>
      <c r="N548" s="234"/>
      <c r="O548" s="234"/>
      <c r="P548" s="234"/>
      <c r="Q548" s="234"/>
      <c r="R548" s="234"/>
      <c r="S548" s="234"/>
      <c r="T548" s="235"/>
      <c r="AT548" s="236" t="s">
        <v>126</v>
      </c>
      <c r="AU548" s="236" t="s">
        <v>82</v>
      </c>
      <c r="AV548" s="15" t="s">
        <v>122</v>
      </c>
      <c r="AW548" s="15" t="s">
        <v>34</v>
      </c>
      <c r="AX548" s="15" t="s">
        <v>80</v>
      </c>
      <c r="AY548" s="236" t="s">
        <v>114</v>
      </c>
    </row>
    <row r="549" spans="1:65" s="2" customFormat="1" ht="16.5" customHeight="1">
      <c r="A549" s="35"/>
      <c r="B549" s="36"/>
      <c r="C549" s="237" t="s">
        <v>833</v>
      </c>
      <c r="D549" s="237" t="s">
        <v>141</v>
      </c>
      <c r="E549" s="238" t="s">
        <v>834</v>
      </c>
      <c r="F549" s="239" t="s">
        <v>835</v>
      </c>
      <c r="G549" s="240" t="s">
        <v>344</v>
      </c>
      <c r="H549" s="241">
        <v>22.414999999999999</v>
      </c>
      <c r="I549" s="242"/>
      <c r="J549" s="243">
        <f>ROUND(I549*H549,2)</f>
        <v>0</v>
      </c>
      <c r="K549" s="239" t="s">
        <v>19</v>
      </c>
      <c r="L549" s="244"/>
      <c r="M549" s="245" t="s">
        <v>19</v>
      </c>
      <c r="N549" s="246" t="s">
        <v>43</v>
      </c>
      <c r="O549" s="65"/>
      <c r="P549" s="197">
        <f>O549*H549</f>
        <v>0</v>
      </c>
      <c r="Q549" s="197">
        <v>1E-3</v>
      </c>
      <c r="R549" s="197">
        <f>Q549*H549</f>
        <v>2.2415000000000001E-2</v>
      </c>
      <c r="S549" s="197">
        <v>0</v>
      </c>
      <c r="T549" s="198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99" t="s">
        <v>483</v>
      </c>
      <c r="AT549" s="199" t="s">
        <v>141</v>
      </c>
      <c r="AU549" s="199" t="s">
        <v>82</v>
      </c>
      <c r="AY549" s="18" t="s">
        <v>114</v>
      </c>
      <c r="BE549" s="200">
        <f>IF(N549="základní",J549,0)</f>
        <v>0</v>
      </c>
      <c r="BF549" s="200">
        <f>IF(N549="snížená",J549,0)</f>
        <v>0</v>
      </c>
      <c r="BG549" s="200">
        <f>IF(N549="zákl. přenesená",J549,0)</f>
        <v>0</v>
      </c>
      <c r="BH549" s="200">
        <f>IF(N549="sníž. přenesená",J549,0)</f>
        <v>0</v>
      </c>
      <c r="BI549" s="200">
        <f>IF(N549="nulová",J549,0)</f>
        <v>0</v>
      </c>
      <c r="BJ549" s="18" t="s">
        <v>80</v>
      </c>
      <c r="BK549" s="200">
        <f>ROUND(I549*H549,2)</f>
        <v>0</v>
      </c>
      <c r="BL549" s="18" t="s">
        <v>217</v>
      </c>
      <c r="BM549" s="199" t="s">
        <v>836</v>
      </c>
    </row>
    <row r="550" spans="1:65" s="2" customFormat="1" ht="11.25">
      <c r="A550" s="35"/>
      <c r="B550" s="36"/>
      <c r="C550" s="37"/>
      <c r="D550" s="201" t="s">
        <v>124</v>
      </c>
      <c r="E550" s="37"/>
      <c r="F550" s="202" t="s">
        <v>835</v>
      </c>
      <c r="G550" s="37"/>
      <c r="H550" s="37"/>
      <c r="I550" s="109"/>
      <c r="J550" s="37"/>
      <c r="K550" s="37"/>
      <c r="L550" s="40"/>
      <c r="M550" s="203"/>
      <c r="N550" s="204"/>
      <c r="O550" s="65"/>
      <c r="P550" s="65"/>
      <c r="Q550" s="65"/>
      <c r="R550" s="65"/>
      <c r="S550" s="65"/>
      <c r="T550" s="66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124</v>
      </c>
      <c r="AU550" s="18" t="s">
        <v>82</v>
      </c>
    </row>
    <row r="551" spans="1:65" s="14" customFormat="1" ht="11.25">
      <c r="B551" s="215"/>
      <c r="C551" s="216"/>
      <c r="D551" s="201" t="s">
        <v>126</v>
      </c>
      <c r="E551" s="217" t="s">
        <v>19</v>
      </c>
      <c r="F551" s="218" t="s">
        <v>837</v>
      </c>
      <c r="G551" s="216"/>
      <c r="H551" s="219">
        <v>22.414999999999999</v>
      </c>
      <c r="I551" s="220"/>
      <c r="J551" s="216"/>
      <c r="K551" s="216"/>
      <c r="L551" s="221"/>
      <c r="M551" s="222"/>
      <c r="N551" s="223"/>
      <c r="O551" s="223"/>
      <c r="P551" s="223"/>
      <c r="Q551" s="223"/>
      <c r="R551" s="223"/>
      <c r="S551" s="223"/>
      <c r="T551" s="224"/>
      <c r="AT551" s="225" t="s">
        <v>126</v>
      </c>
      <c r="AU551" s="225" t="s">
        <v>82</v>
      </c>
      <c r="AV551" s="14" t="s">
        <v>82</v>
      </c>
      <c r="AW551" s="14" t="s">
        <v>34</v>
      </c>
      <c r="AX551" s="14" t="s">
        <v>72</v>
      </c>
      <c r="AY551" s="225" t="s">
        <v>114</v>
      </c>
    </row>
    <row r="552" spans="1:65" s="15" customFormat="1" ht="11.25">
      <c r="B552" s="226"/>
      <c r="C552" s="227"/>
      <c r="D552" s="201" t="s">
        <v>126</v>
      </c>
      <c r="E552" s="228" t="s">
        <v>19</v>
      </c>
      <c r="F552" s="229" t="s">
        <v>133</v>
      </c>
      <c r="G552" s="227"/>
      <c r="H552" s="230">
        <v>22.414999999999999</v>
      </c>
      <c r="I552" s="231"/>
      <c r="J552" s="227"/>
      <c r="K552" s="227"/>
      <c r="L552" s="232"/>
      <c r="M552" s="247"/>
      <c r="N552" s="248"/>
      <c r="O552" s="248"/>
      <c r="P552" s="248"/>
      <c r="Q552" s="248"/>
      <c r="R552" s="248"/>
      <c r="S552" s="248"/>
      <c r="T552" s="249"/>
      <c r="AT552" s="236" t="s">
        <v>126</v>
      </c>
      <c r="AU552" s="236" t="s">
        <v>82</v>
      </c>
      <c r="AV552" s="15" t="s">
        <v>122</v>
      </c>
      <c r="AW552" s="15" t="s">
        <v>34</v>
      </c>
      <c r="AX552" s="15" t="s">
        <v>80</v>
      </c>
      <c r="AY552" s="236" t="s">
        <v>114</v>
      </c>
    </row>
    <row r="553" spans="1:65" s="2" customFormat="1" ht="6.95" customHeight="1">
      <c r="A553" s="35"/>
      <c r="B553" s="48"/>
      <c r="C553" s="49"/>
      <c r="D553" s="49"/>
      <c r="E553" s="49"/>
      <c r="F553" s="49"/>
      <c r="G553" s="49"/>
      <c r="H553" s="49"/>
      <c r="I553" s="137"/>
      <c r="J553" s="49"/>
      <c r="K553" s="49"/>
      <c r="L553" s="40"/>
      <c r="M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</row>
  </sheetData>
  <sheetProtection algorithmName="SHA-512" hashValue="ORyH91+LzYLlz1EWg4rb+PtSxlG+cx34LSPivlN4LAw3KJObmt2uv180KVeJYMSicHgKceQWYAE125rY2v3Pvw==" saltValue="Adn+8tl4FQ5QNuBzt1U5fcbNjh1x00uOT0OovCLgktPAg6SRW07cloHkgjL+loz6i84vyJD7FLiI7wqY7GfPZw==" spinCount="100000" sheet="1" objects="1" scenarios="1" formatColumns="0" formatRows="0" autoFilter="0"/>
  <autoFilter ref="C92:K552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tabSelected="1" topLeftCell="A16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AT2" s="18" t="s">
        <v>88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82</v>
      </c>
    </row>
    <row r="4" spans="1:46" s="1" customFormat="1" ht="24.95" customHeight="1">
      <c r="B4" s="21"/>
      <c r="D4" s="106" t="s">
        <v>89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0" t="str">
        <f>'Rekapitulace stavby'!K6</f>
        <v>Oprava mostu v km 5,872 na trati Český Těšín - Ostrava Kunčice</v>
      </c>
      <c r="F7" s="371"/>
      <c r="G7" s="371"/>
      <c r="H7" s="371"/>
      <c r="I7" s="102"/>
      <c r="L7" s="21"/>
    </row>
    <row r="8" spans="1:46" s="2" customFormat="1" ht="12" customHeight="1">
      <c r="A8" s="35"/>
      <c r="B8" s="40"/>
      <c r="C8" s="35"/>
      <c r="D8" s="108" t="s">
        <v>90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2" t="s">
        <v>838</v>
      </c>
      <c r="F9" s="373"/>
      <c r="G9" s="373"/>
      <c r="H9" s="373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18. 6. 2020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tr">
        <f>IF('Rekapitulace stavby'!AN10="","",'Rekapitulace stavby'!AN10)</f>
        <v>70994234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>Správa železnic, s.o. OŘ Ostrava</v>
      </c>
      <c r="F15" s="35"/>
      <c r="G15" s="35"/>
      <c r="H15" s="35"/>
      <c r="I15" s="112" t="s">
        <v>29</v>
      </c>
      <c r="J15" s="111" t="str">
        <f>IF('Rekapitulace stavby'!AN11="","",'Rekapitulace stavby'!AN11)</f>
        <v>CZ70994234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31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4" t="str">
        <f>'Rekapitulace stavby'!E14</f>
        <v>Vyplň údaj</v>
      </c>
      <c r="F18" s="375"/>
      <c r="G18" s="375"/>
      <c r="H18" s="375"/>
      <c r="I18" s="112" t="s">
        <v>29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33</v>
      </c>
      <c r="E20" s="35"/>
      <c r="F20" s="35"/>
      <c r="G20" s="35"/>
      <c r="H20" s="35"/>
      <c r="I20" s="112" t="s">
        <v>26</v>
      </c>
      <c r="J20" s="111" t="str">
        <f>IF('Rekapitulace stavby'!AN16="","",'Rekapitulace stavby'!AN16)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12" t="s">
        <v>29</v>
      </c>
      <c r="J21" s="111" t="str">
        <f>IF('Rekapitulace stavby'!AN17="","",'Rekapitulace stavby'!AN17)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35</v>
      </c>
      <c r="E23" s="35"/>
      <c r="F23" s="35"/>
      <c r="G23" s="35"/>
      <c r="H23" s="35"/>
      <c r="I23" s="112" t="s">
        <v>26</v>
      </c>
      <c r="J23" s="111" t="str">
        <f>IF('Rekapitulace stavby'!AN19="","",'Rekapitulace stavby'!AN19)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12" t="s">
        <v>29</v>
      </c>
      <c r="J24" s="111" t="str">
        <f>IF('Rekapitulace stavby'!AN20="","",'Rekapitulace stavby'!AN20)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36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76" t="s">
        <v>19</v>
      </c>
      <c r="F27" s="376"/>
      <c r="G27" s="376"/>
      <c r="H27" s="376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109"/>
      <c r="J30" s="121">
        <f>ROUND(J85,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3" t="s">
        <v>39</v>
      </c>
      <c r="J32" s="122" t="s">
        <v>41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42</v>
      </c>
      <c r="E33" s="108" t="s">
        <v>43</v>
      </c>
      <c r="F33" s="125">
        <f>ROUND((SUM(BE85:BE203)),  2)</f>
        <v>0</v>
      </c>
      <c r="G33" s="35"/>
      <c r="H33" s="35"/>
      <c r="I33" s="126">
        <v>0.21</v>
      </c>
      <c r="J33" s="125">
        <f>ROUND(((SUM(BE85:BE203))*I33),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44</v>
      </c>
      <c r="F34" s="125">
        <f>ROUND((SUM(BF85:BF203)),  2)</f>
        <v>0</v>
      </c>
      <c r="G34" s="35"/>
      <c r="H34" s="35"/>
      <c r="I34" s="126">
        <v>0.15</v>
      </c>
      <c r="J34" s="125">
        <f>ROUND(((SUM(BF85:BF203))*I34),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45</v>
      </c>
      <c r="F35" s="125">
        <f>ROUND((SUM(BG85:BG203)),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46</v>
      </c>
      <c r="F36" s="125">
        <f>ROUND((SUM(BH85:BH203)),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47</v>
      </c>
      <c r="F37" s="125">
        <f>ROUND((SUM(BI85:BI203)),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7" t="str">
        <f>E7</f>
        <v>Oprava mostu v km 5,872 na trati Český Těšín - Ostrava Kunčice</v>
      </c>
      <c r="F48" s="378"/>
      <c r="G48" s="378"/>
      <c r="H48" s="378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VRN - Vedlejší rozpočtové náklady</v>
      </c>
      <c r="F50" s="379"/>
      <c r="G50" s="379"/>
      <c r="H50" s="379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 t="str">
        <f>IF(J12="","",J12)</f>
        <v>18. 6. 2020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Správa železnic, s.o. OŘ Ostrava</v>
      </c>
      <c r="G54" s="37"/>
      <c r="H54" s="37"/>
      <c r="I54" s="112" t="s">
        <v>33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112" t="s">
        <v>35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93</v>
      </c>
      <c r="D57" s="142"/>
      <c r="E57" s="142"/>
      <c r="F57" s="142"/>
      <c r="G57" s="142"/>
      <c r="H57" s="142"/>
      <c r="I57" s="143"/>
      <c r="J57" s="144" t="s">
        <v>94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70</v>
      </c>
      <c r="D59" s="37"/>
      <c r="E59" s="37"/>
      <c r="F59" s="37"/>
      <c r="G59" s="37"/>
      <c r="H59" s="37"/>
      <c r="I59" s="109"/>
      <c r="J59" s="78">
        <f>J85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95</v>
      </c>
    </row>
    <row r="60" spans="1:47" s="9" customFormat="1" ht="24.95" customHeight="1">
      <c r="B60" s="146"/>
      <c r="C60" s="147"/>
      <c r="D60" s="148" t="s">
        <v>838</v>
      </c>
      <c r="E60" s="149"/>
      <c r="F60" s="149"/>
      <c r="G60" s="149"/>
      <c r="H60" s="149"/>
      <c r="I60" s="150"/>
      <c r="J60" s="151">
        <f>J86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839</v>
      </c>
      <c r="E61" s="156"/>
      <c r="F61" s="156"/>
      <c r="G61" s="156"/>
      <c r="H61" s="156"/>
      <c r="I61" s="157"/>
      <c r="J61" s="158">
        <f>J87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840</v>
      </c>
      <c r="E62" s="156"/>
      <c r="F62" s="156"/>
      <c r="G62" s="156"/>
      <c r="H62" s="156"/>
      <c r="I62" s="157"/>
      <c r="J62" s="158">
        <f>J107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841</v>
      </c>
      <c r="E63" s="156"/>
      <c r="F63" s="156"/>
      <c r="G63" s="156"/>
      <c r="H63" s="156"/>
      <c r="I63" s="157"/>
      <c r="J63" s="158">
        <f>J133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842</v>
      </c>
      <c r="E64" s="156"/>
      <c r="F64" s="156"/>
      <c r="G64" s="156"/>
      <c r="H64" s="156"/>
      <c r="I64" s="157"/>
      <c r="J64" s="158">
        <f>J180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843</v>
      </c>
      <c r="E65" s="156"/>
      <c r="F65" s="156"/>
      <c r="G65" s="156"/>
      <c r="H65" s="156"/>
      <c r="I65" s="157"/>
      <c r="J65" s="158">
        <f>J187</f>
        <v>0</v>
      </c>
      <c r="K65" s="154"/>
      <c r="L65" s="159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109"/>
      <c r="J66" s="37"/>
      <c r="K66" s="37"/>
      <c r="L66" s="11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137"/>
      <c r="J67" s="49"/>
      <c r="K67" s="49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140"/>
      <c r="J71" s="51"/>
      <c r="K71" s="51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99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77" t="str">
        <f>E7</f>
        <v>Oprava mostu v km 5,872 na trati Český Těšín - Ostrava Kunčice</v>
      </c>
      <c r="F75" s="378"/>
      <c r="G75" s="378"/>
      <c r="H75" s="378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90</v>
      </c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49" t="str">
        <f>E9</f>
        <v>VRN - Vedlejší rozpočtové náklady</v>
      </c>
      <c r="F77" s="379"/>
      <c r="G77" s="379"/>
      <c r="H77" s="379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 xml:space="preserve"> </v>
      </c>
      <c r="G79" s="37"/>
      <c r="H79" s="37"/>
      <c r="I79" s="112" t="s">
        <v>23</v>
      </c>
      <c r="J79" s="60" t="str">
        <f>IF(J12="","",J12)</f>
        <v>18. 6. 2020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25</v>
      </c>
      <c r="D81" s="37"/>
      <c r="E81" s="37"/>
      <c r="F81" s="28" t="str">
        <f>E15</f>
        <v>Správa železnic, s.o. OŘ Ostrava</v>
      </c>
      <c r="G81" s="37"/>
      <c r="H81" s="37"/>
      <c r="I81" s="112" t="s">
        <v>33</v>
      </c>
      <c r="J81" s="33" t="str">
        <f>E21</f>
        <v xml:space="preserve"> 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31</v>
      </c>
      <c r="D82" s="37"/>
      <c r="E82" s="37"/>
      <c r="F82" s="28" t="str">
        <f>IF(E18="","",E18)</f>
        <v>Vyplň údaj</v>
      </c>
      <c r="G82" s="37"/>
      <c r="H82" s="37"/>
      <c r="I82" s="112" t="s">
        <v>35</v>
      </c>
      <c r="J82" s="33" t="str">
        <f>E24</f>
        <v xml:space="preserve"> </v>
      </c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109"/>
      <c r="J83" s="37"/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60"/>
      <c r="B84" s="161"/>
      <c r="C84" s="162" t="s">
        <v>100</v>
      </c>
      <c r="D84" s="163" t="s">
        <v>57</v>
      </c>
      <c r="E84" s="163" t="s">
        <v>53</v>
      </c>
      <c r="F84" s="163" t="s">
        <v>54</v>
      </c>
      <c r="G84" s="163" t="s">
        <v>101</v>
      </c>
      <c r="H84" s="163" t="s">
        <v>102</v>
      </c>
      <c r="I84" s="164" t="s">
        <v>103</v>
      </c>
      <c r="J84" s="163" t="s">
        <v>94</v>
      </c>
      <c r="K84" s="165" t="s">
        <v>104</v>
      </c>
      <c r="L84" s="166"/>
      <c r="M84" s="69" t="s">
        <v>19</v>
      </c>
      <c r="N84" s="70" t="s">
        <v>42</v>
      </c>
      <c r="O84" s="70" t="s">
        <v>105</v>
      </c>
      <c r="P84" s="70" t="s">
        <v>106</v>
      </c>
      <c r="Q84" s="70" t="s">
        <v>107</v>
      </c>
      <c r="R84" s="70" t="s">
        <v>108</v>
      </c>
      <c r="S84" s="70" t="s">
        <v>109</v>
      </c>
      <c r="T84" s="71" t="s">
        <v>110</v>
      </c>
      <c r="U84" s="160"/>
      <c r="V84" s="160"/>
      <c r="W84" s="160"/>
      <c r="X84" s="160"/>
      <c r="Y84" s="160"/>
      <c r="Z84" s="160"/>
      <c r="AA84" s="160"/>
      <c r="AB84" s="160"/>
      <c r="AC84" s="160"/>
      <c r="AD84" s="160"/>
      <c r="AE84" s="160"/>
    </row>
    <row r="85" spans="1:65" s="2" customFormat="1" ht="22.9" customHeight="1">
      <c r="A85" s="35"/>
      <c r="B85" s="36"/>
      <c r="C85" s="76" t="s">
        <v>111</v>
      </c>
      <c r="D85" s="37"/>
      <c r="E85" s="37"/>
      <c r="F85" s="37"/>
      <c r="G85" s="37"/>
      <c r="H85" s="37"/>
      <c r="I85" s="109"/>
      <c r="J85" s="167">
        <f>BK85</f>
        <v>0</v>
      </c>
      <c r="K85" s="37"/>
      <c r="L85" s="40"/>
      <c r="M85" s="72"/>
      <c r="N85" s="168"/>
      <c r="O85" s="73"/>
      <c r="P85" s="169">
        <f>P86</f>
        <v>0</v>
      </c>
      <c r="Q85" s="73"/>
      <c r="R85" s="169">
        <f>R86</f>
        <v>0</v>
      </c>
      <c r="S85" s="73"/>
      <c r="T85" s="170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95</v>
      </c>
      <c r="BK85" s="171">
        <f>BK86</f>
        <v>0</v>
      </c>
    </row>
    <row r="86" spans="1:65" s="12" customFormat="1" ht="25.9" customHeight="1">
      <c r="B86" s="172"/>
      <c r="C86" s="173"/>
      <c r="D86" s="174" t="s">
        <v>71</v>
      </c>
      <c r="E86" s="175" t="s">
        <v>86</v>
      </c>
      <c r="F86" s="175" t="s">
        <v>87</v>
      </c>
      <c r="G86" s="173"/>
      <c r="H86" s="173"/>
      <c r="I86" s="176"/>
      <c r="J86" s="177">
        <f>BK86</f>
        <v>0</v>
      </c>
      <c r="K86" s="173"/>
      <c r="L86" s="178"/>
      <c r="M86" s="179"/>
      <c r="N86" s="180"/>
      <c r="O86" s="180"/>
      <c r="P86" s="181">
        <f>P87+P107+P133+P180+P187</f>
        <v>0</v>
      </c>
      <c r="Q86" s="180"/>
      <c r="R86" s="181">
        <f>R87+R107+R133+R180+R187</f>
        <v>0</v>
      </c>
      <c r="S86" s="180"/>
      <c r="T86" s="182">
        <f>T87+T107+T133+T180+T187</f>
        <v>0</v>
      </c>
      <c r="AR86" s="183" t="s">
        <v>115</v>
      </c>
      <c r="AT86" s="184" t="s">
        <v>71</v>
      </c>
      <c r="AU86" s="184" t="s">
        <v>72</v>
      </c>
      <c r="AY86" s="183" t="s">
        <v>114</v>
      </c>
      <c r="BK86" s="185">
        <f>BK87+BK107+BK133+BK180+BK187</f>
        <v>0</v>
      </c>
    </row>
    <row r="87" spans="1:65" s="12" customFormat="1" ht="22.9" customHeight="1">
      <c r="B87" s="172"/>
      <c r="C87" s="173"/>
      <c r="D87" s="174" t="s">
        <v>71</v>
      </c>
      <c r="E87" s="186" t="s">
        <v>844</v>
      </c>
      <c r="F87" s="186" t="s">
        <v>845</v>
      </c>
      <c r="G87" s="173"/>
      <c r="H87" s="173"/>
      <c r="I87" s="176"/>
      <c r="J87" s="187">
        <f>BK87</f>
        <v>0</v>
      </c>
      <c r="K87" s="173"/>
      <c r="L87" s="178"/>
      <c r="M87" s="179"/>
      <c r="N87" s="180"/>
      <c r="O87" s="180"/>
      <c r="P87" s="181">
        <f>SUM(P88:P106)</f>
        <v>0</v>
      </c>
      <c r="Q87" s="180"/>
      <c r="R87" s="181">
        <f>SUM(R88:R106)</f>
        <v>0</v>
      </c>
      <c r="S87" s="180"/>
      <c r="T87" s="182">
        <f>SUM(T88:T106)</f>
        <v>0</v>
      </c>
      <c r="AR87" s="183" t="s">
        <v>115</v>
      </c>
      <c r="AT87" s="184" t="s">
        <v>71</v>
      </c>
      <c r="AU87" s="184" t="s">
        <v>80</v>
      </c>
      <c r="AY87" s="183" t="s">
        <v>114</v>
      </c>
      <c r="BK87" s="185">
        <f>SUM(BK88:BK106)</f>
        <v>0</v>
      </c>
    </row>
    <row r="88" spans="1:65" s="2" customFormat="1" ht="16.5" customHeight="1">
      <c r="A88" s="35"/>
      <c r="B88" s="36"/>
      <c r="C88" s="188" t="s">
        <v>80</v>
      </c>
      <c r="D88" s="188" t="s">
        <v>117</v>
      </c>
      <c r="E88" s="189" t="s">
        <v>846</v>
      </c>
      <c r="F88" s="190" t="s">
        <v>847</v>
      </c>
      <c r="G88" s="191" t="s">
        <v>848</v>
      </c>
      <c r="H88" s="192">
        <v>4</v>
      </c>
      <c r="I88" s="193"/>
      <c r="J88" s="194">
        <f>ROUND(I88*H88,2)</f>
        <v>0</v>
      </c>
      <c r="K88" s="190" t="s">
        <v>297</v>
      </c>
      <c r="L88" s="40"/>
      <c r="M88" s="195" t="s">
        <v>19</v>
      </c>
      <c r="N88" s="196" t="s">
        <v>43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849</v>
      </c>
      <c r="AT88" s="199" t="s">
        <v>117</v>
      </c>
      <c r="AU88" s="199" t="s">
        <v>82</v>
      </c>
      <c r="AY88" s="18" t="s">
        <v>114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8" t="s">
        <v>80</v>
      </c>
      <c r="BK88" s="200">
        <f>ROUND(I88*H88,2)</f>
        <v>0</v>
      </c>
      <c r="BL88" s="18" t="s">
        <v>849</v>
      </c>
      <c r="BM88" s="199" t="s">
        <v>850</v>
      </c>
    </row>
    <row r="89" spans="1:65" s="2" customFormat="1" ht="11.25">
      <c r="A89" s="35"/>
      <c r="B89" s="36"/>
      <c r="C89" s="37"/>
      <c r="D89" s="201" t="s">
        <v>124</v>
      </c>
      <c r="E89" s="37"/>
      <c r="F89" s="202" t="s">
        <v>847</v>
      </c>
      <c r="G89" s="37"/>
      <c r="H89" s="37"/>
      <c r="I89" s="109"/>
      <c r="J89" s="37"/>
      <c r="K89" s="37"/>
      <c r="L89" s="40"/>
      <c r="M89" s="203"/>
      <c r="N89" s="204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124</v>
      </c>
      <c r="AU89" s="18" t="s">
        <v>82</v>
      </c>
    </row>
    <row r="90" spans="1:65" s="2" customFormat="1" ht="19.5">
      <c r="A90" s="35"/>
      <c r="B90" s="36"/>
      <c r="C90" s="37"/>
      <c r="D90" s="201" t="s">
        <v>851</v>
      </c>
      <c r="E90" s="37"/>
      <c r="F90" s="250" t="s">
        <v>852</v>
      </c>
      <c r="G90" s="37"/>
      <c r="H90" s="37"/>
      <c r="I90" s="109"/>
      <c r="J90" s="37"/>
      <c r="K90" s="37"/>
      <c r="L90" s="40"/>
      <c r="M90" s="203"/>
      <c r="N90" s="204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851</v>
      </c>
      <c r="AU90" s="18" t="s">
        <v>82</v>
      </c>
    </row>
    <row r="91" spans="1:65" s="14" customFormat="1" ht="11.25">
      <c r="B91" s="215"/>
      <c r="C91" s="216"/>
      <c r="D91" s="201" t="s">
        <v>126</v>
      </c>
      <c r="E91" s="217" t="s">
        <v>19</v>
      </c>
      <c r="F91" s="218" t="s">
        <v>853</v>
      </c>
      <c r="G91" s="216"/>
      <c r="H91" s="219">
        <v>1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126</v>
      </c>
      <c r="AU91" s="225" t="s">
        <v>82</v>
      </c>
      <c r="AV91" s="14" t="s">
        <v>82</v>
      </c>
      <c r="AW91" s="14" t="s">
        <v>34</v>
      </c>
      <c r="AX91" s="14" t="s">
        <v>72</v>
      </c>
      <c r="AY91" s="225" t="s">
        <v>114</v>
      </c>
    </row>
    <row r="92" spans="1:65" s="14" customFormat="1" ht="11.25">
      <c r="B92" s="215"/>
      <c r="C92" s="216"/>
      <c r="D92" s="201" t="s">
        <v>126</v>
      </c>
      <c r="E92" s="217" t="s">
        <v>19</v>
      </c>
      <c r="F92" s="218" t="s">
        <v>854</v>
      </c>
      <c r="G92" s="216"/>
      <c r="H92" s="219">
        <v>1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126</v>
      </c>
      <c r="AU92" s="225" t="s">
        <v>82</v>
      </c>
      <c r="AV92" s="14" t="s">
        <v>82</v>
      </c>
      <c r="AW92" s="14" t="s">
        <v>34</v>
      </c>
      <c r="AX92" s="14" t="s">
        <v>72</v>
      </c>
      <c r="AY92" s="225" t="s">
        <v>114</v>
      </c>
    </row>
    <row r="93" spans="1:65" s="14" customFormat="1" ht="11.25">
      <c r="B93" s="215"/>
      <c r="C93" s="216"/>
      <c r="D93" s="201" t="s">
        <v>126</v>
      </c>
      <c r="E93" s="217" t="s">
        <v>19</v>
      </c>
      <c r="F93" s="218" t="s">
        <v>855</v>
      </c>
      <c r="G93" s="216"/>
      <c r="H93" s="219">
        <v>2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126</v>
      </c>
      <c r="AU93" s="225" t="s">
        <v>82</v>
      </c>
      <c r="AV93" s="14" t="s">
        <v>82</v>
      </c>
      <c r="AW93" s="14" t="s">
        <v>34</v>
      </c>
      <c r="AX93" s="14" t="s">
        <v>72</v>
      </c>
      <c r="AY93" s="225" t="s">
        <v>114</v>
      </c>
    </row>
    <row r="94" spans="1:65" s="15" customFormat="1" ht="11.25">
      <c r="B94" s="226"/>
      <c r="C94" s="227"/>
      <c r="D94" s="201" t="s">
        <v>126</v>
      </c>
      <c r="E94" s="228" t="s">
        <v>19</v>
      </c>
      <c r="F94" s="229" t="s">
        <v>133</v>
      </c>
      <c r="G94" s="227"/>
      <c r="H94" s="230">
        <v>4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AT94" s="236" t="s">
        <v>126</v>
      </c>
      <c r="AU94" s="236" t="s">
        <v>82</v>
      </c>
      <c r="AV94" s="15" t="s">
        <v>122</v>
      </c>
      <c r="AW94" s="15" t="s">
        <v>34</v>
      </c>
      <c r="AX94" s="15" t="s">
        <v>80</v>
      </c>
      <c r="AY94" s="236" t="s">
        <v>114</v>
      </c>
    </row>
    <row r="95" spans="1:65" s="2" customFormat="1" ht="16.5" customHeight="1">
      <c r="A95" s="35"/>
      <c r="B95" s="36"/>
      <c r="C95" s="188" t="s">
        <v>82</v>
      </c>
      <c r="D95" s="188" t="s">
        <v>117</v>
      </c>
      <c r="E95" s="189" t="s">
        <v>856</v>
      </c>
      <c r="F95" s="190" t="s">
        <v>857</v>
      </c>
      <c r="G95" s="191" t="s">
        <v>848</v>
      </c>
      <c r="H95" s="192">
        <v>4</v>
      </c>
      <c r="I95" s="193"/>
      <c r="J95" s="194">
        <f>ROUND(I95*H95,2)</f>
        <v>0</v>
      </c>
      <c r="K95" s="190" t="s">
        <v>19</v>
      </c>
      <c r="L95" s="40"/>
      <c r="M95" s="195" t="s">
        <v>19</v>
      </c>
      <c r="N95" s="196" t="s">
        <v>43</v>
      </c>
      <c r="O95" s="65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849</v>
      </c>
      <c r="AT95" s="199" t="s">
        <v>117</v>
      </c>
      <c r="AU95" s="199" t="s">
        <v>82</v>
      </c>
      <c r="AY95" s="18" t="s">
        <v>114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8" t="s">
        <v>80</v>
      </c>
      <c r="BK95" s="200">
        <f>ROUND(I95*H95,2)</f>
        <v>0</v>
      </c>
      <c r="BL95" s="18" t="s">
        <v>849</v>
      </c>
      <c r="BM95" s="199" t="s">
        <v>858</v>
      </c>
    </row>
    <row r="96" spans="1:65" s="2" customFormat="1" ht="11.25">
      <c r="A96" s="35"/>
      <c r="B96" s="36"/>
      <c r="C96" s="37"/>
      <c r="D96" s="201" t="s">
        <v>124</v>
      </c>
      <c r="E96" s="37"/>
      <c r="F96" s="202" t="s">
        <v>847</v>
      </c>
      <c r="G96" s="37"/>
      <c r="H96" s="37"/>
      <c r="I96" s="109"/>
      <c r="J96" s="37"/>
      <c r="K96" s="37"/>
      <c r="L96" s="40"/>
      <c r="M96" s="203"/>
      <c r="N96" s="204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124</v>
      </c>
      <c r="AU96" s="18" t="s">
        <v>82</v>
      </c>
    </row>
    <row r="97" spans="1:65" s="2" customFormat="1" ht="19.5">
      <c r="A97" s="35"/>
      <c r="B97" s="36"/>
      <c r="C97" s="37"/>
      <c r="D97" s="201" t="s">
        <v>851</v>
      </c>
      <c r="E97" s="37"/>
      <c r="F97" s="250" t="s">
        <v>859</v>
      </c>
      <c r="G97" s="37"/>
      <c r="H97" s="37"/>
      <c r="I97" s="109"/>
      <c r="J97" s="37"/>
      <c r="K97" s="37"/>
      <c r="L97" s="40"/>
      <c r="M97" s="203"/>
      <c r="N97" s="204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851</v>
      </c>
      <c r="AU97" s="18" t="s">
        <v>82</v>
      </c>
    </row>
    <row r="98" spans="1:65" s="14" customFormat="1" ht="11.25">
      <c r="B98" s="215"/>
      <c r="C98" s="216"/>
      <c r="D98" s="201" t="s">
        <v>126</v>
      </c>
      <c r="E98" s="217" t="s">
        <v>19</v>
      </c>
      <c r="F98" s="218" t="s">
        <v>853</v>
      </c>
      <c r="G98" s="216"/>
      <c r="H98" s="219">
        <v>1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126</v>
      </c>
      <c r="AU98" s="225" t="s">
        <v>82</v>
      </c>
      <c r="AV98" s="14" t="s">
        <v>82</v>
      </c>
      <c r="AW98" s="14" t="s">
        <v>34</v>
      </c>
      <c r="AX98" s="14" t="s">
        <v>72</v>
      </c>
      <c r="AY98" s="225" t="s">
        <v>114</v>
      </c>
    </row>
    <row r="99" spans="1:65" s="14" customFormat="1" ht="11.25">
      <c r="B99" s="215"/>
      <c r="C99" s="216"/>
      <c r="D99" s="201" t="s">
        <v>126</v>
      </c>
      <c r="E99" s="217" t="s">
        <v>19</v>
      </c>
      <c r="F99" s="218" t="s">
        <v>854</v>
      </c>
      <c r="G99" s="216"/>
      <c r="H99" s="219">
        <v>1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126</v>
      </c>
      <c r="AU99" s="225" t="s">
        <v>82</v>
      </c>
      <c r="AV99" s="14" t="s">
        <v>82</v>
      </c>
      <c r="AW99" s="14" t="s">
        <v>34</v>
      </c>
      <c r="AX99" s="14" t="s">
        <v>72</v>
      </c>
      <c r="AY99" s="225" t="s">
        <v>114</v>
      </c>
    </row>
    <row r="100" spans="1:65" s="14" customFormat="1" ht="11.25">
      <c r="B100" s="215"/>
      <c r="C100" s="216"/>
      <c r="D100" s="201" t="s">
        <v>126</v>
      </c>
      <c r="E100" s="217" t="s">
        <v>19</v>
      </c>
      <c r="F100" s="218" t="s">
        <v>855</v>
      </c>
      <c r="G100" s="216"/>
      <c r="H100" s="219">
        <v>2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126</v>
      </c>
      <c r="AU100" s="225" t="s">
        <v>82</v>
      </c>
      <c r="AV100" s="14" t="s">
        <v>82</v>
      </c>
      <c r="AW100" s="14" t="s">
        <v>34</v>
      </c>
      <c r="AX100" s="14" t="s">
        <v>72</v>
      </c>
      <c r="AY100" s="225" t="s">
        <v>114</v>
      </c>
    </row>
    <row r="101" spans="1:65" s="15" customFormat="1" ht="11.25">
      <c r="B101" s="226"/>
      <c r="C101" s="227"/>
      <c r="D101" s="201" t="s">
        <v>126</v>
      </c>
      <c r="E101" s="228" t="s">
        <v>19</v>
      </c>
      <c r="F101" s="229" t="s">
        <v>133</v>
      </c>
      <c r="G101" s="227"/>
      <c r="H101" s="230">
        <v>4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126</v>
      </c>
      <c r="AU101" s="236" t="s">
        <v>82</v>
      </c>
      <c r="AV101" s="15" t="s">
        <v>122</v>
      </c>
      <c r="AW101" s="15" t="s">
        <v>34</v>
      </c>
      <c r="AX101" s="15" t="s">
        <v>80</v>
      </c>
      <c r="AY101" s="236" t="s">
        <v>114</v>
      </c>
    </row>
    <row r="102" spans="1:65" s="2" customFormat="1" ht="16.5" customHeight="1">
      <c r="A102" s="35"/>
      <c r="B102" s="36"/>
      <c r="C102" s="188" t="s">
        <v>140</v>
      </c>
      <c r="D102" s="188" t="s">
        <v>117</v>
      </c>
      <c r="E102" s="189" t="s">
        <v>860</v>
      </c>
      <c r="F102" s="190" t="s">
        <v>857</v>
      </c>
      <c r="G102" s="191" t="s">
        <v>848</v>
      </c>
      <c r="H102" s="192">
        <v>1</v>
      </c>
      <c r="I102" s="193"/>
      <c r="J102" s="194">
        <f>ROUND(I102*H102,2)</f>
        <v>0</v>
      </c>
      <c r="K102" s="190" t="s">
        <v>19</v>
      </c>
      <c r="L102" s="40"/>
      <c r="M102" s="195" t="s">
        <v>19</v>
      </c>
      <c r="N102" s="196" t="s">
        <v>43</v>
      </c>
      <c r="O102" s="65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849</v>
      </c>
      <c r="AT102" s="199" t="s">
        <v>117</v>
      </c>
      <c r="AU102" s="199" t="s">
        <v>82</v>
      </c>
      <c r="AY102" s="18" t="s">
        <v>114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8" t="s">
        <v>80</v>
      </c>
      <c r="BK102" s="200">
        <f>ROUND(I102*H102,2)</f>
        <v>0</v>
      </c>
      <c r="BL102" s="18" t="s">
        <v>849</v>
      </c>
      <c r="BM102" s="199" t="s">
        <v>861</v>
      </c>
    </row>
    <row r="103" spans="1:65" s="2" customFormat="1" ht="11.25">
      <c r="A103" s="35"/>
      <c r="B103" s="36"/>
      <c r="C103" s="37"/>
      <c r="D103" s="201" t="s">
        <v>124</v>
      </c>
      <c r="E103" s="37"/>
      <c r="F103" s="202" t="s">
        <v>847</v>
      </c>
      <c r="G103" s="37"/>
      <c r="H103" s="37"/>
      <c r="I103" s="109"/>
      <c r="J103" s="37"/>
      <c r="K103" s="37"/>
      <c r="L103" s="40"/>
      <c r="M103" s="203"/>
      <c r="N103" s="204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124</v>
      </c>
      <c r="AU103" s="18" t="s">
        <v>82</v>
      </c>
    </row>
    <row r="104" spans="1:65" s="2" customFormat="1" ht="19.5">
      <c r="A104" s="35"/>
      <c r="B104" s="36"/>
      <c r="C104" s="37"/>
      <c r="D104" s="201" t="s">
        <v>851</v>
      </c>
      <c r="E104" s="37"/>
      <c r="F104" s="250" t="s">
        <v>862</v>
      </c>
      <c r="G104" s="37"/>
      <c r="H104" s="37"/>
      <c r="I104" s="109"/>
      <c r="J104" s="37"/>
      <c r="K104" s="37"/>
      <c r="L104" s="40"/>
      <c r="M104" s="203"/>
      <c r="N104" s="204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851</v>
      </c>
      <c r="AU104" s="18" t="s">
        <v>82</v>
      </c>
    </row>
    <row r="105" spans="1:65" s="14" customFormat="1" ht="11.25">
      <c r="B105" s="215"/>
      <c r="C105" s="216"/>
      <c r="D105" s="201" t="s">
        <v>126</v>
      </c>
      <c r="E105" s="217" t="s">
        <v>19</v>
      </c>
      <c r="F105" s="218" t="s">
        <v>863</v>
      </c>
      <c r="G105" s="216"/>
      <c r="H105" s="219">
        <v>1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126</v>
      </c>
      <c r="AU105" s="225" t="s">
        <v>82</v>
      </c>
      <c r="AV105" s="14" t="s">
        <v>82</v>
      </c>
      <c r="AW105" s="14" t="s">
        <v>34</v>
      </c>
      <c r="AX105" s="14" t="s">
        <v>72</v>
      </c>
      <c r="AY105" s="225" t="s">
        <v>114</v>
      </c>
    </row>
    <row r="106" spans="1:65" s="15" customFormat="1" ht="11.25">
      <c r="B106" s="226"/>
      <c r="C106" s="227"/>
      <c r="D106" s="201" t="s">
        <v>126</v>
      </c>
      <c r="E106" s="228" t="s">
        <v>19</v>
      </c>
      <c r="F106" s="229" t="s">
        <v>133</v>
      </c>
      <c r="G106" s="227"/>
      <c r="H106" s="230">
        <v>1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AT106" s="236" t="s">
        <v>126</v>
      </c>
      <c r="AU106" s="236" t="s">
        <v>82</v>
      </c>
      <c r="AV106" s="15" t="s">
        <v>122</v>
      </c>
      <c r="AW106" s="15" t="s">
        <v>34</v>
      </c>
      <c r="AX106" s="15" t="s">
        <v>80</v>
      </c>
      <c r="AY106" s="236" t="s">
        <v>114</v>
      </c>
    </row>
    <row r="107" spans="1:65" s="12" customFormat="1" ht="22.9" customHeight="1">
      <c r="B107" s="172"/>
      <c r="C107" s="173"/>
      <c r="D107" s="174" t="s">
        <v>71</v>
      </c>
      <c r="E107" s="186" t="s">
        <v>864</v>
      </c>
      <c r="F107" s="186" t="s">
        <v>865</v>
      </c>
      <c r="G107" s="173"/>
      <c r="H107" s="173"/>
      <c r="I107" s="176"/>
      <c r="J107" s="187">
        <f>BK107</f>
        <v>0</v>
      </c>
      <c r="K107" s="173"/>
      <c r="L107" s="178"/>
      <c r="M107" s="179"/>
      <c r="N107" s="180"/>
      <c r="O107" s="180"/>
      <c r="P107" s="181">
        <f>SUM(P108:P132)</f>
        <v>0</v>
      </c>
      <c r="Q107" s="180"/>
      <c r="R107" s="181">
        <f>SUM(R108:R132)</f>
        <v>0</v>
      </c>
      <c r="S107" s="180"/>
      <c r="T107" s="182">
        <f>SUM(T108:T132)</f>
        <v>0</v>
      </c>
      <c r="AR107" s="183" t="s">
        <v>115</v>
      </c>
      <c r="AT107" s="184" t="s">
        <v>71</v>
      </c>
      <c r="AU107" s="184" t="s">
        <v>80</v>
      </c>
      <c r="AY107" s="183" t="s">
        <v>114</v>
      </c>
      <c r="BK107" s="185">
        <f>SUM(BK108:BK132)</f>
        <v>0</v>
      </c>
    </row>
    <row r="108" spans="1:65" s="2" customFormat="1" ht="16.5" customHeight="1">
      <c r="A108" s="35"/>
      <c r="B108" s="36"/>
      <c r="C108" s="188" t="s">
        <v>122</v>
      </c>
      <c r="D108" s="188" t="s">
        <v>117</v>
      </c>
      <c r="E108" s="189" t="s">
        <v>866</v>
      </c>
      <c r="F108" s="190" t="s">
        <v>865</v>
      </c>
      <c r="G108" s="191" t="s">
        <v>867</v>
      </c>
      <c r="H108" s="192">
        <v>1</v>
      </c>
      <c r="I108" s="193"/>
      <c r="J108" s="194">
        <f>ROUND(I108*H108,2)</f>
        <v>0</v>
      </c>
      <c r="K108" s="190" t="s">
        <v>297</v>
      </c>
      <c r="L108" s="40"/>
      <c r="M108" s="195" t="s">
        <v>19</v>
      </c>
      <c r="N108" s="196" t="s">
        <v>43</v>
      </c>
      <c r="O108" s="65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849</v>
      </c>
      <c r="AT108" s="199" t="s">
        <v>117</v>
      </c>
      <c r="AU108" s="199" t="s">
        <v>82</v>
      </c>
      <c r="AY108" s="18" t="s">
        <v>114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8" t="s">
        <v>80</v>
      </c>
      <c r="BK108" s="200">
        <f>ROUND(I108*H108,2)</f>
        <v>0</v>
      </c>
      <c r="BL108" s="18" t="s">
        <v>849</v>
      </c>
      <c r="BM108" s="199" t="s">
        <v>868</v>
      </c>
    </row>
    <row r="109" spans="1:65" s="2" customFormat="1" ht="11.25">
      <c r="A109" s="35"/>
      <c r="B109" s="36"/>
      <c r="C109" s="37"/>
      <c r="D109" s="201" t="s">
        <v>124</v>
      </c>
      <c r="E109" s="37"/>
      <c r="F109" s="202" t="s">
        <v>865</v>
      </c>
      <c r="G109" s="37"/>
      <c r="H109" s="37"/>
      <c r="I109" s="109"/>
      <c r="J109" s="37"/>
      <c r="K109" s="37"/>
      <c r="L109" s="40"/>
      <c r="M109" s="203"/>
      <c r="N109" s="204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124</v>
      </c>
      <c r="AU109" s="18" t="s">
        <v>82</v>
      </c>
    </row>
    <row r="110" spans="1:65" s="2" customFormat="1" ht="19.5">
      <c r="A110" s="35"/>
      <c r="B110" s="36"/>
      <c r="C110" s="37"/>
      <c r="D110" s="201" t="s">
        <v>851</v>
      </c>
      <c r="E110" s="37"/>
      <c r="F110" s="250" t="s">
        <v>869</v>
      </c>
      <c r="G110" s="37"/>
      <c r="H110" s="37"/>
      <c r="I110" s="109"/>
      <c r="J110" s="37"/>
      <c r="K110" s="37"/>
      <c r="L110" s="40"/>
      <c r="M110" s="203"/>
      <c r="N110" s="204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851</v>
      </c>
      <c r="AU110" s="18" t="s">
        <v>82</v>
      </c>
    </row>
    <row r="111" spans="1:65" s="14" customFormat="1" ht="22.5">
      <c r="B111" s="215"/>
      <c r="C111" s="216"/>
      <c r="D111" s="201" t="s">
        <v>126</v>
      </c>
      <c r="E111" s="217" t="s">
        <v>19</v>
      </c>
      <c r="F111" s="218" t="s">
        <v>870</v>
      </c>
      <c r="G111" s="216"/>
      <c r="H111" s="219">
        <v>1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126</v>
      </c>
      <c r="AU111" s="225" t="s">
        <v>82</v>
      </c>
      <c r="AV111" s="14" t="s">
        <v>82</v>
      </c>
      <c r="AW111" s="14" t="s">
        <v>34</v>
      </c>
      <c r="AX111" s="14" t="s">
        <v>72</v>
      </c>
      <c r="AY111" s="225" t="s">
        <v>114</v>
      </c>
    </row>
    <row r="112" spans="1:65" s="15" customFormat="1" ht="11.25">
      <c r="B112" s="226"/>
      <c r="C112" s="227"/>
      <c r="D112" s="201" t="s">
        <v>126</v>
      </c>
      <c r="E112" s="228" t="s">
        <v>19</v>
      </c>
      <c r="F112" s="229" t="s">
        <v>133</v>
      </c>
      <c r="G112" s="227"/>
      <c r="H112" s="230">
        <v>1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126</v>
      </c>
      <c r="AU112" s="236" t="s">
        <v>82</v>
      </c>
      <c r="AV112" s="15" t="s">
        <v>122</v>
      </c>
      <c r="AW112" s="15" t="s">
        <v>34</v>
      </c>
      <c r="AX112" s="15" t="s">
        <v>80</v>
      </c>
      <c r="AY112" s="236" t="s">
        <v>114</v>
      </c>
    </row>
    <row r="113" spans="1:65" s="2" customFormat="1" ht="16.5" customHeight="1">
      <c r="A113" s="35"/>
      <c r="B113" s="36"/>
      <c r="C113" s="188" t="s">
        <v>115</v>
      </c>
      <c r="D113" s="188" t="s">
        <v>117</v>
      </c>
      <c r="E113" s="189" t="s">
        <v>871</v>
      </c>
      <c r="F113" s="190" t="s">
        <v>872</v>
      </c>
      <c r="G113" s="191" t="s">
        <v>867</v>
      </c>
      <c r="H113" s="192">
        <v>1</v>
      </c>
      <c r="I113" s="193"/>
      <c r="J113" s="194">
        <f>ROUND(I113*H113,2)</f>
        <v>0</v>
      </c>
      <c r="K113" s="190" t="s">
        <v>297</v>
      </c>
      <c r="L113" s="40"/>
      <c r="M113" s="195" t="s">
        <v>19</v>
      </c>
      <c r="N113" s="196" t="s">
        <v>43</v>
      </c>
      <c r="O113" s="65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849</v>
      </c>
      <c r="AT113" s="199" t="s">
        <v>117</v>
      </c>
      <c r="AU113" s="199" t="s">
        <v>82</v>
      </c>
      <c r="AY113" s="18" t="s">
        <v>114</v>
      </c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8" t="s">
        <v>80</v>
      </c>
      <c r="BK113" s="200">
        <f>ROUND(I113*H113,2)</f>
        <v>0</v>
      </c>
      <c r="BL113" s="18" t="s">
        <v>849</v>
      </c>
      <c r="BM113" s="199" t="s">
        <v>873</v>
      </c>
    </row>
    <row r="114" spans="1:65" s="2" customFormat="1" ht="11.25">
      <c r="A114" s="35"/>
      <c r="B114" s="36"/>
      <c r="C114" s="37"/>
      <c r="D114" s="201" t="s">
        <v>124</v>
      </c>
      <c r="E114" s="37"/>
      <c r="F114" s="202" t="s">
        <v>872</v>
      </c>
      <c r="G114" s="37"/>
      <c r="H114" s="37"/>
      <c r="I114" s="109"/>
      <c r="J114" s="37"/>
      <c r="K114" s="37"/>
      <c r="L114" s="40"/>
      <c r="M114" s="203"/>
      <c r="N114" s="204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124</v>
      </c>
      <c r="AU114" s="18" t="s">
        <v>82</v>
      </c>
    </row>
    <row r="115" spans="1:65" s="2" customFormat="1" ht="58.5">
      <c r="A115" s="35"/>
      <c r="B115" s="36"/>
      <c r="C115" s="37"/>
      <c r="D115" s="201" t="s">
        <v>851</v>
      </c>
      <c r="E115" s="37"/>
      <c r="F115" s="250" t="s">
        <v>874</v>
      </c>
      <c r="G115" s="37"/>
      <c r="H115" s="37"/>
      <c r="I115" s="109"/>
      <c r="J115" s="37"/>
      <c r="K115" s="37"/>
      <c r="L115" s="40"/>
      <c r="M115" s="203"/>
      <c r="N115" s="204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851</v>
      </c>
      <c r="AU115" s="18" t="s">
        <v>82</v>
      </c>
    </row>
    <row r="116" spans="1:65" s="14" customFormat="1" ht="11.25">
      <c r="B116" s="215"/>
      <c r="C116" s="216"/>
      <c r="D116" s="201" t="s">
        <v>126</v>
      </c>
      <c r="E116" s="217" t="s">
        <v>19</v>
      </c>
      <c r="F116" s="218" t="s">
        <v>875</v>
      </c>
      <c r="G116" s="216"/>
      <c r="H116" s="219">
        <v>1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126</v>
      </c>
      <c r="AU116" s="225" t="s">
        <v>82</v>
      </c>
      <c r="AV116" s="14" t="s">
        <v>82</v>
      </c>
      <c r="AW116" s="14" t="s">
        <v>34</v>
      </c>
      <c r="AX116" s="14" t="s">
        <v>72</v>
      </c>
      <c r="AY116" s="225" t="s">
        <v>114</v>
      </c>
    </row>
    <row r="117" spans="1:65" s="15" customFormat="1" ht="11.25">
      <c r="B117" s="226"/>
      <c r="C117" s="227"/>
      <c r="D117" s="201" t="s">
        <v>126</v>
      </c>
      <c r="E117" s="228" t="s">
        <v>19</v>
      </c>
      <c r="F117" s="229" t="s">
        <v>133</v>
      </c>
      <c r="G117" s="227"/>
      <c r="H117" s="230">
        <v>1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126</v>
      </c>
      <c r="AU117" s="236" t="s">
        <v>82</v>
      </c>
      <c r="AV117" s="15" t="s">
        <v>122</v>
      </c>
      <c r="AW117" s="15" t="s">
        <v>34</v>
      </c>
      <c r="AX117" s="15" t="s">
        <v>80</v>
      </c>
      <c r="AY117" s="236" t="s">
        <v>114</v>
      </c>
    </row>
    <row r="118" spans="1:65" s="2" customFormat="1" ht="16.5" customHeight="1">
      <c r="A118" s="35"/>
      <c r="B118" s="36"/>
      <c r="C118" s="188" t="s">
        <v>162</v>
      </c>
      <c r="D118" s="188" t="s">
        <v>117</v>
      </c>
      <c r="E118" s="189" t="s">
        <v>876</v>
      </c>
      <c r="F118" s="190" t="s">
        <v>877</v>
      </c>
      <c r="G118" s="191" t="s">
        <v>867</v>
      </c>
      <c r="H118" s="192">
        <v>1</v>
      </c>
      <c r="I118" s="193"/>
      <c r="J118" s="194">
        <f>ROUND(I118*H118,2)</f>
        <v>0</v>
      </c>
      <c r="K118" s="190" t="s">
        <v>297</v>
      </c>
      <c r="L118" s="40"/>
      <c r="M118" s="195" t="s">
        <v>19</v>
      </c>
      <c r="N118" s="196" t="s">
        <v>43</v>
      </c>
      <c r="O118" s="65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849</v>
      </c>
      <c r="AT118" s="199" t="s">
        <v>117</v>
      </c>
      <c r="AU118" s="199" t="s">
        <v>82</v>
      </c>
      <c r="AY118" s="18" t="s">
        <v>114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8" t="s">
        <v>80</v>
      </c>
      <c r="BK118" s="200">
        <f>ROUND(I118*H118,2)</f>
        <v>0</v>
      </c>
      <c r="BL118" s="18" t="s">
        <v>849</v>
      </c>
      <c r="BM118" s="199" t="s">
        <v>878</v>
      </c>
    </row>
    <row r="119" spans="1:65" s="2" customFormat="1" ht="11.25">
      <c r="A119" s="35"/>
      <c r="B119" s="36"/>
      <c r="C119" s="37"/>
      <c r="D119" s="201" t="s">
        <v>124</v>
      </c>
      <c r="E119" s="37"/>
      <c r="F119" s="202" t="s">
        <v>877</v>
      </c>
      <c r="G119" s="37"/>
      <c r="H119" s="37"/>
      <c r="I119" s="109"/>
      <c r="J119" s="37"/>
      <c r="K119" s="37"/>
      <c r="L119" s="40"/>
      <c r="M119" s="203"/>
      <c r="N119" s="204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124</v>
      </c>
      <c r="AU119" s="18" t="s">
        <v>82</v>
      </c>
    </row>
    <row r="120" spans="1:65" s="2" customFormat="1" ht="29.25">
      <c r="A120" s="35"/>
      <c r="B120" s="36"/>
      <c r="C120" s="37"/>
      <c r="D120" s="201" t="s">
        <v>851</v>
      </c>
      <c r="E120" s="37"/>
      <c r="F120" s="250" t="s">
        <v>879</v>
      </c>
      <c r="G120" s="37"/>
      <c r="H120" s="37"/>
      <c r="I120" s="109"/>
      <c r="J120" s="37"/>
      <c r="K120" s="37"/>
      <c r="L120" s="40"/>
      <c r="M120" s="203"/>
      <c r="N120" s="204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851</v>
      </c>
      <c r="AU120" s="18" t="s">
        <v>82</v>
      </c>
    </row>
    <row r="121" spans="1:65" s="14" customFormat="1" ht="11.25">
      <c r="B121" s="215"/>
      <c r="C121" s="216"/>
      <c r="D121" s="201" t="s">
        <v>126</v>
      </c>
      <c r="E121" s="217" t="s">
        <v>19</v>
      </c>
      <c r="F121" s="218" t="s">
        <v>880</v>
      </c>
      <c r="G121" s="216"/>
      <c r="H121" s="219">
        <v>1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126</v>
      </c>
      <c r="AU121" s="225" t="s">
        <v>82</v>
      </c>
      <c r="AV121" s="14" t="s">
        <v>82</v>
      </c>
      <c r="AW121" s="14" t="s">
        <v>34</v>
      </c>
      <c r="AX121" s="14" t="s">
        <v>72</v>
      </c>
      <c r="AY121" s="225" t="s">
        <v>114</v>
      </c>
    </row>
    <row r="122" spans="1:65" s="15" customFormat="1" ht="11.25">
      <c r="B122" s="226"/>
      <c r="C122" s="227"/>
      <c r="D122" s="201" t="s">
        <v>126</v>
      </c>
      <c r="E122" s="228" t="s">
        <v>19</v>
      </c>
      <c r="F122" s="229" t="s">
        <v>133</v>
      </c>
      <c r="G122" s="227"/>
      <c r="H122" s="230">
        <v>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126</v>
      </c>
      <c r="AU122" s="236" t="s">
        <v>82</v>
      </c>
      <c r="AV122" s="15" t="s">
        <v>122</v>
      </c>
      <c r="AW122" s="15" t="s">
        <v>34</v>
      </c>
      <c r="AX122" s="15" t="s">
        <v>80</v>
      </c>
      <c r="AY122" s="236" t="s">
        <v>114</v>
      </c>
    </row>
    <row r="123" spans="1:65" s="2" customFormat="1" ht="16.5" customHeight="1">
      <c r="A123" s="35"/>
      <c r="B123" s="36"/>
      <c r="C123" s="188" t="s">
        <v>169</v>
      </c>
      <c r="D123" s="188" t="s">
        <v>117</v>
      </c>
      <c r="E123" s="189" t="s">
        <v>881</v>
      </c>
      <c r="F123" s="190" t="s">
        <v>882</v>
      </c>
      <c r="G123" s="191" t="s">
        <v>867</v>
      </c>
      <c r="H123" s="192">
        <v>1</v>
      </c>
      <c r="I123" s="193"/>
      <c r="J123" s="194">
        <f>ROUND(I123*H123,2)</f>
        <v>0</v>
      </c>
      <c r="K123" s="190" t="s">
        <v>297</v>
      </c>
      <c r="L123" s="40"/>
      <c r="M123" s="195" t="s">
        <v>19</v>
      </c>
      <c r="N123" s="196" t="s">
        <v>43</v>
      </c>
      <c r="O123" s="65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849</v>
      </c>
      <c r="AT123" s="199" t="s">
        <v>117</v>
      </c>
      <c r="AU123" s="199" t="s">
        <v>82</v>
      </c>
      <c r="AY123" s="18" t="s">
        <v>114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80</v>
      </c>
      <c r="BK123" s="200">
        <f>ROUND(I123*H123,2)</f>
        <v>0</v>
      </c>
      <c r="BL123" s="18" t="s">
        <v>849</v>
      </c>
      <c r="BM123" s="199" t="s">
        <v>883</v>
      </c>
    </row>
    <row r="124" spans="1:65" s="2" customFormat="1" ht="11.25">
      <c r="A124" s="35"/>
      <c r="B124" s="36"/>
      <c r="C124" s="37"/>
      <c r="D124" s="201" t="s">
        <v>124</v>
      </c>
      <c r="E124" s="37"/>
      <c r="F124" s="202" t="s">
        <v>882</v>
      </c>
      <c r="G124" s="37"/>
      <c r="H124" s="37"/>
      <c r="I124" s="109"/>
      <c r="J124" s="37"/>
      <c r="K124" s="37"/>
      <c r="L124" s="40"/>
      <c r="M124" s="203"/>
      <c r="N124" s="204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124</v>
      </c>
      <c r="AU124" s="18" t="s">
        <v>82</v>
      </c>
    </row>
    <row r="125" spans="1:65" s="13" customFormat="1" ht="11.25">
      <c r="B125" s="205"/>
      <c r="C125" s="206"/>
      <c r="D125" s="201" t="s">
        <v>126</v>
      </c>
      <c r="E125" s="207" t="s">
        <v>19</v>
      </c>
      <c r="F125" s="208" t="s">
        <v>884</v>
      </c>
      <c r="G125" s="206"/>
      <c r="H125" s="207" t="s">
        <v>19</v>
      </c>
      <c r="I125" s="209"/>
      <c r="J125" s="206"/>
      <c r="K125" s="206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126</v>
      </c>
      <c r="AU125" s="214" t="s">
        <v>82</v>
      </c>
      <c r="AV125" s="13" t="s">
        <v>80</v>
      </c>
      <c r="AW125" s="13" t="s">
        <v>34</v>
      </c>
      <c r="AX125" s="13" t="s">
        <v>72</v>
      </c>
      <c r="AY125" s="214" t="s">
        <v>114</v>
      </c>
    </row>
    <row r="126" spans="1:65" s="14" customFormat="1" ht="11.25">
      <c r="B126" s="215"/>
      <c r="C126" s="216"/>
      <c r="D126" s="201" t="s">
        <v>126</v>
      </c>
      <c r="E126" s="217" t="s">
        <v>19</v>
      </c>
      <c r="F126" s="218" t="s">
        <v>80</v>
      </c>
      <c r="G126" s="216"/>
      <c r="H126" s="219">
        <v>1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126</v>
      </c>
      <c r="AU126" s="225" t="s">
        <v>82</v>
      </c>
      <c r="AV126" s="14" t="s">
        <v>82</v>
      </c>
      <c r="AW126" s="14" t="s">
        <v>34</v>
      </c>
      <c r="AX126" s="14" t="s">
        <v>72</v>
      </c>
      <c r="AY126" s="225" t="s">
        <v>114</v>
      </c>
    </row>
    <row r="127" spans="1:65" s="15" customFormat="1" ht="11.25">
      <c r="B127" s="226"/>
      <c r="C127" s="227"/>
      <c r="D127" s="201" t="s">
        <v>126</v>
      </c>
      <c r="E127" s="228" t="s">
        <v>19</v>
      </c>
      <c r="F127" s="229" t="s">
        <v>133</v>
      </c>
      <c r="G127" s="227"/>
      <c r="H127" s="230">
        <v>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126</v>
      </c>
      <c r="AU127" s="236" t="s">
        <v>82</v>
      </c>
      <c r="AV127" s="15" t="s">
        <v>122</v>
      </c>
      <c r="AW127" s="15" t="s">
        <v>34</v>
      </c>
      <c r="AX127" s="15" t="s">
        <v>80</v>
      </c>
      <c r="AY127" s="236" t="s">
        <v>114</v>
      </c>
    </row>
    <row r="128" spans="1:65" s="2" customFormat="1" ht="16.5" customHeight="1">
      <c r="A128" s="35"/>
      <c r="B128" s="36"/>
      <c r="C128" s="188" t="s">
        <v>145</v>
      </c>
      <c r="D128" s="188" t="s">
        <v>117</v>
      </c>
      <c r="E128" s="189" t="s">
        <v>885</v>
      </c>
      <c r="F128" s="190" t="s">
        <v>886</v>
      </c>
      <c r="G128" s="191" t="s">
        <v>793</v>
      </c>
      <c r="H128" s="192">
        <v>792</v>
      </c>
      <c r="I128" s="193"/>
      <c r="J128" s="194">
        <f>ROUND(I128*H128,2)</f>
        <v>0</v>
      </c>
      <c r="K128" s="190" t="s">
        <v>297</v>
      </c>
      <c r="L128" s="40"/>
      <c r="M128" s="195" t="s">
        <v>19</v>
      </c>
      <c r="N128" s="196" t="s">
        <v>43</v>
      </c>
      <c r="O128" s="65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849</v>
      </c>
      <c r="AT128" s="199" t="s">
        <v>117</v>
      </c>
      <c r="AU128" s="199" t="s">
        <v>82</v>
      </c>
      <c r="AY128" s="18" t="s">
        <v>114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8" t="s">
        <v>80</v>
      </c>
      <c r="BK128" s="200">
        <f>ROUND(I128*H128,2)</f>
        <v>0</v>
      </c>
      <c r="BL128" s="18" t="s">
        <v>849</v>
      </c>
      <c r="BM128" s="199" t="s">
        <v>887</v>
      </c>
    </row>
    <row r="129" spans="1:65" s="2" customFormat="1" ht="11.25">
      <c r="A129" s="35"/>
      <c r="B129" s="36"/>
      <c r="C129" s="37"/>
      <c r="D129" s="201" t="s">
        <v>124</v>
      </c>
      <c r="E129" s="37"/>
      <c r="F129" s="202" t="s">
        <v>886</v>
      </c>
      <c r="G129" s="37"/>
      <c r="H129" s="37"/>
      <c r="I129" s="109"/>
      <c r="J129" s="37"/>
      <c r="K129" s="37"/>
      <c r="L129" s="40"/>
      <c r="M129" s="203"/>
      <c r="N129" s="204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124</v>
      </c>
      <c r="AU129" s="18" t="s">
        <v>82</v>
      </c>
    </row>
    <row r="130" spans="1:65" s="13" customFormat="1" ht="11.25">
      <c r="B130" s="205"/>
      <c r="C130" s="206"/>
      <c r="D130" s="201" t="s">
        <v>126</v>
      </c>
      <c r="E130" s="207" t="s">
        <v>19</v>
      </c>
      <c r="F130" s="208" t="s">
        <v>888</v>
      </c>
      <c r="G130" s="206"/>
      <c r="H130" s="207" t="s">
        <v>19</v>
      </c>
      <c r="I130" s="209"/>
      <c r="J130" s="206"/>
      <c r="K130" s="206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126</v>
      </c>
      <c r="AU130" s="214" t="s">
        <v>82</v>
      </c>
      <c r="AV130" s="13" t="s">
        <v>80</v>
      </c>
      <c r="AW130" s="13" t="s">
        <v>34</v>
      </c>
      <c r="AX130" s="13" t="s">
        <v>72</v>
      </c>
      <c r="AY130" s="214" t="s">
        <v>114</v>
      </c>
    </row>
    <row r="131" spans="1:65" s="14" customFormat="1" ht="11.25">
      <c r="B131" s="215"/>
      <c r="C131" s="216"/>
      <c r="D131" s="201" t="s">
        <v>126</v>
      </c>
      <c r="E131" s="217" t="s">
        <v>19</v>
      </c>
      <c r="F131" s="218" t="s">
        <v>889</v>
      </c>
      <c r="G131" s="216"/>
      <c r="H131" s="219">
        <v>792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126</v>
      </c>
      <c r="AU131" s="225" t="s">
        <v>82</v>
      </c>
      <c r="AV131" s="14" t="s">
        <v>82</v>
      </c>
      <c r="AW131" s="14" t="s">
        <v>34</v>
      </c>
      <c r="AX131" s="14" t="s">
        <v>72</v>
      </c>
      <c r="AY131" s="225" t="s">
        <v>114</v>
      </c>
    </row>
    <row r="132" spans="1:65" s="15" customFormat="1" ht="11.25">
      <c r="B132" s="226"/>
      <c r="C132" s="227"/>
      <c r="D132" s="201" t="s">
        <v>126</v>
      </c>
      <c r="E132" s="228" t="s">
        <v>19</v>
      </c>
      <c r="F132" s="229" t="s">
        <v>133</v>
      </c>
      <c r="G132" s="227"/>
      <c r="H132" s="230">
        <v>792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126</v>
      </c>
      <c r="AU132" s="236" t="s">
        <v>82</v>
      </c>
      <c r="AV132" s="15" t="s">
        <v>122</v>
      </c>
      <c r="AW132" s="15" t="s">
        <v>34</v>
      </c>
      <c r="AX132" s="15" t="s">
        <v>80</v>
      </c>
      <c r="AY132" s="236" t="s">
        <v>114</v>
      </c>
    </row>
    <row r="133" spans="1:65" s="12" customFormat="1" ht="22.9" customHeight="1">
      <c r="B133" s="172"/>
      <c r="C133" s="173"/>
      <c r="D133" s="174" t="s">
        <v>71</v>
      </c>
      <c r="E133" s="186" t="s">
        <v>890</v>
      </c>
      <c r="F133" s="186" t="s">
        <v>891</v>
      </c>
      <c r="G133" s="173"/>
      <c r="H133" s="173"/>
      <c r="I133" s="176"/>
      <c r="J133" s="187">
        <f>BK133</f>
        <v>0</v>
      </c>
      <c r="K133" s="173"/>
      <c r="L133" s="178"/>
      <c r="M133" s="179"/>
      <c r="N133" s="180"/>
      <c r="O133" s="180"/>
      <c r="P133" s="181">
        <f>SUM(P134:P179)</f>
        <v>0</v>
      </c>
      <c r="Q133" s="180"/>
      <c r="R133" s="181">
        <f>SUM(R134:R179)</f>
        <v>0</v>
      </c>
      <c r="S133" s="180"/>
      <c r="T133" s="182">
        <f>SUM(T134:T179)</f>
        <v>0</v>
      </c>
      <c r="AR133" s="183" t="s">
        <v>115</v>
      </c>
      <c r="AT133" s="184" t="s">
        <v>71</v>
      </c>
      <c r="AU133" s="184" t="s">
        <v>80</v>
      </c>
      <c r="AY133" s="183" t="s">
        <v>114</v>
      </c>
      <c r="BK133" s="185">
        <f>SUM(BK134:BK179)</f>
        <v>0</v>
      </c>
    </row>
    <row r="134" spans="1:65" s="2" customFormat="1" ht="16.5" customHeight="1">
      <c r="A134" s="35"/>
      <c r="B134" s="36"/>
      <c r="C134" s="188" t="s">
        <v>180</v>
      </c>
      <c r="D134" s="188" t="s">
        <v>117</v>
      </c>
      <c r="E134" s="189" t="s">
        <v>892</v>
      </c>
      <c r="F134" s="190" t="s">
        <v>893</v>
      </c>
      <c r="G134" s="191" t="s">
        <v>867</v>
      </c>
      <c r="H134" s="192">
        <v>1</v>
      </c>
      <c r="I134" s="193"/>
      <c r="J134" s="194">
        <f>ROUND(I134*H134,2)</f>
        <v>0</v>
      </c>
      <c r="K134" s="190" t="s">
        <v>297</v>
      </c>
      <c r="L134" s="40"/>
      <c r="M134" s="195" t="s">
        <v>19</v>
      </c>
      <c r="N134" s="196" t="s">
        <v>43</v>
      </c>
      <c r="O134" s="65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849</v>
      </c>
      <c r="AT134" s="199" t="s">
        <v>117</v>
      </c>
      <c r="AU134" s="199" t="s">
        <v>82</v>
      </c>
      <c r="AY134" s="18" t="s">
        <v>114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8" t="s">
        <v>80</v>
      </c>
      <c r="BK134" s="200">
        <f>ROUND(I134*H134,2)</f>
        <v>0</v>
      </c>
      <c r="BL134" s="18" t="s">
        <v>849</v>
      </c>
      <c r="BM134" s="199" t="s">
        <v>894</v>
      </c>
    </row>
    <row r="135" spans="1:65" s="2" customFormat="1" ht="11.25">
      <c r="A135" s="35"/>
      <c r="B135" s="36"/>
      <c r="C135" s="37"/>
      <c r="D135" s="201" t="s">
        <v>124</v>
      </c>
      <c r="E135" s="37"/>
      <c r="F135" s="202" t="s">
        <v>893</v>
      </c>
      <c r="G135" s="37"/>
      <c r="H135" s="37"/>
      <c r="I135" s="109"/>
      <c r="J135" s="37"/>
      <c r="K135" s="37"/>
      <c r="L135" s="40"/>
      <c r="M135" s="203"/>
      <c r="N135" s="204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124</v>
      </c>
      <c r="AU135" s="18" t="s">
        <v>82</v>
      </c>
    </row>
    <row r="136" spans="1:65" s="2" customFormat="1" ht="19.5">
      <c r="A136" s="35"/>
      <c r="B136" s="36"/>
      <c r="C136" s="37"/>
      <c r="D136" s="201" t="s">
        <v>851</v>
      </c>
      <c r="E136" s="37"/>
      <c r="F136" s="250" t="s">
        <v>895</v>
      </c>
      <c r="G136" s="37"/>
      <c r="H136" s="37"/>
      <c r="I136" s="109"/>
      <c r="J136" s="37"/>
      <c r="K136" s="37"/>
      <c r="L136" s="40"/>
      <c r="M136" s="203"/>
      <c r="N136" s="204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851</v>
      </c>
      <c r="AU136" s="18" t="s">
        <v>82</v>
      </c>
    </row>
    <row r="137" spans="1:65" s="14" customFormat="1" ht="11.25">
      <c r="B137" s="215"/>
      <c r="C137" s="216"/>
      <c r="D137" s="201" t="s">
        <v>126</v>
      </c>
      <c r="E137" s="217" t="s">
        <v>19</v>
      </c>
      <c r="F137" s="218" t="s">
        <v>896</v>
      </c>
      <c r="G137" s="216"/>
      <c r="H137" s="219">
        <v>1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126</v>
      </c>
      <c r="AU137" s="225" t="s">
        <v>82</v>
      </c>
      <c r="AV137" s="14" t="s">
        <v>82</v>
      </c>
      <c r="AW137" s="14" t="s">
        <v>34</v>
      </c>
      <c r="AX137" s="14" t="s">
        <v>72</v>
      </c>
      <c r="AY137" s="225" t="s">
        <v>114</v>
      </c>
    </row>
    <row r="138" spans="1:65" s="15" customFormat="1" ht="11.25">
      <c r="B138" s="226"/>
      <c r="C138" s="227"/>
      <c r="D138" s="201" t="s">
        <v>126</v>
      </c>
      <c r="E138" s="228" t="s">
        <v>19</v>
      </c>
      <c r="F138" s="229" t="s">
        <v>133</v>
      </c>
      <c r="G138" s="227"/>
      <c r="H138" s="230">
        <v>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126</v>
      </c>
      <c r="AU138" s="236" t="s">
        <v>82</v>
      </c>
      <c r="AV138" s="15" t="s">
        <v>122</v>
      </c>
      <c r="AW138" s="15" t="s">
        <v>34</v>
      </c>
      <c r="AX138" s="15" t="s">
        <v>80</v>
      </c>
      <c r="AY138" s="236" t="s">
        <v>114</v>
      </c>
    </row>
    <row r="139" spans="1:65" s="2" customFormat="1" ht="16.5" customHeight="1">
      <c r="A139" s="35"/>
      <c r="B139" s="36"/>
      <c r="C139" s="188" t="s">
        <v>185</v>
      </c>
      <c r="D139" s="188" t="s">
        <v>117</v>
      </c>
      <c r="E139" s="189" t="s">
        <v>897</v>
      </c>
      <c r="F139" s="190" t="s">
        <v>893</v>
      </c>
      <c r="G139" s="191" t="s">
        <v>144</v>
      </c>
      <c r="H139" s="192">
        <v>8.8290000000000006</v>
      </c>
      <c r="I139" s="193"/>
      <c r="J139" s="194">
        <f>ROUND(I139*H139,2)</f>
        <v>0</v>
      </c>
      <c r="K139" s="190" t="s">
        <v>19</v>
      </c>
      <c r="L139" s="40"/>
      <c r="M139" s="195" t="s">
        <v>19</v>
      </c>
      <c r="N139" s="196" t="s">
        <v>43</v>
      </c>
      <c r="O139" s="65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9" t="s">
        <v>849</v>
      </c>
      <c r="AT139" s="199" t="s">
        <v>117</v>
      </c>
      <c r="AU139" s="199" t="s">
        <v>82</v>
      </c>
      <c r="AY139" s="18" t="s">
        <v>114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8" t="s">
        <v>80</v>
      </c>
      <c r="BK139" s="200">
        <f>ROUND(I139*H139,2)</f>
        <v>0</v>
      </c>
      <c r="BL139" s="18" t="s">
        <v>849</v>
      </c>
      <c r="BM139" s="199" t="s">
        <v>898</v>
      </c>
    </row>
    <row r="140" spans="1:65" s="2" customFormat="1" ht="11.25">
      <c r="A140" s="35"/>
      <c r="B140" s="36"/>
      <c r="C140" s="37"/>
      <c r="D140" s="201" t="s">
        <v>124</v>
      </c>
      <c r="E140" s="37"/>
      <c r="F140" s="202" t="s">
        <v>893</v>
      </c>
      <c r="G140" s="37"/>
      <c r="H140" s="37"/>
      <c r="I140" s="109"/>
      <c r="J140" s="37"/>
      <c r="K140" s="37"/>
      <c r="L140" s="40"/>
      <c r="M140" s="203"/>
      <c r="N140" s="204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124</v>
      </c>
      <c r="AU140" s="18" t="s">
        <v>82</v>
      </c>
    </row>
    <row r="141" spans="1:65" s="13" customFormat="1" ht="11.25">
      <c r="B141" s="205"/>
      <c r="C141" s="206"/>
      <c r="D141" s="201" t="s">
        <v>126</v>
      </c>
      <c r="E141" s="207" t="s">
        <v>19</v>
      </c>
      <c r="F141" s="208" t="s">
        <v>899</v>
      </c>
      <c r="G141" s="206"/>
      <c r="H141" s="207" t="s">
        <v>19</v>
      </c>
      <c r="I141" s="209"/>
      <c r="J141" s="206"/>
      <c r="K141" s="206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126</v>
      </c>
      <c r="AU141" s="214" t="s">
        <v>82</v>
      </c>
      <c r="AV141" s="13" t="s">
        <v>80</v>
      </c>
      <c r="AW141" s="13" t="s">
        <v>34</v>
      </c>
      <c r="AX141" s="13" t="s">
        <v>72</v>
      </c>
      <c r="AY141" s="214" t="s">
        <v>114</v>
      </c>
    </row>
    <row r="142" spans="1:65" s="14" customFormat="1" ht="11.25">
      <c r="B142" s="215"/>
      <c r="C142" s="216"/>
      <c r="D142" s="201" t="s">
        <v>126</v>
      </c>
      <c r="E142" s="217" t="s">
        <v>19</v>
      </c>
      <c r="F142" s="218" t="s">
        <v>900</v>
      </c>
      <c r="G142" s="216"/>
      <c r="H142" s="219">
        <v>8.8290000000000006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126</v>
      </c>
      <c r="AU142" s="225" t="s">
        <v>82</v>
      </c>
      <c r="AV142" s="14" t="s">
        <v>82</v>
      </c>
      <c r="AW142" s="14" t="s">
        <v>34</v>
      </c>
      <c r="AX142" s="14" t="s">
        <v>72</v>
      </c>
      <c r="AY142" s="225" t="s">
        <v>114</v>
      </c>
    </row>
    <row r="143" spans="1:65" s="15" customFormat="1" ht="11.25">
      <c r="B143" s="226"/>
      <c r="C143" s="227"/>
      <c r="D143" s="201" t="s">
        <v>126</v>
      </c>
      <c r="E143" s="228" t="s">
        <v>19</v>
      </c>
      <c r="F143" s="229" t="s">
        <v>133</v>
      </c>
      <c r="G143" s="227"/>
      <c r="H143" s="230">
        <v>8.8290000000000006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126</v>
      </c>
      <c r="AU143" s="236" t="s">
        <v>82</v>
      </c>
      <c r="AV143" s="15" t="s">
        <v>122</v>
      </c>
      <c r="AW143" s="15" t="s">
        <v>34</v>
      </c>
      <c r="AX143" s="15" t="s">
        <v>80</v>
      </c>
      <c r="AY143" s="236" t="s">
        <v>114</v>
      </c>
    </row>
    <row r="144" spans="1:65" s="2" customFormat="1" ht="16.5" customHeight="1">
      <c r="A144" s="35"/>
      <c r="B144" s="36"/>
      <c r="C144" s="188" t="s">
        <v>189</v>
      </c>
      <c r="D144" s="188" t="s">
        <v>117</v>
      </c>
      <c r="E144" s="189" t="s">
        <v>901</v>
      </c>
      <c r="F144" s="190" t="s">
        <v>902</v>
      </c>
      <c r="G144" s="191" t="s">
        <v>903</v>
      </c>
      <c r="H144" s="192">
        <v>528</v>
      </c>
      <c r="I144" s="193"/>
      <c r="J144" s="194">
        <f>ROUND(I144*H144,2)</f>
        <v>0</v>
      </c>
      <c r="K144" s="190" t="s">
        <v>19</v>
      </c>
      <c r="L144" s="40"/>
      <c r="M144" s="195" t="s">
        <v>19</v>
      </c>
      <c r="N144" s="196" t="s">
        <v>43</v>
      </c>
      <c r="O144" s="65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849</v>
      </c>
      <c r="AT144" s="199" t="s">
        <v>117</v>
      </c>
      <c r="AU144" s="199" t="s">
        <v>82</v>
      </c>
      <c r="AY144" s="18" t="s">
        <v>114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8" t="s">
        <v>80</v>
      </c>
      <c r="BK144" s="200">
        <f>ROUND(I144*H144,2)</f>
        <v>0</v>
      </c>
      <c r="BL144" s="18" t="s">
        <v>849</v>
      </c>
      <c r="BM144" s="199" t="s">
        <v>904</v>
      </c>
    </row>
    <row r="145" spans="1:65" s="2" customFormat="1" ht="11.25">
      <c r="A145" s="35"/>
      <c r="B145" s="36"/>
      <c r="C145" s="37"/>
      <c r="D145" s="201" t="s">
        <v>124</v>
      </c>
      <c r="E145" s="37"/>
      <c r="F145" s="202" t="s">
        <v>902</v>
      </c>
      <c r="G145" s="37"/>
      <c r="H145" s="37"/>
      <c r="I145" s="109"/>
      <c r="J145" s="37"/>
      <c r="K145" s="37"/>
      <c r="L145" s="40"/>
      <c r="M145" s="203"/>
      <c r="N145" s="204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124</v>
      </c>
      <c r="AU145" s="18" t="s">
        <v>82</v>
      </c>
    </row>
    <row r="146" spans="1:65" s="13" customFormat="1" ht="11.25">
      <c r="B146" s="205"/>
      <c r="C146" s="206"/>
      <c r="D146" s="201" t="s">
        <v>126</v>
      </c>
      <c r="E146" s="207" t="s">
        <v>19</v>
      </c>
      <c r="F146" s="208" t="s">
        <v>905</v>
      </c>
      <c r="G146" s="206"/>
      <c r="H146" s="207" t="s">
        <v>19</v>
      </c>
      <c r="I146" s="209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126</v>
      </c>
      <c r="AU146" s="214" t="s">
        <v>82</v>
      </c>
      <c r="AV146" s="13" t="s">
        <v>80</v>
      </c>
      <c r="AW146" s="13" t="s">
        <v>34</v>
      </c>
      <c r="AX146" s="13" t="s">
        <v>72</v>
      </c>
      <c r="AY146" s="214" t="s">
        <v>114</v>
      </c>
    </row>
    <row r="147" spans="1:65" s="14" customFormat="1" ht="11.25">
      <c r="B147" s="215"/>
      <c r="C147" s="216"/>
      <c r="D147" s="201" t="s">
        <v>126</v>
      </c>
      <c r="E147" s="217" t="s">
        <v>19</v>
      </c>
      <c r="F147" s="218" t="s">
        <v>906</v>
      </c>
      <c r="G147" s="216"/>
      <c r="H147" s="219">
        <v>528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126</v>
      </c>
      <c r="AU147" s="225" t="s">
        <v>82</v>
      </c>
      <c r="AV147" s="14" t="s">
        <v>82</v>
      </c>
      <c r="AW147" s="14" t="s">
        <v>34</v>
      </c>
      <c r="AX147" s="14" t="s">
        <v>72</v>
      </c>
      <c r="AY147" s="225" t="s">
        <v>114</v>
      </c>
    </row>
    <row r="148" spans="1:65" s="15" customFormat="1" ht="11.25">
      <c r="B148" s="226"/>
      <c r="C148" s="227"/>
      <c r="D148" s="201" t="s">
        <v>126</v>
      </c>
      <c r="E148" s="228" t="s">
        <v>19</v>
      </c>
      <c r="F148" s="229" t="s">
        <v>133</v>
      </c>
      <c r="G148" s="227"/>
      <c r="H148" s="230">
        <v>528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126</v>
      </c>
      <c r="AU148" s="236" t="s">
        <v>82</v>
      </c>
      <c r="AV148" s="15" t="s">
        <v>122</v>
      </c>
      <c r="AW148" s="15" t="s">
        <v>34</v>
      </c>
      <c r="AX148" s="15" t="s">
        <v>80</v>
      </c>
      <c r="AY148" s="236" t="s">
        <v>114</v>
      </c>
    </row>
    <row r="149" spans="1:65" s="2" customFormat="1" ht="16.5" customHeight="1">
      <c r="A149" s="35"/>
      <c r="B149" s="36"/>
      <c r="C149" s="188" t="s">
        <v>195</v>
      </c>
      <c r="D149" s="188" t="s">
        <v>117</v>
      </c>
      <c r="E149" s="189" t="s">
        <v>907</v>
      </c>
      <c r="F149" s="190" t="s">
        <v>908</v>
      </c>
      <c r="G149" s="191" t="s">
        <v>903</v>
      </c>
      <c r="H149" s="192">
        <v>54</v>
      </c>
      <c r="I149" s="193"/>
      <c r="J149" s="194">
        <f>ROUND(I149*H149,2)</f>
        <v>0</v>
      </c>
      <c r="K149" s="190" t="s">
        <v>19</v>
      </c>
      <c r="L149" s="40"/>
      <c r="M149" s="195" t="s">
        <v>19</v>
      </c>
      <c r="N149" s="196" t="s">
        <v>43</v>
      </c>
      <c r="O149" s="65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849</v>
      </c>
      <c r="AT149" s="199" t="s">
        <v>117</v>
      </c>
      <c r="AU149" s="199" t="s">
        <v>82</v>
      </c>
      <c r="AY149" s="18" t="s">
        <v>114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8" t="s">
        <v>80</v>
      </c>
      <c r="BK149" s="200">
        <f>ROUND(I149*H149,2)</f>
        <v>0</v>
      </c>
      <c r="BL149" s="18" t="s">
        <v>849</v>
      </c>
      <c r="BM149" s="199" t="s">
        <v>909</v>
      </c>
    </row>
    <row r="150" spans="1:65" s="2" customFormat="1" ht="11.25">
      <c r="A150" s="35"/>
      <c r="B150" s="36"/>
      <c r="C150" s="37"/>
      <c r="D150" s="201" t="s">
        <v>124</v>
      </c>
      <c r="E150" s="37"/>
      <c r="F150" s="202" t="s">
        <v>908</v>
      </c>
      <c r="G150" s="37"/>
      <c r="H150" s="37"/>
      <c r="I150" s="109"/>
      <c r="J150" s="37"/>
      <c r="K150" s="37"/>
      <c r="L150" s="40"/>
      <c r="M150" s="203"/>
      <c r="N150" s="204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124</v>
      </c>
      <c r="AU150" s="18" t="s">
        <v>82</v>
      </c>
    </row>
    <row r="151" spans="1:65" s="13" customFormat="1" ht="11.25">
      <c r="B151" s="205"/>
      <c r="C151" s="206"/>
      <c r="D151" s="201" t="s">
        <v>126</v>
      </c>
      <c r="E151" s="207" t="s">
        <v>19</v>
      </c>
      <c r="F151" s="208" t="s">
        <v>910</v>
      </c>
      <c r="G151" s="206"/>
      <c r="H151" s="207" t="s">
        <v>19</v>
      </c>
      <c r="I151" s="209"/>
      <c r="J151" s="206"/>
      <c r="K151" s="206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126</v>
      </c>
      <c r="AU151" s="214" t="s">
        <v>82</v>
      </c>
      <c r="AV151" s="13" t="s">
        <v>80</v>
      </c>
      <c r="AW151" s="13" t="s">
        <v>34</v>
      </c>
      <c r="AX151" s="13" t="s">
        <v>72</v>
      </c>
      <c r="AY151" s="214" t="s">
        <v>114</v>
      </c>
    </row>
    <row r="152" spans="1:65" s="14" customFormat="1" ht="11.25">
      <c r="B152" s="215"/>
      <c r="C152" s="216"/>
      <c r="D152" s="201" t="s">
        <v>126</v>
      </c>
      <c r="E152" s="217" t="s">
        <v>19</v>
      </c>
      <c r="F152" s="218" t="s">
        <v>911</v>
      </c>
      <c r="G152" s="216"/>
      <c r="H152" s="219">
        <v>15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126</v>
      </c>
      <c r="AU152" s="225" t="s">
        <v>82</v>
      </c>
      <c r="AV152" s="14" t="s">
        <v>82</v>
      </c>
      <c r="AW152" s="14" t="s">
        <v>34</v>
      </c>
      <c r="AX152" s="14" t="s">
        <v>72</v>
      </c>
      <c r="AY152" s="225" t="s">
        <v>114</v>
      </c>
    </row>
    <row r="153" spans="1:65" s="13" customFormat="1" ht="11.25">
      <c r="B153" s="205"/>
      <c r="C153" s="206"/>
      <c r="D153" s="201" t="s">
        <v>126</v>
      </c>
      <c r="E153" s="207" t="s">
        <v>19</v>
      </c>
      <c r="F153" s="208" t="s">
        <v>912</v>
      </c>
      <c r="G153" s="206"/>
      <c r="H153" s="207" t="s">
        <v>19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126</v>
      </c>
      <c r="AU153" s="214" t="s">
        <v>82</v>
      </c>
      <c r="AV153" s="13" t="s">
        <v>80</v>
      </c>
      <c r="AW153" s="13" t="s">
        <v>34</v>
      </c>
      <c r="AX153" s="13" t="s">
        <v>72</v>
      </c>
      <c r="AY153" s="214" t="s">
        <v>114</v>
      </c>
    </row>
    <row r="154" spans="1:65" s="14" customFormat="1" ht="11.25">
      <c r="B154" s="215"/>
      <c r="C154" s="216"/>
      <c r="D154" s="201" t="s">
        <v>126</v>
      </c>
      <c r="E154" s="217" t="s">
        <v>19</v>
      </c>
      <c r="F154" s="218" t="s">
        <v>913</v>
      </c>
      <c r="G154" s="216"/>
      <c r="H154" s="219">
        <v>15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126</v>
      </c>
      <c r="AU154" s="225" t="s">
        <v>82</v>
      </c>
      <c r="AV154" s="14" t="s">
        <v>82</v>
      </c>
      <c r="AW154" s="14" t="s">
        <v>34</v>
      </c>
      <c r="AX154" s="14" t="s">
        <v>72</v>
      </c>
      <c r="AY154" s="225" t="s">
        <v>114</v>
      </c>
    </row>
    <row r="155" spans="1:65" s="13" customFormat="1" ht="11.25">
      <c r="B155" s="205"/>
      <c r="C155" s="206"/>
      <c r="D155" s="201" t="s">
        <v>126</v>
      </c>
      <c r="E155" s="207" t="s">
        <v>19</v>
      </c>
      <c r="F155" s="208" t="s">
        <v>914</v>
      </c>
      <c r="G155" s="206"/>
      <c r="H155" s="207" t="s">
        <v>19</v>
      </c>
      <c r="I155" s="209"/>
      <c r="J155" s="206"/>
      <c r="K155" s="206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126</v>
      </c>
      <c r="AU155" s="214" t="s">
        <v>82</v>
      </c>
      <c r="AV155" s="13" t="s">
        <v>80</v>
      </c>
      <c r="AW155" s="13" t="s">
        <v>34</v>
      </c>
      <c r="AX155" s="13" t="s">
        <v>72</v>
      </c>
      <c r="AY155" s="214" t="s">
        <v>114</v>
      </c>
    </row>
    <row r="156" spans="1:65" s="14" customFormat="1" ht="11.25">
      <c r="B156" s="215"/>
      <c r="C156" s="216"/>
      <c r="D156" s="201" t="s">
        <v>126</v>
      </c>
      <c r="E156" s="217" t="s">
        <v>19</v>
      </c>
      <c r="F156" s="218" t="s">
        <v>915</v>
      </c>
      <c r="G156" s="216"/>
      <c r="H156" s="219">
        <v>24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126</v>
      </c>
      <c r="AU156" s="225" t="s">
        <v>82</v>
      </c>
      <c r="AV156" s="14" t="s">
        <v>82</v>
      </c>
      <c r="AW156" s="14" t="s">
        <v>34</v>
      </c>
      <c r="AX156" s="14" t="s">
        <v>72</v>
      </c>
      <c r="AY156" s="225" t="s">
        <v>114</v>
      </c>
    </row>
    <row r="157" spans="1:65" s="15" customFormat="1" ht="11.25">
      <c r="B157" s="226"/>
      <c r="C157" s="227"/>
      <c r="D157" s="201" t="s">
        <v>126</v>
      </c>
      <c r="E157" s="228" t="s">
        <v>19</v>
      </c>
      <c r="F157" s="229" t="s">
        <v>133</v>
      </c>
      <c r="G157" s="227"/>
      <c r="H157" s="230">
        <v>54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126</v>
      </c>
      <c r="AU157" s="236" t="s">
        <v>82</v>
      </c>
      <c r="AV157" s="15" t="s">
        <v>122</v>
      </c>
      <c r="AW157" s="15" t="s">
        <v>34</v>
      </c>
      <c r="AX157" s="15" t="s">
        <v>80</v>
      </c>
      <c r="AY157" s="236" t="s">
        <v>114</v>
      </c>
    </row>
    <row r="158" spans="1:65" s="2" customFormat="1" ht="16.5" customHeight="1">
      <c r="A158" s="35"/>
      <c r="B158" s="36"/>
      <c r="C158" s="188" t="s">
        <v>199</v>
      </c>
      <c r="D158" s="188" t="s">
        <v>117</v>
      </c>
      <c r="E158" s="189" t="s">
        <v>338</v>
      </c>
      <c r="F158" s="190" t="s">
        <v>916</v>
      </c>
      <c r="G158" s="191" t="s">
        <v>917</v>
      </c>
      <c r="H158" s="192">
        <v>132</v>
      </c>
      <c r="I158" s="193"/>
      <c r="J158" s="194">
        <f>ROUND(I158*H158,2)</f>
        <v>0</v>
      </c>
      <c r="K158" s="190" t="s">
        <v>19</v>
      </c>
      <c r="L158" s="40"/>
      <c r="M158" s="195" t="s">
        <v>19</v>
      </c>
      <c r="N158" s="196" t="s">
        <v>43</v>
      </c>
      <c r="O158" s="65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849</v>
      </c>
      <c r="AT158" s="199" t="s">
        <v>117</v>
      </c>
      <c r="AU158" s="199" t="s">
        <v>82</v>
      </c>
      <c r="AY158" s="18" t="s">
        <v>114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8" t="s">
        <v>80</v>
      </c>
      <c r="BK158" s="200">
        <f>ROUND(I158*H158,2)</f>
        <v>0</v>
      </c>
      <c r="BL158" s="18" t="s">
        <v>849</v>
      </c>
      <c r="BM158" s="199" t="s">
        <v>918</v>
      </c>
    </row>
    <row r="159" spans="1:65" s="2" customFormat="1" ht="11.25">
      <c r="A159" s="35"/>
      <c r="B159" s="36"/>
      <c r="C159" s="37"/>
      <c r="D159" s="201" t="s">
        <v>124</v>
      </c>
      <c r="E159" s="37"/>
      <c r="F159" s="202" t="s">
        <v>916</v>
      </c>
      <c r="G159" s="37"/>
      <c r="H159" s="37"/>
      <c r="I159" s="109"/>
      <c r="J159" s="37"/>
      <c r="K159" s="37"/>
      <c r="L159" s="40"/>
      <c r="M159" s="203"/>
      <c r="N159" s="204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124</v>
      </c>
      <c r="AU159" s="18" t="s">
        <v>82</v>
      </c>
    </row>
    <row r="160" spans="1:65" s="13" customFormat="1" ht="11.25">
      <c r="B160" s="205"/>
      <c r="C160" s="206"/>
      <c r="D160" s="201" t="s">
        <v>126</v>
      </c>
      <c r="E160" s="207" t="s">
        <v>19</v>
      </c>
      <c r="F160" s="208" t="s">
        <v>919</v>
      </c>
      <c r="G160" s="206"/>
      <c r="H160" s="207" t="s">
        <v>19</v>
      </c>
      <c r="I160" s="209"/>
      <c r="J160" s="206"/>
      <c r="K160" s="206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126</v>
      </c>
      <c r="AU160" s="214" t="s">
        <v>82</v>
      </c>
      <c r="AV160" s="13" t="s">
        <v>80</v>
      </c>
      <c r="AW160" s="13" t="s">
        <v>34</v>
      </c>
      <c r="AX160" s="13" t="s">
        <v>72</v>
      </c>
      <c r="AY160" s="214" t="s">
        <v>114</v>
      </c>
    </row>
    <row r="161" spans="1:65" s="14" customFormat="1" ht="11.25">
      <c r="B161" s="215"/>
      <c r="C161" s="216"/>
      <c r="D161" s="201" t="s">
        <v>126</v>
      </c>
      <c r="E161" s="217" t="s">
        <v>19</v>
      </c>
      <c r="F161" s="218" t="s">
        <v>920</v>
      </c>
      <c r="G161" s="216"/>
      <c r="H161" s="219">
        <v>132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126</v>
      </c>
      <c r="AU161" s="225" t="s">
        <v>82</v>
      </c>
      <c r="AV161" s="14" t="s">
        <v>82</v>
      </c>
      <c r="AW161" s="14" t="s">
        <v>34</v>
      </c>
      <c r="AX161" s="14" t="s">
        <v>72</v>
      </c>
      <c r="AY161" s="225" t="s">
        <v>114</v>
      </c>
    </row>
    <row r="162" spans="1:65" s="15" customFormat="1" ht="11.25">
      <c r="B162" s="226"/>
      <c r="C162" s="227"/>
      <c r="D162" s="201" t="s">
        <v>126</v>
      </c>
      <c r="E162" s="228" t="s">
        <v>19</v>
      </c>
      <c r="F162" s="229" t="s">
        <v>133</v>
      </c>
      <c r="G162" s="227"/>
      <c r="H162" s="230">
        <v>132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126</v>
      </c>
      <c r="AU162" s="236" t="s">
        <v>82</v>
      </c>
      <c r="AV162" s="15" t="s">
        <v>122</v>
      </c>
      <c r="AW162" s="15" t="s">
        <v>34</v>
      </c>
      <c r="AX162" s="15" t="s">
        <v>80</v>
      </c>
      <c r="AY162" s="236" t="s">
        <v>114</v>
      </c>
    </row>
    <row r="163" spans="1:65" s="2" customFormat="1" ht="16.5" customHeight="1">
      <c r="A163" s="35"/>
      <c r="B163" s="36"/>
      <c r="C163" s="188" t="s">
        <v>203</v>
      </c>
      <c r="D163" s="188" t="s">
        <v>117</v>
      </c>
      <c r="E163" s="189" t="s">
        <v>921</v>
      </c>
      <c r="F163" s="190" t="s">
        <v>922</v>
      </c>
      <c r="G163" s="191" t="s">
        <v>923</v>
      </c>
      <c r="H163" s="192">
        <v>4</v>
      </c>
      <c r="I163" s="193"/>
      <c r="J163" s="194">
        <f>ROUND(I163*H163,2)</f>
        <v>0</v>
      </c>
      <c r="K163" s="190" t="s">
        <v>19</v>
      </c>
      <c r="L163" s="40"/>
      <c r="M163" s="195" t="s">
        <v>19</v>
      </c>
      <c r="N163" s="196" t="s">
        <v>43</v>
      </c>
      <c r="O163" s="65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849</v>
      </c>
      <c r="AT163" s="199" t="s">
        <v>117</v>
      </c>
      <c r="AU163" s="199" t="s">
        <v>82</v>
      </c>
      <c r="AY163" s="18" t="s">
        <v>114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8" t="s">
        <v>80</v>
      </c>
      <c r="BK163" s="200">
        <f>ROUND(I163*H163,2)</f>
        <v>0</v>
      </c>
      <c r="BL163" s="18" t="s">
        <v>849</v>
      </c>
      <c r="BM163" s="199" t="s">
        <v>924</v>
      </c>
    </row>
    <row r="164" spans="1:65" s="2" customFormat="1" ht="11.25">
      <c r="A164" s="35"/>
      <c r="B164" s="36"/>
      <c r="C164" s="37"/>
      <c r="D164" s="201" t="s">
        <v>124</v>
      </c>
      <c r="E164" s="37"/>
      <c r="F164" s="202" t="s">
        <v>922</v>
      </c>
      <c r="G164" s="37"/>
      <c r="H164" s="37"/>
      <c r="I164" s="109"/>
      <c r="J164" s="37"/>
      <c r="K164" s="37"/>
      <c r="L164" s="40"/>
      <c r="M164" s="203"/>
      <c r="N164" s="204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124</v>
      </c>
      <c r="AU164" s="18" t="s">
        <v>82</v>
      </c>
    </row>
    <row r="165" spans="1:65" s="13" customFormat="1" ht="11.25">
      <c r="B165" s="205"/>
      <c r="C165" s="206"/>
      <c r="D165" s="201" t="s">
        <v>126</v>
      </c>
      <c r="E165" s="207" t="s">
        <v>19</v>
      </c>
      <c r="F165" s="208" t="s">
        <v>925</v>
      </c>
      <c r="G165" s="206"/>
      <c r="H165" s="207" t="s">
        <v>19</v>
      </c>
      <c r="I165" s="209"/>
      <c r="J165" s="206"/>
      <c r="K165" s="206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126</v>
      </c>
      <c r="AU165" s="214" t="s">
        <v>82</v>
      </c>
      <c r="AV165" s="13" t="s">
        <v>80</v>
      </c>
      <c r="AW165" s="13" t="s">
        <v>34</v>
      </c>
      <c r="AX165" s="13" t="s">
        <v>72</v>
      </c>
      <c r="AY165" s="214" t="s">
        <v>114</v>
      </c>
    </row>
    <row r="166" spans="1:65" s="13" customFormat="1" ht="11.25">
      <c r="B166" s="205"/>
      <c r="C166" s="206"/>
      <c r="D166" s="201" t="s">
        <v>126</v>
      </c>
      <c r="E166" s="207" t="s">
        <v>19</v>
      </c>
      <c r="F166" s="208" t="s">
        <v>926</v>
      </c>
      <c r="G166" s="206"/>
      <c r="H166" s="207" t="s">
        <v>19</v>
      </c>
      <c r="I166" s="209"/>
      <c r="J166" s="206"/>
      <c r="K166" s="206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126</v>
      </c>
      <c r="AU166" s="214" t="s">
        <v>82</v>
      </c>
      <c r="AV166" s="13" t="s">
        <v>80</v>
      </c>
      <c r="AW166" s="13" t="s">
        <v>34</v>
      </c>
      <c r="AX166" s="13" t="s">
        <v>72</v>
      </c>
      <c r="AY166" s="214" t="s">
        <v>114</v>
      </c>
    </row>
    <row r="167" spans="1:65" s="14" customFormat="1" ht="11.25">
      <c r="B167" s="215"/>
      <c r="C167" s="216"/>
      <c r="D167" s="201" t="s">
        <v>126</v>
      </c>
      <c r="E167" s="217" t="s">
        <v>19</v>
      </c>
      <c r="F167" s="218" t="s">
        <v>82</v>
      </c>
      <c r="G167" s="216"/>
      <c r="H167" s="219">
        <v>2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126</v>
      </c>
      <c r="AU167" s="225" t="s">
        <v>82</v>
      </c>
      <c r="AV167" s="14" t="s">
        <v>82</v>
      </c>
      <c r="AW167" s="14" t="s">
        <v>34</v>
      </c>
      <c r="AX167" s="14" t="s">
        <v>72</v>
      </c>
      <c r="AY167" s="225" t="s">
        <v>114</v>
      </c>
    </row>
    <row r="168" spans="1:65" s="13" customFormat="1" ht="11.25">
      <c r="B168" s="205"/>
      <c r="C168" s="206"/>
      <c r="D168" s="201" t="s">
        <v>126</v>
      </c>
      <c r="E168" s="207" t="s">
        <v>19</v>
      </c>
      <c r="F168" s="208" t="s">
        <v>927</v>
      </c>
      <c r="G168" s="206"/>
      <c r="H168" s="207" t="s">
        <v>19</v>
      </c>
      <c r="I168" s="209"/>
      <c r="J168" s="206"/>
      <c r="K168" s="206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126</v>
      </c>
      <c r="AU168" s="214" t="s">
        <v>82</v>
      </c>
      <c r="AV168" s="13" t="s">
        <v>80</v>
      </c>
      <c r="AW168" s="13" t="s">
        <v>34</v>
      </c>
      <c r="AX168" s="13" t="s">
        <v>72</v>
      </c>
      <c r="AY168" s="214" t="s">
        <v>114</v>
      </c>
    </row>
    <row r="169" spans="1:65" s="14" customFormat="1" ht="11.25">
      <c r="B169" s="215"/>
      <c r="C169" s="216"/>
      <c r="D169" s="201" t="s">
        <v>126</v>
      </c>
      <c r="E169" s="217" t="s">
        <v>19</v>
      </c>
      <c r="F169" s="218" t="s">
        <v>82</v>
      </c>
      <c r="G169" s="216"/>
      <c r="H169" s="219">
        <v>2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126</v>
      </c>
      <c r="AU169" s="225" t="s">
        <v>82</v>
      </c>
      <c r="AV169" s="14" t="s">
        <v>82</v>
      </c>
      <c r="AW169" s="14" t="s">
        <v>34</v>
      </c>
      <c r="AX169" s="14" t="s">
        <v>72</v>
      </c>
      <c r="AY169" s="225" t="s">
        <v>114</v>
      </c>
    </row>
    <row r="170" spans="1:65" s="15" customFormat="1" ht="11.25">
      <c r="B170" s="226"/>
      <c r="C170" s="227"/>
      <c r="D170" s="201" t="s">
        <v>126</v>
      </c>
      <c r="E170" s="228" t="s">
        <v>19</v>
      </c>
      <c r="F170" s="229" t="s">
        <v>133</v>
      </c>
      <c r="G170" s="227"/>
      <c r="H170" s="230">
        <v>4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126</v>
      </c>
      <c r="AU170" s="236" t="s">
        <v>82</v>
      </c>
      <c r="AV170" s="15" t="s">
        <v>122</v>
      </c>
      <c r="AW170" s="15" t="s">
        <v>34</v>
      </c>
      <c r="AX170" s="15" t="s">
        <v>80</v>
      </c>
      <c r="AY170" s="236" t="s">
        <v>114</v>
      </c>
    </row>
    <row r="171" spans="1:65" s="2" customFormat="1" ht="16.5" customHeight="1">
      <c r="A171" s="35"/>
      <c r="B171" s="36"/>
      <c r="C171" s="188" t="s">
        <v>8</v>
      </c>
      <c r="D171" s="188" t="s">
        <v>117</v>
      </c>
      <c r="E171" s="189" t="s">
        <v>646</v>
      </c>
      <c r="F171" s="190" t="s">
        <v>928</v>
      </c>
      <c r="G171" s="191" t="s">
        <v>793</v>
      </c>
      <c r="H171" s="192">
        <v>400</v>
      </c>
      <c r="I171" s="193"/>
      <c r="J171" s="194">
        <f>ROUND(I171*H171,2)</f>
        <v>0</v>
      </c>
      <c r="K171" s="190" t="s">
        <v>19</v>
      </c>
      <c r="L171" s="40"/>
      <c r="M171" s="195" t="s">
        <v>19</v>
      </c>
      <c r="N171" s="196" t="s">
        <v>43</v>
      </c>
      <c r="O171" s="65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9" t="s">
        <v>849</v>
      </c>
      <c r="AT171" s="199" t="s">
        <v>117</v>
      </c>
      <c r="AU171" s="199" t="s">
        <v>82</v>
      </c>
      <c r="AY171" s="18" t="s">
        <v>114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8" t="s">
        <v>80</v>
      </c>
      <c r="BK171" s="200">
        <f>ROUND(I171*H171,2)</f>
        <v>0</v>
      </c>
      <c r="BL171" s="18" t="s">
        <v>849</v>
      </c>
      <c r="BM171" s="199" t="s">
        <v>929</v>
      </c>
    </row>
    <row r="172" spans="1:65" s="2" customFormat="1" ht="11.25">
      <c r="A172" s="35"/>
      <c r="B172" s="36"/>
      <c r="C172" s="37"/>
      <c r="D172" s="201" t="s">
        <v>124</v>
      </c>
      <c r="E172" s="37"/>
      <c r="F172" s="202" t="s">
        <v>928</v>
      </c>
      <c r="G172" s="37"/>
      <c r="H172" s="37"/>
      <c r="I172" s="109"/>
      <c r="J172" s="37"/>
      <c r="K172" s="37"/>
      <c r="L172" s="40"/>
      <c r="M172" s="203"/>
      <c r="N172" s="204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124</v>
      </c>
      <c r="AU172" s="18" t="s">
        <v>82</v>
      </c>
    </row>
    <row r="173" spans="1:65" s="13" customFormat="1" ht="11.25">
      <c r="B173" s="205"/>
      <c r="C173" s="206"/>
      <c r="D173" s="201" t="s">
        <v>126</v>
      </c>
      <c r="E173" s="207" t="s">
        <v>19</v>
      </c>
      <c r="F173" s="208" t="s">
        <v>930</v>
      </c>
      <c r="G173" s="206"/>
      <c r="H173" s="207" t="s">
        <v>19</v>
      </c>
      <c r="I173" s="209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126</v>
      </c>
      <c r="AU173" s="214" t="s">
        <v>82</v>
      </c>
      <c r="AV173" s="13" t="s">
        <v>80</v>
      </c>
      <c r="AW173" s="13" t="s">
        <v>34</v>
      </c>
      <c r="AX173" s="13" t="s">
        <v>72</v>
      </c>
      <c r="AY173" s="214" t="s">
        <v>114</v>
      </c>
    </row>
    <row r="174" spans="1:65" s="14" customFormat="1" ht="11.25">
      <c r="B174" s="215"/>
      <c r="C174" s="216"/>
      <c r="D174" s="201" t="s">
        <v>126</v>
      </c>
      <c r="E174" s="217" t="s">
        <v>19</v>
      </c>
      <c r="F174" s="218" t="s">
        <v>931</v>
      </c>
      <c r="G174" s="216"/>
      <c r="H174" s="219">
        <v>400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126</v>
      </c>
      <c r="AU174" s="225" t="s">
        <v>82</v>
      </c>
      <c r="AV174" s="14" t="s">
        <v>82</v>
      </c>
      <c r="AW174" s="14" t="s">
        <v>34</v>
      </c>
      <c r="AX174" s="14" t="s">
        <v>72</v>
      </c>
      <c r="AY174" s="225" t="s">
        <v>114</v>
      </c>
    </row>
    <row r="175" spans="1:65" s="15" customFormat="1" ht="11.25">
      <c r="B175" s="226"/>
      <c r="C175" s="227"/>
      <c r="D175" s="201" t="s">
        <v>126</v>
      </c>
      <c r="E175" s="228" t="s">
        <v>19</v>
      </c>
      <c r="F175" s="229" t="s">
        <v>133</v>
      </c>
      <c r="G175" s="227"/>
      <c r="H175" s="230">
        <v>400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126</v>
      </c>
      <c r="AU175" s="236" t="s">
        <v>82</v>
      </c>
      <c r="AV175" s="15" t="s">
        <v>122</v>
      </c>
      <c r="AW175" s="15" t="s">
        <v>34</v>
      </c>
      <c r="AX175" s="15" t="s">
        <v>80</v>
      </c>
      <c r="AY175" s="236" t="s">
        <v>114</v>
      </c>
    </row>
    <row r="176" spans="1:65" s="2" customFormat="1" ht="16.5" customHeight="1">
      <c r="A176" s="35"/>
      <c r="B176" s="36"/>
      <c r="C176" s="188" t="s">
        <v>217</v>
      </c>
      <c r="D176" s="188" t="s">
        <v>117</v>
      </c>
      <c r="E176" s="189" t="s">
        <v>932</v>
      </c>
      <c r="F176" s="190" t="s">
        <v>933</v>
      </c>
      <c r="G176" s="191" t="s">
        <v>206</v>
      </c>
      <c r="H176" s="192">
        <v>240</v>
      </c>
      <c r="I176" s="193"/>
      <c r="J176" s="194">
        <f>ROUND(I176*H176,2)</f>
        <v>0</v>
      </c>
      <c r="K176" s="190" t="s">
        <v>19</v>
      </c>
      <c r="L176" s="40"/>
      <c r="M176" s="195" t="s">
        <v>19</v>
      </c>
      <c r="N176" s="196" t="s">
        <v>43</v>
      </c>
      <c r="O176" s="65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849</v>
      </c>
      <c r="AT176" s="199" t="s">
        <v>117</v>
      </c>
      <c r="AU176" s="199" t="s">
        <v>82</v>
      </c>
      <c r="AY176" s="18" t="s">
        <v>114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8" t="s">
        <v>80</v>
      </c>
      <c r="BK176" s="200">
        <f>ROUND(I176*H176,2)</f>
        <v>0</v>
      </c>
      <c r="BL176" s="18" t="s">
        <v>849</v>
      </c>
      <c r="BM176" s="199" t="s">
        <v>934</v>
      </c>
    </row>
    <row r="177" spans="1:65" s="2" customFormat="1" ht="11.25">
      <c r="A177" s="35"/>
      <c r="B177" s="36"/>
      <c r="C177" s="37"/>
      <c r="D177" s="201" t="s">
        <v>124</v>
      </c>
      <c r="E177" s="37"/>
      <c r="F177" s="202" t="s">
        <v>933</v>
      </c>
      <c r="G177" s="37"/>
      <c r="H177" s="37"/>
      <c r="I177" s="109"/>
      <c r="J177" s="37"/>
      <c r="K177" s="37"/>
      <c r="L177" s="40"/>
      <c r="M177" s="203"/>
      <c r="N177" s="204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124</v>
      </c>
      <c r="AU177" s="18" t="s">
        <v>82</v>
      </c>
    </row>
    <row r="178" spans="1:65" s="14" customFormat="1" ht="11.25">
      <c r="B178" s="215"/>
      <c r="C178" s="216"/>
      <c r="D178" s="201" t="s">
        <v>126</v>
      </c>
      <c r="E178" s="217" t="s">
        <v>19</v>
      </c>
      <c r="F178" s="218" t="s">
        <v>935</v>
      </c>
      <c r="G178" s="216"/>
      <c r="H178" s="219">
        <v>240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126</v>
      </c>
      <c r="AU178" s="225" t="s">
        <v>82</v>
      </c>
      <c r="AV178" s="14" t="s">
        <v>82</v>
      </c>
      <c r="AW178" s="14" t="s">
        <v>34</v>
      </c>
      <c r="AX178" s="14" t="s">
        <v>72</v>
      </c>
      <c r="AY178" s="225" t="s">
        <v>114</v>
      </c>
    </row>
    <row r="179" spans="1:65" s="15" customFormat="1" ht="11.25">
      <c r="B179" s="226"/>
      <c r="C179" s="227"/>
      <c r="D179" s="201" t="s">
        <v>126</v>
      </c>
      <c r="E179" s="228" t="s">
        <v>19</v>
      </c>
      <c r="F179" s="229" t="s">
        <v>133</v>
      </c>
      <c r="G179" s="227"/>
      <c r="H179" s="230">
        <v>240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126</v>
      </c>
      <c r="AU179" s="236" t="s">
        <v>82</v>
      </c>
      <c r="AV179" s="15" t="s">
        <v>122</v>
      </c>
      <c r="AW179" s="15" t="s">
        <v>34</v>
      </c>
      <c r="AX179" s="15" t="s">
        <v>80</v>
      </c>
      <c r="AY179" s="236" t="s">
        <v>114</v>
      </c>
    </row>
    <row r="180" spans="1:65" s="12" customFormat="1" ht="22.9" customHeight="1">
      <c r="B180" s="172"/>
      <c r="C180" s="173"/>
      <c r="D180" s="174" t="s">
        <v>71</v>
      </c>
      <c r="E180" s="186" t="s">
        <v>936</v>
      </c>
      <c r="F180" s="186" t="s">
        <v>937</v>
      </c>
      <c r="G180" s="173"/>
      <c r="H180" s="173"/>
      <c r="I180" s="176"/>
      <c r="J180" s="187">
        <f>BK180</f>
        <v>0</v>
      </c>
      <c r="K180" s="173"/>
      <c r="L180" s="178"/>
      <c r="M180" s="179"/>
      <c r="N180" s="180"/>
      <c r="O180" s="180"/>
      <c r="P180" s="181">
        <f>SUM(P181:P186)</f>
        <v>0</v>
      </c>
      <c r="Q180" s="180"/>
      <c r="R180" s="181">
        <f>SUM(R181:R186)</f>
        <v>0</v>
      </c>
      <c r="S180" s="180"/>
      <c r="T180" s="182">
        <f>SUM(T181:T186)</f>
        <v>0</v>
      </c>
      <c r="AR180" s="183" t="s">
        <v>115</v>
      </c>
      <c r="AT180" s="184" t="s">
        <v>71</v>
      </c>
      <c r="AU180" s="184" t="s">
        <v>80</v>
      </c>
      <c r="AY180" s="183" t="s">
        <v>114</v>
      </c>
      <c r="BK180" s="185">
        <f>SUM(BK181:BK186)</f>
        <v>0</v>
      </c>
    </row>
    <row r="181" spans="1:65" s="2" customFormat="1" ht="16.5" customHeight="1">
      <c r="A181" s="35"/>
      <c r="B181" s="36"/>
      <c r="C181" s="188" t="s">
        <v>223</v>
      </c>
      <c r="D181" s="188" t="s">
        <v>117</v>
      </c>
      <c r="E181" s="189" t="s">
        <v>938</v>
      </c>
      <c r="F181" s="190" t="s">
        <v>939</v>
      </c>
      <c r="G181" s="191" t="s">
        <v>940</v>
      </c>
      <c r="H181" s="251"/>
      <c r="I181" s="193"/>
      <c r="J181" s="194">
        <f>ROUND(I181*H181,2)</f>
        <v>0</v>
      </c>
      <c r="K181" s="190" t="s">
        <v>297</v>
      </c>
      <c r="L181" s="40"/>
      <c r="M181" s="195" t="s">
        <v>19</v>
      </c>
      <c r="N181" s="196" t="s">
        <v>43</v>
      </c>
      <c r="O181" s="65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849</v>
      </c>
      <c r="AT181" s="199" t="s">
        <v>117</v>
      </c>
      <c r="AU181" s="199" t="s">
        <v>82</v>
      </c>
      <c r="AY181" s="18" t="s">
        <v>114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8" t="s">
        <v>80</v>
      </c>
      <c r="BK181" s="200">
        <f>ROUND(I181*H181,2)</f>
        <v>0</v>
      </c>
      <c r="BL181" s="18" t="s">
        <v>849</v>
      </c>
      <c r="BM181" s="199" t="s">
        <v>941</v>
      </c>
    </row>
    <row r="182" spans="1:65" s="2" customFormat="1" ht="11.25">
      <c r="A182" s="35"/>
      <c r="B182" s="36"/>
      <c r="C182" s="37"/>
      <c r="D182" s="201" t="s">
        <v>124</v>
      </c>
      <c r="E182" s="37"/>
      <c r="F182" s="202" t="s">
        <v>939</v>
      </c>
      <c r="G182" s="37"/>
      <c r="H182" s="37"/>
      <c r="I182" s="109"/>
      <c r="J182" s="37"/>
      <c r="K182" s="37"/>
      <c r="L182" s="40"/>
      <c r="M182" s="203"/>
      <c r="N182" s="204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124</v>
      </c>
      <c r="AU182" s="18" t="s">
        <v>82</v>
      </c>
    </row>
    <row r="183" spans="1:65" s="2" customFormat="1" ht="48.75">
      <c r="A183" s="35"/>
      <c r="B183" s="36"/>
      <c r="C183" s="37"/>
      <c r="D183" s="201" t="s">
        <v>851</v>
      </c>
      <c r="E183" s="37"/>
      <c r="F183" s="250" t="s">
        <v>942</v>
      </c>
      <c r="G183" s="37"/>
      <c r="H183" s="37"/>
      <c r="I183" s="109"/>
      <c r="J183" s="37"/>
      <c r="K183" s="37"/>
      <c r="L183" s="40"/>
      <c r="M183" s="203"/>
      <c r="N183" s="204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851</v>
      </c>
      <c r="AU183" s="18" t="s">
        <v>82</v>
      </c>
    </row>
    <row r="184" spans="1:65" s="13" customFormat="1" ht="11.25">
      <c r="B184" s="205"/>
      <c r="C184" s="206"/>
      <c r="D184" s="201" t="s">
        <v>126</v>
      </c>
      <c r="E184" s="207" t="s">
        <v>19</v>
      </c>
      <c r="F184" s="208" t="s">
        <v>943</v>
      </c>
      <c r="G184" s="206"/>
      <c r="H184" s="207" t="s">
        <v>19</v>
      </c>
      <c r="I184" s="209"/>
      <c r="J184" s="206"/>
      <c r="K184" s="206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126</v>
      </c>
      <c r="AU184" s="214" t="s">
        <v>82</v>
      </c>
      <c r="AV184" s="13" t="s">
        <v>80</v>
      </c>
      <c r="AW184" s="13" t="s">
        <v>34</v>
      </c>
      <c r="AX184" s="13" t="s">
        <v>72</v>
      </c>
      <c r="AY184" s="214" t="s">
        <v>114</v>
      </c>
    </row>
    <row r="185" spans="1:65" s="13" customFormat="1" ht="11.25">
      <c r="B185" s="205"/>
      <c r="C185" s="206"/>
      <c r="D185" s="201" t="s">
        <v>126</v>
      </c>
      <c r="E185" s="207" t="s">
        <v>19</v>
      </c>
      <c r="F185" s="208" t="s">
        <v>944</v>
      </c>
      <c r="G185" s="206"/>
      <c r="H185" s="207" t="s">
        <v>19</v>
      </c>
      <c r="I185" s="209"/>
      <c r="J185" s="206"/>
      <c r="K185" s="206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126</v>
      </c>
      <c r="AU185" s="214" t="s">
        <v>82</v>
      </c>
      <c r="AV185" s="13" t="s">
        <v>80</v>
      </c>
      <c r="AW185" s="13" t="s">
        <v>34</v>
      </c>
      <c r="AX185" s="13" t="s">
        <v>72</v>
      </c>
      <c r="AY185" s="214" t="s">
        <v>114</v>
      </c>
    </row>
    <row r="186" spans="1:65" s="15" customFormat="1" ht="11.25">
      <c r="B186" s="226"/>
      <c r="C186" s="227"/>
      <c r="D186" s="201" t="s">
        <v>126</v>
      </c>
      <c r="E186" s="228" t="s">
        <v>19</v>
      </c>
      <c r="F186" s="229" t="s">
        <v>133</v>
      </c>
      <c r="G186" s="227"/>
      <c r="H186" s="230">
        <v>0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126</v>
      </c>
      <c r="AU186" s="236" t="s">
        <v>82</v>
      </c>
      <c r="AV186" s="15" t="s">
        <v>122</v>
      </c>
      <c r="AW186" s="15" t="s">
        <v>34</v>
      </c>
      <c r="AX186" s="15" t="s">
        <v>80</v>
      </c>
      <c r="AY186" s="236" t="s">
        <v>114</v>
      </c>
    </row>
    <row r="187" spans="1:65" s="12" customFormat="1" ht="22.9" customHeight="1">
      <c r="B187" s="172"/>
      <c r="C187" s="173"/>
      <c r="D187" s="174" t="s">
        <v>71</v>
      </c>
      <c r="E187" s="186" t="s">
        <v>945</v>
      </c>
      <c r="F187" s="186" t="s">
        <v>946</v>
      </c>
      <c r="G187" s="173"/>
      <c r="H187" s="173"/>
      <c r="I187" s="176"/>
      <c r="J187" s="187">
        <f>BK187</f>
        <v>0</v>
      </c>
      <c r="K187" s="173"/>
      <c r="L187" s="178"/>
      <c r="M187" s="179"/>
      <c r="N187" s="180"/>
      <c r="O187" s="180"/>
      <c r="P187" s="181">
        <f>SUM(P188:P203)</f>
        <v>0</v>
      </c>
      <c r="Q187" s="180"/>
      <c r="R187" s="181">
        <f>SUM(R188:R203)</f>
        <v>0</v>
      </c>
      <c r="S187" s="180"/>
      <c r="T187" s="182">
        <f>SUM(T188:T203)</f>
        <v>0</v>
      </c>
      <c r="AR187" s="183" t="s">
        <v>115</v>
      </c>
      <c r="AT187" s="184" t="s">
        <v>71</v>
      </c>
      <c r="AU187" s="184" t="s">
        <v>80</v>
      </c>
      <c r="AY187" s="183" t="s">
        <v>114</v>
      </c>
      <c r="BK187" s="185">
        <f>SUM(BK188:BK203)</f>
        <v>0</v>
      </c>
    </row>
    <row r="188" spans="1:65" s="2" customFormat="1" ht="16.5" customHeight="1">
      <c r="A188" s="35"/>
      <c r="B188" s="36"/>
      <c r="C188" s="188" t="s">
        <v>230</v>
      </c>
      <c r="D188" s="188" t="s">
        <v>117</v>
      </c>
      <c r="E188" s="189" t="s">
        <v>947</v>
      </c>
      <c r="F188" s="190" t="s">
        <v>948</v>
      </c>
      <c r="G188" s="191" t="s">
        <v>867</v>
      </c>
      <c r="H188" s="192">
        <v>3</v>
      </c>
      <c r="I188" s="193"/>
      <c r="J188" s="194">
        <f>ROUND(I188*H188,2)</f>
        <v>0</v>
      </c>
      <c r="K188" s="190" t="s">
        <v>297</v>
      </c>
      <c r="L188" s="40"/>
      <c r="M188" s="195" t="s">
        <v>19</v>
      </c>
      <c r="N188" s="196" t="s">
        <v>43</v>
      </c>
      <c r="O188" s="65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849</v>
      </c>
      <c r="AT188" s="199" t="s">
        <v>117</v>
      </c>
      <c r="AU188" s="199" t="s">
        <v>82</v>
      </c>
      <c r="AY188" s="18" t="s">
        <v>114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8" t="s">
        <v>80</v>
      </c>
      <c r="BK188" s="200">
        <f>ROUND(I188*H188,2)</f>
        <v>0</v>
      </c>
      <c r="BL188" s="18" t="s">
        <v>849</v>
      </c>
      <c r="BM188" s="199" t="s">
        <v>949</v>
      </c>
    </row>
    <row r="189" spans="1:65" s="2" customFormat="1" ht="11.25">
      <c r="A189" s="35"/>
      <c r="B189" s="36"/>
      <c r="C189" s="37"/>
      <c r="D189" s="201" t="s">
        <v>124</v>
      </c>
      <c r="E189" s="37"/>
      <c r="F189" s="202" t="s">
        <v>948</v>
      </c>
      <c r="G189" s="37"/>
      <c r="H189" s="37"/>
      <c r="I189" s="109"/>
      <c r="J189" s="37"/>
      <c r="K189" s="37"/>
      <c r="L189" s="40"/>
      <c r="M189" s="203"/>
      <c r="N189" s="204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124</v>
      </c>
      <c r="AU189" s="18" t="s">
        <v>82</v>
      </c>
    </row>
    <row r="190" spans="1:65" s="13" customFormat="1" ht="11.25">
      <c r="B190" s="205"/>
      <c r="C190" s="206"/>
      <c r="D190" s="201" t="s">
        <v>126</v>
      </c>
      <c r="E190" s="207" t="s">
        <v>19</v>
      </c>
      <c r="F190" s="208" t="s">
        <v>950</v>
      </c>
      <c r="G190" s="206"/>
      <c r="H190" s="207" t="s">
        <v>19</v>
      </c>
      <c r="I190" s="209"/>
      <c r="J190" s="206"/>
      <c r="K190" s="206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126</v>
      </c>
      <c r="AU190" s="214" t="s">
        <v>82</v>
      </c>
      <c r="AV190" s="13" t="s">
        <v>80</v>
      </c>
      <c r="AW190" s="13" t="s">
        <v>34</v>
      </c>
      <c r="AX190" s="13" t="s">
        <v>72</v>
      </c>
      <c r="AY190" s="214" t="s">
        <v>114</v>
      </c>
    </row>
    <row r="191" spans="1:65" s="14" customFormat="1" ht="11.25">
      <c r="B191" s="215"/>
      <c r="C191" s="216"/>
      <c r="D191" s="201" t="s">
        <v>126</v>
      </c>
      <c r="E191" s="217" t="s">
        <v>19</v>
      </c>
      <c r="F191" s="218" t="s">
        <v>951</v>
      </c>
      <c r="G191" s="216"/>
      <c r="H191" s="219">
        <v>1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126</v>
      </c>
      <c r="AU191" s="225" t="s">
        <v>82</v>
      </c>
      <c r="AV191" s="14" t="s">
        <v>82</v>
      </c>
      <c r="AW191" s="14" t="s">
        <v>34</v>
      </c>
      <c r="AX191" s="14" t="s">
        <v>72</v>
      </c>
      <c r="AY191" s="225" t="s">
        <v>114</v>
      </c>
    </row>
    <row r="192" spans="1:65" s="14" customFormat="1" ht="11.25">
      <c r="B192" s="215"/>
      <c r="C192" s="216"/>
      <c r="D192" s="201" t="s">
        <v>126</v>
      </c>
      <c r="E192" s="217" t="s">
        <v>19</v>
      </c>
      <c r="F192" s="218" t="s">
        <v>952</v>
      </c>
      <c r="G192" s="216"/>
      <c r="H192" s="219">
        <v>2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126</v>
      </c>
      <c r="AU192" s="225" t="s">
        <v>82</v>
      </c>
      <c r="AV192" s="14" t="s">
        <v>82</v>
      </c>
      <c r="AW192" s="14" t="s">
        <v>34</v>
      </c>
      <c r="AX192" s="14" t="s">
        <v>72</v>
      </c>
      <c r="AY192" s="225" t="s">
        <v>114</v>
      </c>
    </row>
    <row r="193" spans="1:65" s="15" customFormat="1" ht="11.25">
      <c r="B193" s="226"/>
      <c r="C193" s="227"/>
      <c r="D193" s="201" t="s">
        <v>126</v>
      </c>
      <c r="E193" s="228" t="s">
        <v>19</v>
      </c>
      <c r="F193" s="229" t="s">
        <v>133</v>
      </c>
      <c r="G193" s="227"/>
      <c r="H193" s="230">
        <v>3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126</v>
      </c>
      <c r="AU193" s="236" t="s">
        <v>82</v>
      </c>
      <c r="AV193" s="15" t="s">
        <v>122</v>
      </c>
      <c r="AW193" s="15" t="s">
        <v>34</v>
      </c>
      <c r="AX193" s="15" t="s">
        <v>80</v>
      </c>
      <c r="AY193" s="236" t="s">
        <v>114</v>
      </c>
    </row>
    <row r="194" spans="1:65" s="2" customFormat="1" ht="16.5" customHeight="1">
      <c r="A194" s="35"/>
      <c r="B194" s="36"/>
      <c r="C194" s="188" t="s">
        <v>237</v>
      </c>
      <c r="D194" s="188" t="s">
        <v>117</v>
      </c>
      <c r="E194" s="189" t="s">
        <v>953</v>
      </c>
      <c r="F194" s="190" t="s">
        <v>948</v>
      </c>
      <c r="G194" s="191" t="s">
        <v>793</v>
      </c>
      <c r="H194" s="192">
        <v>560</v>
      </c>
      <c r="I194" s="193"/>
      <c r="J194" s="194">
        <f>ROUND(I194*H194,2)</f>
        <v>0</v>
      </c>
      <c r="K194" s="190" t="s">
        <v>19</v>
      </c>
      <c r="L194" s="40"/>
      <c r="M194" s="195" t="s">
        <v>19</v>
      </c>
      <c r="N194" s="196" t="s">
        <v>43</v>
      </c>
      <c r="O194" s="65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849</v>
      </c>
      <c r="AT194" s="199" t="s">
        <v>117</v>
      </c>
      <c r="AU194" s="199" t="s">
        <v>82</v>
      </c>
      <c r="AY194" s="18" t="s">
        <v>114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8" t="s">
        <v>80</v>
      </c>
      <c r="BK194" s="200">
        <f>ROUND(I194*H194,2)</f>
        <v>0</v>
      </c>
      <c r="BL194" s="18" t="s">
        <v>849</v>
      </c>
      <c r="BM194" s="199" t="s">
        <v>954</v>
      </c>
    </row>
    <row r="195" spans="1:65" s="2" customFormat="1" ht="11.25">
      <c r="A195" s="35"/>
      <c r="B195" s="36"/>
      <c r="C195" s="37"/>
      <c r="D195" s="201" t="s">
        <v>124</v>
      </c>
      <c r="E195" s="37"/>
      <c r="F195" s="202" t="s">
        <v>948</v>
      </c>
      <c r="G195" s="37"/>
      <c r="H195" s="37"/>
      <c r="I195" s="109"/>
      <c r="J195" s="37"/>
      <c r="K195" s="37"/>
      <c r="L195" s="40"/>
      <c r="M195" s="203"/>
      <c r="N195" s="204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124</v>
      </c>
      <c r="AU195" s="18" t="s">
        <v>82</v>
      </c>
    </row>
    <row r="196" spans="1:65" s="13" customFormat="1" ht="11.25">
      <c r="B196" s="205"/>
      <c r="C196" s="206"/>
      <c r="D196" s="201" t="s">
        <v>126</v>
      </c>
      <c r="E196" s="207" t="s">
        <v>19</v>
      </c>
      <c r="F196" s="208" t="s">
        <v>955</v>
      </c>
      <c r="G196" s="206"/>
      <c r="H196" s="207" t="s">
        <v>19</v>
      </c>
      <c r="I196" s="209"/>
      <c r="J196" s="206"/>
      <c r="K196" s="206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126</v>
      </c>
      <c r="AU196" s="214" t="s">
        <v>82</v>
      </c>
      <c r="AV196" s="13" t="s">
        <v>80</v>
      </c>
      <c r="AW196" s="13" t="s">
        <v>34</v>
      </c>
      <c r="AX196" s="13" t="s">
        <v>72</v>
      </c>
      <c r="AY196" s="214" t="s">
        <v>114</v>
      </c>
    </row>
    <row r="197" spans="1:65" s="14" customFormat="1" ht="11.25">
      <c r="B197" s="215"/>
      <c r="C197" s="216"/>
      <c r="D197" s="201" t="s">
        <v>126</v>
      </c>
      <c r="E197" s="217" t="s">
        <v>19</v>
      </c>
      <c r="F197" s="218" t="s">
        <v>956</v>
      </c>
      <c r="G197" s="216"/>
      <c r="H197" s="219">
        <v>560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126</v>
      </c>
      <c r="AU197" s="225" t="s">
        <v>82</v>
      </c>
      <c r="AV197" s="14" t="s">
        <v>82</v>
      </c>
      <c r="AW197" s="14" t="s">
        <v>34</v>
      </c>
      <c r="AX197" s="14" t="s">
        <v>72</v>
      </c>
      <c r="AY197" s="225" t="s">
        <v>114</v>
      </c>
    </row>
    <row r="198" spans="1:65" s="15" customFormat="1" ht="11.25">
      <c r="B198" s="226"/>
      <c r="C198" s="227"/>
      <c r="D198" s="201" t="s">
        <v>126</v>
      </c>
      <c r="E198" s="228" t="s">
        <v>19</v>
      </c>
      <c r="F198" s="229" t="s">
        <v>133</v>
      </c>
      <c r="G198" s="227"/>
      <c r="H198" s="230">
        <v>560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126</v>
      </c>
      <c r="AU198" s="236" t="s">
        <v>82</v>
      </c>
      <c r="AV198" s="15" t="s">
        <v>122</v>
      </c>
      <c r="AW198" s="15" t="s">
        <v>34</v>
      </c>
      <c r="AX198" s="15" t="s">
        <v>80</v>
      </c>
      <c r="AY198" s="236" t="s">
        <v>114</v>
      </c>
    </row>
    <row r="199" spans="1:65" s="2" customFormat="1" ht="16.5" customHeight="1">
      <c r="A199" s="35"/>
      <c r="B199" s="36"/>
      <c r="C199" s="188" t="s">
        <v>242</v>
      </c>
      <c r="D199" s="188" t="s">
        <v>117</v>
      </c>
      <c r="E199" s="189" t="s">
        <v>957</v>
      </c>
      <c r="F199" s="190" t="s">
        <v>948</v>
      </c>
      <c r="G199" s="191" t="s">
        <v>793</v>
      </c>
      <c r="H199" s="192">
        <v>1</v>
      </c>
      <c r="I199" s="193"/>
      <c r="J199" s="194">
        <f>ROUND(I199*H199,2)</f>
        <v>0</v>
      </c>
      <c r="K199" s="190" t="s">
        <v>19</v>
      </c>
      <c r="L199" s="40"/>
      <c r="M199" s="195" t="s">
        <v>19</v>
      </c>
      <c r="N199" s="196" t="s">
        <v>43</v>
      </c>
      <c r="O199" s="65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849</v>
      </c>
      <c r="AT199" s="199" t="s">
        <v>117</v>
      </c>
      <c r="AU199" s="199" t="s">
        <v>82</v>
      </c>
      <c r="AY199" s="18" t="s">
        <v>114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8" t="s">
        <v>80</v>
      </c>
      <c r="BK199" s="200">
        <f>ROUND(I199*H199,2)</f>
        <v>0</v>
      </c>
      <c r="BL199" s="18" t="s">
        <v>849</v>
      </c>
      <c r="BM199" s="199" t="s">
        <v>958</v>
      </c>
    </row>
    <row r="200" spans="1:65" s="2" customFormat="1" ht="11.25">
      <c r="A200" s="35"/>
      <c r="B200" s="36"/>
      <c r="C200" s="37"/>
      <c r="D200" s="201" t="s">
        <v>124</v>
      </c>
      <c r="E200" s="37"/>
      <c r="F200" s="202" t="s">
        <v>948</v>
      </c>
      <c r="G200" s="37"/>
      <c r="H200" s="37"/>
      <c r="I200" s="109"/>
      <c r="J200" s="37"/>
      <c r="K200" s="37"/>
      <c r="L200" s="40"/>
      <c r="M200" s="203"/>
      <c r="N200" s="204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124</v>
      </c>
      <c r="AU200" s="18" t="s">
        <v>82</v>
      </c>
    </row>
    <row r="201" spans="1:65" s="13" customFormat="1" ht="11.25">
      <c r="B201" s="205"/>
      <c r="C201" s="206"/>
      <c r="D201" s="201" t="s">
        <v>126</v>
      </c>
      <c r="E201" s="207" t="s">
        <v>19</v>
      </c>
      <c r="F201" s="208" t="s">
        <v>959</v>
      </c>
      <c r="G201" s="206"/>
      <c r="H201" s="207" t="s">
        <v>19</v>
      </c>
      <c r="I201" s="209"/>
      <c r="J201" s="206"/>
      <c r="K201" s="206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126</v>
      </c>
      <c r="AU201" s="214" t="s">
        <v>82</v>
      </c>
      <c r="AV201" s="13" t="s">
        <v>80</v>
      </c>
      <c r="AW201" s="13" t="s">
        <v>34</v>
      </c>
      <c r="AX201" s="13" t="s">
        <v>72</v>
      </c>
      <c r="AY201" s="214" t="s">
        <v>114</v>
      </c>
    </row>
    <row r="202" spans="1:65" s="14" customFormat="1" ht="11.25">
      <c r="B202" s="215"/>
      <c r="C202" s="216"/>
      <c r="D202" s="201" t="s">
        <v>126</v>
      </c>
      <c r="E202" s="217" t="s">
        <v>19</v>
      </c>
      <c r="F202" s="218" t="s">
        <v>80</v>
      </c>
      <c r="G202" s="216"/>
      <c r="H202" s="219">
        <v>1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126</v>
      </c>
      <c r="AU202" s="225" t="s">
        <v>82</v>
      </c>
      <c r="AV202" s="14" t="s">
        <v>82</v>
      </c>
      <c r="AW202" s="14" t="s">
        <v>34</v>
      </c>
      <c r="AX202" s="14" t="s">
        <v>72</v>
      </c>
      <c r="AY202" s="225" t="s">
        <v>114</v>
      </c>
    </row>
    <row r="203" spans="1:65" s="15" customFormat="1" ht="11.25">
      <c r="B203" s="226"/>
      <c r="C203" s="227"/>
      <c r="D203" s="201" t="s">
        <v>126</v>
      </c>
      <c r="E203" s="228" t="s">
        <v>19</v>
      </c>
      <c r="F203" s="229" t="s">
        <v>133</v>
      </c>
      <c r="G203" s="227"/>
      <c r="H203" s="230">
        <v>1</v>
      </c>
      <c r="I203" s="231"/>
      <c r="J203" s="227"/>
      <c r="K203" s="227"/>
      <c r="L203" s="232"/>
      <c r="M203" s="247"/>
      <c r="N203" s="248"/>
      <c r="O203" s="248"/>
      <c r="P203" s="248"/>
      <c r="Q203" s="248"/>
      <c r="R203" s="248"/>
      <c r="S203" s="248"/>
      <c r="T203" s="249"/>
      <c r="AT203" s="236" t="s">
        <v>126</v>
      </c>
      <c r="AU203" s="236" t="s">
        <v>82</v>
      </c>
      <c r="AV203" s="15" t="s">
        <v>122</v>
      </c>
      <c r="AW203" s="15" t="s">
        <v>34</v>
      </c>
      <c r="AX203" s="15" t="s">
        <v>80</v>
      </c>
      <c r="AY203" s="236" t="s">
        <v>114</v>
      </c>
    </row>
    <row r="204" spans="1:65" s="2" customFormat="1" ht="6.95" customHeight="1">
      <c r="A204" s="35"/>
      <c r="B204" s="48"/>
      <c r="C204" s="49"/>
      <c r="D204" s="49"/>
      <c r="E204" s="49"/>
      <c r="F204" s="49"/>
      <c r="G204" s="49"/>
      <c r="H204" s="49"/>
      <c r="I204" s="137"/>
      <c r="J204" s="49"/>
      <c r="K204" s="49"/>
      <c r="L204" s="40"/>
      <c r="M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</row>
  </sheetData>
  <sheetProtection algorithmName="SHA-512" hashValue="E53w9luMxXxAf/CLu/L2V5Phd1l3fcx5LfKBPSUkL9/iucgxa6kwKdVneYWL1GwEeeF8fE4/g8TZKaT0Lo8N0A==" saltValue="6D8txY2ivBxj8mBEpJSr9Jy4uMdJOfGJMDAcq/mD5rvCZCac6Nex61uQPEKYtPn9aaejZJaqwbC5qPXeoNWB1g==" spinCount="100000" sheet="1" objects="1" scenarios="1" formatColumns="0" formatRows="0" autoFilter="0"/>
  <autoFilter ref="C84:K20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s="1" customFormat="1" ht="37.5" customHeight="1"/>
    <row r="2" spans="2:11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6" customFormat="1" ht="45" customHeight="1">
      <c r="B3" s="256"/>
      <c r="C3" s="381" t="s">
        <v>960</v>
      </c>
      <c r="D3" s="381"/>
      <c r="E3" s="381"/>
      <c r="F3" s="381"/>
      <c r="G3" s="381"/>
      <c r="H3" s="381"/>
      <c r="I3" s="381"/>
      <c r="J3" s="381"/>
      <c r="K3" s="257"/>
    </row>
    <row r="4" spans="2:11" s="1" customFormat="1" ht="25.5" customHeight="1">
      <c r="B4" s="258"/>
      <c r="C4" s="386" t="s">
        <v>961</v>
      </c>
      <c r="D4" s="386"/>
      <c r="E4" s="386"/>
      <c r="F4" s="386"/>
      <c r="G4" s="386"/>
      <c r="H4" s="386"/>
      <c r="I4" s="386"/>
      <c r="J4" s="386"/>
      <c r="K4" s="259"/>
    </row>
    <row r="5" spans="2:11" s="1" customFormat="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s="1" customFormat="1" ht="15" customHeight="1">
      <c r="B6" s="258"/>
      <c r="C6" s="385" t="s">
        <v>962</v>
      </c>
      <c r="D6" s="385"/>
      <c r="E6" s="385"/>
      <c r="F6" s="385"/>
      <c r="G6" s="385"/>
      <c r="H6" s="385"/>
      <c r="I6" s="385"/>
      <c r="J6" s="385"/>
      <c r="K6" s="259"/>
    </row>
    <row r="7" spans="2:11" s="1" customFormat="1" ht="15" customHeight="1">
      <c r="B7" s="262"/>
      <c r="C7" s="385" t="s">
        <v>963</v>
      </c>
      <c r="D7" s="385"/>
      <c r="E7" s="385"/>
      <c r="F7" s="385"/>
      <c r="G7" s="385"/>
      <c r="H7" s="385"/>
      <c r="I7" s="385"/>
      <c r="J7" s="385"/>
      <c r="K7" s="259"/>
    </row>
    <row r="8" spans="2:11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s="1" customFormat="1" ht="15" customHeight="1">
      <c r="B9" s="262"/>
      <c r="C9" s="385" t="s">
        <v>964</v>
      </c>
      <c r="D9" s="385"/>
      <c r="E9" s="385"/>
      <c r="F9" s="385"/>
      <c r="G9" s="385"/>
      <c r="H9" s="385"/>
      <c r="I9" s="385"/>
      <c r="J9" s="385"/>
      <c r="K9" s="259"/>
    </row>
    <row r="10" spans="2:11" s="1" customFormat="1" ht="15" customHeight="1">
      <c r="B10" s="262"/>
      <c r="C10" s="261"/>
      <c r="D10" s="385" t="s">
        <v>965</v>
      </c>
      <c r="E10" s="385"/>
      <c r="F10" s="385"/>
      <c r="G10" s="385"/>
      <c r="H10" s="385"/>
      <c r="I10" s="385"/>
      <c r="J10" s="385"/>
      <c r="K10" s="259"/>
    </row>
    <row r="11" spans="2:11" s="1" customFormat="1" ht="15" customHeight="1">
      <c r="B11" s="262"/>
      <c r="C11" s="263"/>
      <c r="D11" s="385" t="s">
        <v>966</v>
      </c>
      <c r="E11" s="385"/>
      <c r="F11" s="385"/>
      <c r="G11" s="385"/>
      <c r="H11" s="385"/>
      <c r="I11" s="385"/>
      <c r="J11" s="385"/>
      <c r="K11" s="259"/>
    </row>
    <row r="12" spans="2:11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pans="2:11" s="1" customFormat="1" ht="15" customHeight="1">
      <c r="B13" s="262"/>
      <c r="C13" s="263"/>
      <c r="D13" s="264" t="s">
        <v>967</v>
      </c>
      <c r="E13" s="261"/>
      <c r="F13" s="261"/>
      <c r="G13" s="261"/>
      <c r="H13" s="261"/>
      <c r="I13" s="261"/>
      <c r="J13" s="261"/>
      <c r="K13" s="259"/>
    </row>
    <row r="14" spans="2:11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pans="2:11" s="1" customFormat="1" ht="15" customHeight="1">
      <c r="B15" s="262"/>
      <c r="C15" s="263"/>
      <c r="D15" s="385" t="s">
        <v>968</v>
      </c>
      <c r="E15" s="385"/>
      <c r="F15" s="385"/>
      <c r="G15" s="385"/>
      <c r="H15" s="385"/>
      <c r="I15" s="385"/>
      <c r="J15" s="385"/>
      <c r="K15" s="259"/>
    </row>
    <row r="16" spans="2:11" s="1" customFormat="1" ht="15" customHeight="1">
      <c r="B16" s="262"/>
      <c r="C16" s="263"/>
      <c r="D16" s="385" t="s">
        <v>969</v>
      </c>
      <c r="E16" s="385"/>
      <c r="F16" s="385"/>
      <c r="G16" s="385"/>
      <c r="H16" s="385"/>
      <c r="I16" s="385"/>
      <c r="J16" s="385"/>
      <c r="K16" s="259"/>
    </row>
    <row r="17" spans="2:11" s="1" customFormat="1" ht="15" customHeight="1">
      <c r="B17" s="262"/>
      <c r="C17" s="263"/>
      <c r="D17" s="385" t="s">
        <v>970</v>
      </c>
      <c r="E17" s="385"/>
      <c r="F17" s="385"/>
      <c r="G17" s="385"/>
      <c r="H17" s="385"/>
      <c r="I17" s="385"/>
      <c r="J17" s="385"/>
      <c r="K17" s="259"/>
    </row>
    <row r="18" spans="2:11" s="1" customFormat="1" ht="15" customHeight="1">
      <c r="B18" s="262"/>
      <c r="C18" s="263"/>
      <c r="D18" s="263"/>
      <c r="E18" s="265" t="s">
        <v>79</v>
      </c>
      <c r="F18" s="385" t="s">
        <v>971</v>
      </c>
      <c r="G18" s="385"/>
      <c r="H18" s="385"/>
      <c r="I18" s="385"/>
      <c r="J18" s="385"/>
      <c r="K18" s="259"/>
    </row>
    <row r="19" spans="2:11" s="1" customFormat="1" ht="15" customHeight="1">
      <c r="B19" s="262"/>
      <c r="C19" s="263"/>
      <c r="D19" s="263"/>
      <c r="E19" s="265" t="s">
        <v>972</v>
      </c>
      <c r="F19" s="385" t="s">
        <v>973</v>
      </c>
      <c r="G19" s="385"/>
      <c r="H19" s="385"/>
      <c r="I19" s="385"/>
      <c r="J19" s="385"/>
      <c r="K19" s="259"/>
    </row>
    <row r="20" spans="2:11" s="1" customFormat="1" ht="15" customHeight="1">
      <c r="B20" s="262"/>
      <c r="C20" s="263"/>
      <c r="D20" s="263"/>
      <c r="E20" s="265" t="s">
        <v>974</v>
      </c>
      <c r="F20" s="385" t="s">
        <v>975</v>
      </c>
      <c r="G20" s="385"/>
      <c r="H20" s="385"/>
      <c r="I20" s="385"/>
      <c r="J20" s="385"/>
      <c r="K20" s="259"/>
    </row>
    <row r="21" spans="2:11" s="1" customFormat="1" ht="15" customHeight="1">
      <c r="B21" s="262"/>
      <c r="C21" s="263"/>
      <c r="D21" s="263"/>
      <c r="E21" s="265" t="s">
        <v>976</v>
      </c>
      <c r="F21" s="385" t="s">
        <v>977</v>
      </c>
      <c r="G21" s="385"/>
      <c r="H21" s="385"/>
      <c r="I21" s="385"/>
      <c r="J21" s="385"/>
      <c r="K21" s="259"/>
    </row>
    <row r="22" spans="2:11" s="1" customFormat="1" ht="15" customHeight="1">
      <c r="B22" s="262"/>
      <c r="C22" s="263"/>
      <c r="D22" s="263"/>
      <c r="E22" s="265" t="s">
        <v>235</v>
      </c>
      <c r="F22" s="385" t="s">
        <v>236</v>
      </c>
      <c r="G22" s="385"/>
      <c r="H22" s="385"/>
      <c r="I22" s="385"/>
      <c r="J22" s="385"/>
      <c r="K22" s="259"/>
    </row>
    <row r="23" spans="2:11" s="1" customFormat="1" ht="15" customHeight="1">
      <c r="B23" s="262"/>
      <c r="C23" s="263"/>
      <c r="D23" s="263"/>
      <c r="E23" s="265" t="s">
        <v>978</v>
      </c>
      <c r="F23" s="385" t="s">
        <v>979</v>
      </c>
      <c r="G23" s="385"/>
      <c r="H23" s="385"/>
      <c r="I23" s="385"/>
      <c r="J23" s="385"/>
      <c r="K23" s="259"/>
    </row>
    <row r="24" spans="2:11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pans="2:11" s="1" customFormat="1" ht="15" customHeight="1">
      <c r="B25" s="262"/>
      <c r="C25" s="385" t="s">
        <v>980</v>
      </c>
      <c r="D25" s="385"/>
      <c r="E25" s="385"/>
      <c r="F25" s="385"/>
      <c r="G25" s="385"/>
      <c r="H25" s="385"/>
      <c r="I25" s="385"/>
      <c r="J25" s="385"/>
      <c r="K25" s="259"/>
    </row>
    <row r="26" spans="2:11" s="1" customFormat="1" ht="15" customHeight="1">
      <c r="B26" s="262"/>
      <c r="C26" s="385" t="s">
        <v>981</v>
      </c>
      <c r="D26" s="385"/>
      <c r="E26" s="385"/>
      <c r="F26" s="385"/>
      <c r="G26" s="385"/>
      <c r="H26" s="385"/>
      <c r="I26" s="385"/>
      <c r="J26" s="385"/>
      <c r="K26" s="259"/>
    </row>
    <row r="27" spans="2:11" s="1" customFormat="1" ht="15" customHeight="1">
      <c r="B27" s="262"/>
      <c r="C27" s="261"/>
      <c r="D27" s="385" t="s">
        <v>982</v>
      </c>
      <c r="E27" s="385"/>
      <c r="F27" s="385"/>
      <c r="G27" s="385"/>
      <c r="H27" s="385"/>
      <c r="I27" s="385"/>
      <c r="J27" s="385"/>
      <c r="K27" s="259"/>
    </row>
    <row r="28" spans="2:11" s="1" customFormat="1" ht="15" customHeight="1">
      <c r="B28" s="262"/>
      <c r="C28" s="263"/>
      <c r="D28" s="385" t="s">
        <v>983</v>
      </c>
      <c r="E28" s="385"/>
      <c r="F28" s="385"/>
      <c r="G28" s="385"/>
      <c r="H28" s="385"/>
      <c r="I28" s="385"/>
      <c r="J28" s="385"/>
      <c r="K28" s="259"/>
    </row>
    <row r="29" spans="2:11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pans="2:11" s="1" customFormat="1" ht="15" customHeight="1">
      <c r="B30" s="262"/>
      <c r="C30" s="263"/>
      <c r="D30" s="385" t="s">
        <v>984</v>
      </c>
      <c r="E30" s="385"/>
      <c r="F30" s="385"/>
      <c r="G30" s="385"/>
      <c r="H30" s="385"/>
      <c r="I30" s="385"/>
      <c r="J30" s="385"/>
      <c r="K30" s="259"/>
    </row>
    <row r="31" spans="2:11" s="1" customFormat="1" ht="15" customHeight="1">
      <c r="B31" s="262"/>
      <c r="C31" s="263"/>
      <c r="D31" s="385" t="s">
        <v>985</v>
      </c>
      <c r="E31" s="385"/>
      <c r="F31" s="385"/>
      <c r="G31" s="385"/>
      <c r="H31" s="385"/>
      <c r="I31" s="385"/>
      <c r="J31" s="385"/>
      <c r="K31" s="259"/>
    </row>
    <row r="32" spans="2:11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pans="2:11" s="1" customFormat="1" ht="15" customHeight="1">
      <c r="B33" s="262"/>
      <c r="C33" s="263"/>
      <c r="D33" s="385" t="s">
        <v>986</v>
      </c>
      <c r="E33" s="385"/>
      <c r="F33" s="385"/>
      <c r="G33" s="385"/>
      <c r="H33" s="385"/>
      <c r="I33" s="385"/>
      <c r="J33" s="385"/>
      <c r="K33" s="259"/>
    </row>
    <row r="34" spans="2:11" s="1" customFormat="1" ht="15" customHeight="1">
      <c r="B34" s="262"/>
      <c r="C34" s="263"/>
      <c r="D34" s="385" t="s">
        <v>987</v>
      </c>
      <c r="E34" s="385"/>
      <c r="F34" s="385"/>
      <c r="G34" s="385"/>
      <c r="H34" s="385"/>
      <c r="I34" s="385"/>
      <c r="J34" s="385"/>
      <c r="K34" s="259"/>
    </row>
    <row r="35" spans="2:11" s="1" customFormat="1" ht="15" customHeight="1">
      <c r="B35" s="262"/>
      <c r="C35" s="263"/>
      <c r="D35" s="385" t="s">
        <v>988</v>
      </c>
      <c r="E35" s="385"/>
      <c r="F35" s="385"/>
      <c r="G35" s="385"/>
      <c r="H35" s="385"/>
      <c r="I35" s="385"/>
      <c r="J35" s="385"/>
      <c r="K35" s="259"/>
    </row>
    <row r="36" spans="2:11" s="1" customFormat="1" ht="15" customHeight="1">
      <c r="B36" s="262"/>
      <c r="C36" s="263"/>
      <c r="D36" s="261"/>
      <c r="E36" s="264" t="s">
        <v>100</v>
      </c>
      <c r="F36" s="261"/>
      <c r="G36" s="385" t="s">
        <v>989</v>
      </c>
      <c r="H36" s="385"/>
      <c r="I36" s="385"/>
      <c r="J36" s="385"/>
      <c r="K36" s="259"/>
    </row>
    <row r="37" spans="2:11" s="1" customFormat="1" ht="30.75" customHeight="1">
      <c r="B37" s="262"/>
      <c r="C37" s="263"/>
      <c r="D37" s="261"/>
      <c r="E37" s="264" t="s">
        <v>990</v>
      </c>
      <c r="F37" s="261"/>
      <c r="G37" s="385" t="s">
        <v>991</v>
      </c>
      <c r="H37" s="385"/>
      <c r="I37" s="385"/>
      <c r="J37" s="385"/>
      <c r="K37" s="259"/>
    </row>
    <row r="38" spans="2:11" s="1" customFormat="1" ht="15" customHeight="1">
      <c r="B38" s="262"/>
      <c r="C38" s="263"/>
      <c r="D38" s="261"/>
      <c r="E38" s="264" t="s">
        <v>53</v>
      </c>
      <c r="F38" s="261"/>
      <c r="G38" s="385" t="s">
        <v>992</v>
      </c>
      <c r="H38" s="385"/>
      <c r="I38" s="385"/>
      <c r="J38" s="385"/>
      <c r="K38" s="259"/>
    </row>
    <row r="39" spans="2:11" s="1" customFormat="1" ht="15" customHeight="1">
      <c r="B39" s="262"/>
      <c r="C39" s="263"/>
      <c r="D39" s="261"/>
      <c r="E39" s="264" t="s">
        <v>54</v>
      </c>
      <c r="F39" s="261"/>
      <c r="G39" s="385" t="s">
        <v>993</v>
      </c>
      <c r="H39" s="385"/>
      <c r="I39" s="385"/>
      <c r="J39" s="385"/>
      <c r="K39" s="259"/>
    </row>
    <row r="40" spans="2:11" s="1" customFormat="1" ht="15" customHeight="1">
      <c r="B40" s="262"/>
      <c r="C40" s="263"/>
      <c r="D40" s="261"/>
      <c r="E40" s="264" t="s">
        <v>101</v>
      </c>
      <c r="F40" s="261"/>
      <c r="G40" s="385" t="s">
        <v>994</v>
      </c>
      <c r="H40" s="385"/>
      <c r="I40" s="385"/>
      <c r="J40" s="385"/>
      <c r="K40" s="259"/>
    </row>
    <row r="41" spans="2:11" s="1" customFormat="1" ht="15" customHeight="1">
      <c r="B41" s="262"/>
      <c r="C41" s="263"/>
      <c r="D41" s="261"/>
      <c r="E41" s="264" t="s">
        <v>102</v>
      </c>
      <c r="F41" s="261"/>
      <c r="G41" s="385" t="s">
        <v>995</v>
      </c>
      <c r="H41" s="385"/>
      <c r="I41" s="385"/>
      <c r="J41" s="385"/>
      <c r="K41" s="259"/>
    </row>
    <row r="42" spans="2:11" s="1" customFormat="1" ht="15" customHeight="1">
      <c r="B42" s="262"/>
      <c r="C42" s="263"/>
      <c r="D42" s="261"/>
      <c r="E42" s="264" t="s">
        <v>996</v>
      </c>
      <c r="F42" s="261"/>
      <c r="G42" s="385" t="s">
        <v>997</v>
      </c>
      <c r="H42" s="385"/>
      <c r="I42" s="385"/>
      <c r="J42" s="385"/>
      <c r="K42" s="259"/>
    </row>
    <row r="43" spans="2:11" s="1" customFormat="1" ht="15" customHeight="1">
      <c r="B43" s="262"/>
      <c r="C43" s="263"/>
      <c r="D43" s="261"/>
      <c r="E43" s="264"/>
      <c r="F43" s="261"/>
      <c r="G43" s="385" t="s">
        <v>998</v>
      </c>
      <c r="H43" s="385"/>
      <c r="I43" s="385"/>
      <c r="J43" s="385"/>
      <c r="K43" s="259"/>
    </row>
    <row r="44" spans="2:11" s="1" customFormat="1" ht="15" customHeight="1">
      <c r="B44" s="262"/>
      <c r="C44" s="263"/>
      <c r="D44" s="261"/>
      <c r="E44" s="264" t="s">
        <v>999</v>
      </c>
      <c r="F44" s="261"/>
      <c r="G44" s="385" t="s">
        <v>1000</v>
      </c>
      <c r="H44" s="385"/>
      <c r="I44" s="385"/>
      <c r="J44" s="385"/>
      <c r="K44" s="259"/>
    </row>
    <row r="45" spans="2:11" s="1" customFormat="1" ht="15" customHeight="1">
      <c r="B45" s="262"/>
      <c r="C45" s="263"/>
      <c r="D45" s="261"/>
      <c r="E45" s="264" t="s">
        <v>104</v>
      </c>
      <c r="F45" s="261"/>
      <c r="G45" s="385" t="s">
        <v>1001</v>
      </c>
      <c r="H45" s="385"/>
      <c r="I45" s="385"/>
      <c r="J45" s="385"/>
      <c r="K45" s="259"/>
    </row>
    <row r="46" spans="2:11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pans="2:11" s="1" customFormat="1" ht="15" customHeight="1">
      <c r="B47" s="262"/>
      <c r="C47" s="263"/>
      <c r="D47" s="385" t="s">
        <v>1002</v>
      </c>
      <c r="E47" s="385"/>
      <c r="F47" s="385"/>
      <c r="G47" s="385"/>
      <c r="H47" s="385"/>
      <c r="I47" s="385"/>
      <c r="J47" s="385"/>
      <c r="K47" s="259"/>
    </row>
    <row r="48" spans="2:11" s="1" customFormat="1" ht="15" customHeight="1">
      <c r="B48" s="262"/>
      <c r="C48" s="263"/>
      <c r="D48" s="263"/>
      <c r="E48" s="385" t="s">
        <v>1003</v>
      </c>
      <c r="F48" s="385"/>
      <c r="G48" s="385"/>
      <c r="H48" s="385"/>
      <c r="I48" s="385"/>
      <c r="J48" s="385"/>
      <c r="K48" s="259"/>
    </row>
    <row r="49" spans="2:11" s="1" customFormat="1" ht="15" customHeight="1">
      <c r="B49" s="262"/>
      <c r="C49" s="263"/>
      <c r="D49" s="263"/>
      <c r="E49" s="385" t="s">
        <v>1004</v>
      </c>
      <c r="F49" s="385"/>
      <c r="G49" s="385"/>
      <c r="H49" s="385"/>
      <c r="I49" s="385"/>
      <c r="J49" s="385"/>
      <c r="K49" s="259"/>
    </row>
    <row r="50" spans="2:11" s="1" customFormat="1" ht="15" customHeight="1">
      <c r="B50" s="262"/>
      <c r="C50" s="263"/>
      <c r="D50" s="263"/>
      <c r="E50" s="385" t="s">
        <v>1005</v>
      </c>
      <c r="F50" s="385"/>
      <c r="G50" s="385"/>
      <c r="H50" s="385"/>
      <c r="I50" s="385"/>
      <c r="J50" s="385"/>
      <c r="K50" s="259"/>
    </row>
    <row r="51" spans="2:11" s="1" customFormat="1" ht="15" customHeight="1">
      <c r="B51" s="262"/>
      <c r="C51" s="263"/>
      <c r="D51" s="385" t="s">
        <v>1006</v>
      </c>
      <c r="E51" s="385"/>
      <c r="F51" s="385"/>
      <c r="G51" s="385"/>
      <c r="H51" s="385"/>
      <c r="I51" s="385"/>
      <c r="J51" s="385"/>
      <c r="K51" s="259"/>
    </row>
    <row r="52" spans="2:11" s="1" customFormat="1" ht="25.5" customHeight="1">
      <c r="B52" s="258"/>
      <c r="C52" s="386" t="s">
        <v>1007</v>
      </c>
      <c r="D52" s="386"/>
      <c r="E52" s="386"/>
      <c r="F52" s="386"/>
      <c r="G52" s="386"/>
      <c r="H52" s="386"/>
      <c r="I52" s="386"/>
      <c r="J52" s="386"/>
      <c r="K52" s="259"/>
    </row>
    <row r="53" spans="2:11" s="1" customFormat="1" ht="5.25" customHeight="1">
      <c r="B53" s="258"/>
      <c r="C53" s="260"/>
      <c r="D53" s="260"/>
      <c r="E53" s="260"/>
      <c r="F53" s="260"/>
      <c r="G53" s="260"/>
      <c r="H53" s="260"/>
      <c r="I53" s="260"/>
      <c r="J53" s="260"/>
      <c r="K53" s="259"/>
    </row>
    <row r="54" spans="2:11" s="1" customFormat="1" ht="15" customHeight="1">
      <c r="B54" s="258"/>
      <c r="C54" s="385" t="s">
        <v>1008</v>
      </c>
      <c r="D54" s="385"/>
      <c r="E54" s="385"/>
      <c r="F54" s="385"/>
      <c r="G54" s="385"/>
      <c r="H54" s="385"/>
      <c r="I54" s="385"/>
      <c r="J54" s="385"/>
      <c r="K54" s="259"/>
    </row>
    <row r="55" spans="2:11" s="1" customFormat="1" ht="15" customHeight="1">
      <c r="B55" s="258"/>
      <c r="C55" s="385" t="s">
        <v>1009</v>
      </c>
      <c r="D55" s="385"/>
      <c r="E55" s="385"/>
      <c r="F55" s="385"/>
      <c r="G55" s="385"/>
      <c r="H55" s="385"/>
      <c r="I55" s="385"/>
      <c r="J55" s="385"/>
      <c r="K55" s="259"/>
    </row>
    <row r="56" spans="2:11" s="1" customFormat="1" ht="12.75" customHeight="1">
      <c r="B56" s="258"/>
      <c r="C56" s="261"/>
      <c r="D56" s="261"/>
      <c r="E56" s="261"/>
      <c r="F56" s="261"/>
      <c r="G56" s="261"/>
      <c r="H56" s="261"/>
      <c r="I56" s="261"/>
      <c r="J56" s="261"/>
      <c r="K56" s="259"/>
    </row>
    <row r="57" spans="2:11" s="1" customFormat="1" ht="15" customHeight="1">
      <c r="B57" s="258"/>
      <c r="C57" s="385" t="s">
        <v>1010</v>
      </c>
      <c r="D57" s="385"/>
      <c r="E57" s="385"/>
      <c r="F57" s="385"/>
      <c r="G57" s="385"/>
      <c r="H57" s="385"/>
      <c r="I57" s="385"/>
      <c r="J57" s="385"/>
      <c r="K57" s="259"/>
    </row>
    <row r="58" spans="2:11" s="1" customFormat="1" ht="15" customHeight="1">
      <c r="B58" s="258"/>
      <c r="C58" s="263"/>
      <c r="D58" s="385" t="s">
        <v>1011</v>
      </c>
      <c r="E58" s="385"/>
      <c r="F58" s="385"/>
      <c r="G58" s="385"/>
      <c r="H58" s="385"/>
      <c r="I58" s="385"/>
      <c r="J58" s="385"/>
      <c r="K58" s="259"/>
    </row>
    <row r="59" spans="2:11" s="1" customFormat="1" ht="15" customHeight="1">
      <c r="B59" s="258"/>
      <c r="C59" s="263"/>
      <c r="D59" s="385" t="s">
        <v>1012</v>
      </c>
      <c r="E59" s="385"/>
      <c r="F59" s="385"/>
      <c r="G59" s="385"/>
      <c r="H59" s="385"/>
      <c r="I59" s="385"/>
      <c r="J59" s="385"/>
      <c r="K59" s="259"/>
    </row>
    <row r="60" spans="2:11" s="1" customFormat="1" ht="15" customHeight="1">
      <c r="B60" s="258"/>
      <c r="C60" s="263"/>
      <c r="D60" s="385" t="s">
        <v>1013</v>
      </c>
      <c r="E60" s="385"/>
      <c r="F60" s="385"/>
      <c r="G60" s="385"/>
      <c r="H60" s="385"/>
      <c r="I60" s="385"/>
      <c r="J60" s="385"/>
      <c r="K60" s="259"/>
    </row>
    <row r="61" spans="2:11" s="1" customFormat="1" ht="15" customHeight="1">
      <c r="B61" s="258"/>
      <c r="C61" s="263"/>
      <c r="D61" s="385" t="s">
        <v>1014</v>
      </c>
      <c r="E61" s="385"/>
      <c r="F61" s="385"/>
      <c r="G61" s="385"/>
      <c r="H61" s="385"/>
      <c r="I61" s="385"/>
      <c r="J61" s="385"/>
      <c r="K61" s="259"/>
    </row>
    <row r="62" spans="2:11" s="1" customFormat="1" ht="15" customHeight="1">
      <c r="B62" s="258"/>
      <c r="C62" s="263"/>
      <c r="D62" s="387" t="s">
        <v>1015</v>
      </c>
      <c r="E62" s="387"/>
      <c r="F62" s="387"/>
      <c r="G62" s="387"/>
      <c r="H62" s="387"/>
      <c r="I62" s="387"/>
      <c r="J62" s="387"/>
      <c r="K62" s="259"/>
    </row>
    <row r="63" spans="2:11" s="1" customFormat="1" ht="15" customHeight="1">
      <c r="B63" s="258"/>
      <c r="C63" s="263"/>
      <c r="D63" s="385" t="s">
        <v>1016</v>
      </c>
      <c r="E63" s="385"/>
      <c r="F63" s="385"/>
      <c r="G63" s="385"/>
      <c r="H63" s="385"/>
      <c r="I63" s="385"/>
      <c r="J63" s="385"/>
      <c r="K63" s="259"/>
    </row>
    <row r="64" spans="2:11" s="1" customFormat="1" ht="12.75" customHeight="1">
      <c r="B64" s="258"/>
      <c r="C64" s="263"/>
      <c r="D64" s="263"/>
      <c r="E64" s="266"/>
      <c r="F64" s="263"/>
      <c r="G64" s="263"/>
      <c r="H64" s="263"/>
      <c r="I64" s="263"/>
      <c r="J64" s="263"/>
      <c r="K64" s="259"/>
    </row>
    <row r="65" spans="2:11" s="1" customFormat="1" ht="15" customHeight="1">
      <c r="B65" s="258"/>
      <c r="C65" s="263"/>
      <c r="D65" s="385" t="s">
        <v>1017</v>
      </c>
      <c r="E65" s="385"/>
      <c r="F65" s="385"/>
      <c r="G65" s="385"/>
      <c r="H65" s="385"/>
      <c r="I65" s="385"/>
      <c r="J65" s="385"/>
      <c r="K65" s="259"/>
    </row>
    <row r="66" spans="2:11" s="1" customFormat="1" ht="15" customHeight="1">
      <c r="B66" s="258"/>
      <c r="C66" s="263"/>
      <c r="D66" s="387" t="s">
        <v>1018</v>
      </c>
      <c r="E66" s="387"/>
      <c r="F66" s="387"/>
      <c r="G66" s="387"/>
      <c r="H66" s="387"/>
      <c r="I66" s="387"/>
      <c r="J66" s="387"/>
      <c r="K66" s="259"/>
    </row>
    <row r="67" spans="2:11" s="1" customFormat="1" ht="15" customHeight="1">
      <c r="B67" s="258"/>
      <c r="C67" s="263"/>
      <c r="D67" s="385" t="s">
        <v>1019</v>
      </c>
      <c r="E67" s="385"/>
      <c r="F67" s="385"/>
      <c r="G67" s="385"/>
      <c r="H67" s="385"/>
      <c r="I67" s="385"/>
      <c r="J67" s="385"/>
      <c r="K67" s="259"/>
    </row>
    <row r="68" spans="2:11" s="1" customFormat="1" ht="15" customHeight="1">
      <c r="B68" s="258"/>
      <c r="C68" s="263"/>
      <c r="D68" s="385" t="s">
        <v>1020</v>
      </c>
      <c r="E68" s="385"/>
      <c r="F68" s="385"/>
      <c r="G68" s="385"/>
      <c r="H68" s="385"/>
      <c r="I68" s="385"/>
      <c r="J68" s="385"/>
      <c r="K68" s="259"/>
    </row>
    <row r="69" spans="2:11" s="1" customFormat="1" ht="15" customHeight="1">
      <c r="B69" s="258"/>
      <c r="C69" s="263"/>
      <c r="D69" s="385" t="s">
        <v>1021</v>
      </c>
      <c r="E69" s="385"/>
      <c r="F69" s="385"/>
      <c r="G69" s="385"/>
      <c r="H69" s="385"/>
      <c r="I69" s="385"/>
      <c r="J69" s="385"/>
      <c r="K69" s="259"/>
    </row>
    <row r="70" spans="2:11" s="1" customFormat="1" ht="15" customHeight="1">
      <c r="B70" s="258"/>
      <c r="C70" s="263"/>
      <c r="D70" s="385" t="s">
        <v>1022</v>
      </c>
      <c r="E70" s="385"/>
      <c r="F70" s="385"/>
      <c r="G70" s="385"/>
      <c r="H70" s="385"/>
      <c r="I70" s="385"/>
      <c r="J70" s="385"/>
      <c r="K70" s="259"/>
    </row>
    <row r="71" spans="2:11" s="1" customFormat="1" ht="12.75" customHeight="1">
      <c r="B71" s="267"/>
      <c r="C71" s="268"/>
      <c r="D71" s="268"/>
      <c r="E71" s="268"/>
      <c r="F71" s="268"/>
      <c r="G71" s="268"/>
      <c r="H71" s="268"/>
      <c r="I71" s="268"/>
      <c r="J71" s="268"/>
      <c r="K71" s="269"/>
    </row>
    <row r="72" spans="2:11" s="1" customFormat="1" ht="18.75" customHeight="1">
      <c r="B72" s="270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s="1" customFormat="1" ht="18.75" customHeight="1">
      <c r="B73" s="271"/>
      <c r="C73" s="271"/>
      <c r="D73" s="271"/>
      <c r="E73" s="271"/>
      <c r="F73" s="271"/>
      <c r="G73" s="271"/>
      <c r="H73" s="271"/>
      <c r="I73" s="271"/>
      <c r="J73" s="271"/>
      <c r="K73" s="271"/>
    </row>
    <row r="74" spans="2:11" s="1" customFormat="1" ht="7.5" customHeight="1">
      <c r="B74" s="272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2:11" s="1" customFormat="1" ht="45" customHeight="1">
      <c r="B75" s="275"/>
      <c r="C75" s="380" t="s">
        <v>1023</v>
      </c>
      <c r="D75" s="380"/>
      <c r="E75" s="380"/>
      <c r="F75" s="380"/>
      <c r="G75" s="380"/>
      <c r="H75" s="380"/>
      <c r="I75" s="380"/>
      <c r="J75" s="380"/>
      <c r="K75" s="276"/>
    </row>
    <row r="76" spans="2:11" s="1" customFormat="1" ht="17.25" customHeight="1">
      <c r="B76" s="275"/>
      <c r="C76" s="277" t="s">
        <v>1024</v>
      </c>
      <c r="D76" s="277"/>
      <c r="E76" s="277"/>
      <c r="F76" s="277" t="s">
        <v>1025</v>
      </c>
      <c r="G76" s="278"/>
      <c r="H76" s="277" t="s">
        <v>54</v>
      </c>
      <c r="I76" s="277" t="s">
        <v>57</v>
      </c>
      <c r="J76" s="277" t="s">
        <v>1026</v>
      </c>
      <c r="K76" s="276"/>
    </row>
    <row r="77" spans="2:11" s="1" customFormat="1" ht="17.25" customHeight="1">
      <c r="B77" s="275"/>
      <c r="C77" s="279" t="s">
        <v>1027</v>
      </c>
      <c r="D77" s="279"/>
      <c r="E77" s="279"/>
      <c r="F77" s="280" t="s">
        <v>1028</v>
      </c>
      <c r="G77" s="281"/>
      <c r="H77" s="279"/>
      <c r="I77" s="279"/>
      <c r="J77" s="279" t="s">
        <v>1029</v>
      </c>
      <c r="K77" s="276"/>
    </row>
    <row r="78" spans="2:11" s="1" customFormat="1" ht="5.25" customHeight="1">
      <c r="B78" s="275"/>
      <c r="C78" s="282"/>
      <c r="D78" s="282"/>
      <c r="E78" s="282"/>
      <c r="F78" s="282"/>
      <c r="G78" s="283"/>
      <c r="H78" s="282"/>
      <c r="I78" s="282"/>
      <c r="J78" s="282"/>
      <c r="K78" s="276"/>
    </row>
    <row r="79" spans="2:11" s="1" customFormat="1" ht="15" customHeight="1">
      <c r="B79" s="275"/>
      <c r="C79" s="264" t="s">
        <v>53</v>
      </c>
      <c r="D79" s="282"/>
      <c r="E79" s="282"/>
      <c r="F79" s="284" t="s">
        <v>1030</v>
      </c>
      <c r="G79" s="283"/>
      <c r="H79" s="264" t="s">
        <v>1031</v>
      </c>
      <c r="I79" s="264" t="s">
        <v>1032</v>
      </c>
      <c r="J79" s="264">
        <v>20</v>
      </c>
      <c r="K79" s="276"/>
    </row>
    <row r="80" spans="2:11" s="1" customFormat="1" ht="15" customHeight="1">
      <c r="B80" s="275"/>
      <c r="C80" s="264" t="s">
        <v>1033</v>
      </c>
      <c r="D80" s="264"/>
      <c r="E80" s="264"/>
      <c r="F80" s="284" t="s">
        <v>1030</v>
      </c>
      <c r="G80" s="283"/>
      <c r="H80" s="264" t="s">
        <v>1034</v>
      </c>
      <c r="I80" s="264" t="s">
        <v>1032</v>
      </c>
      <c r="J80" s="264">
        <v>120</v>
      </c>
      <c r="K80" s="276"/>
    </row>
    <row r="81" spans="2:11" s="1" customFormat="1" ht="15" customHeight="1">
      <c r="B81" s="285"/>
      <c r="C81" s="264" t="s">
        <v>1035</v>
      </c>
      <c r="D81" s="264"/>
      <c r="E81" s="264"/>
      <c r="F81" s="284" t="s">
        <v>1036</v>
      </c>
      <c r="G81" s="283"/>
      <c r="H81" s="264" t="s">
        <v>1037</v>
      </c>
      <c r="I81" s="264" t="s">
        <v>1032</v>
      </c>
      <c r="J81" s="264">
        <v>50</v>
      </c>
      <c r="K81" s="276"/>
    </row>
    <row r="82" spans="2:11" s="1" customFormat="1" ht="15" customHeight="1">
      <c r="B82" s="285"/>
      <c r="C82" s="264" t="s">
        <v>1038</v>
      </c>
      <c r="D82" s="264"/>
      <c r="E82" s="264"/>
      <c r="F82" s="284" t="s">
        <v>1030</v>
      </c>
      <c r="G82" s="283"/>
      <c r="H82" s="264" t="s">
        <v>1039</v>
      </c>
      <c r="I82" s="264" t="s">
        <v>1040</v>
      </c>
      <c r="J82" s="264"/>
      <c r="K82" s="276"/>
    </row>
    <row r="83" spans="2:11" s="1" customFormat="1" ht="15" customHeight="1">
      <c r="B83" s="285"/>
      <c r="C83" s="286" t="s">
        <v>1041</v>
      </c>
      <c r="D83" s="286"/>
      <c r="E83" s="286"/>
      <c r="F83" s="287" t="s">
        <v>1036</v>
      </c>
      <c r="G83" s="286"/>
      <c r="H83" s="286" t="s">
        <v>1042</v>
      </c>
      <c r="I83" s="286" t="s">
        <v>1032</v>
      </c>
      <c r="J83" s="286">
        <v>15</v>
      </c>
      <c r="K83" s="276"/>
    </row>
    <row r="84" spans="2:11" s="1" customFormat="1" ht="15" customHeight="1">
      <c r="B84" s="285"/>
      <c r="C84" s="286" t="s">
        <v>1043</v>
      </c>
      <c r="D84" s="286"/>
      <c r="E84" s="286"/>
      <c r="F84" s="287" t="s">
        <v>1036</v>
      </c>
      <c r="G84" s="286"/>
      <c r="H84" s="286" t="s">
        <v>1044</v>
      </c>
      <c r="I84" s="286" t="s">
        <v>1032</v>
      </c>
      <c r="J84" s="286">
        <v>15</v>
      </c>
      <c r="K84" s="276"/>
    </row>
    <row r="85" spans="2:11" s="1" customFormat="1" ht="15" customHeight="1">
      <c r="B85" s="285"/>
      <c r="C85" s="286" t="s">
        <v>1045</v>
      </c>
      <c r="D85" s="286"/>
      <c r="E85" s="286"/>
      <c r="F85" s="287" t="s">
        <v>1036</v>
      </c>
      <c r="G85" s="286"/>
      <c r="H85" s="286" t="s">
        <v>1046</v>
      </c>
      <c r="I85" s="286" t="s">
        <v>1032</v>
      </c>
      <c r="J85" s="286">
        <v>20</v>
      </c>
      <c r="K85" s="276"/>
    </row>
    <row r="86" spans="2:11" s="1" customFormat="1" ht="15" customHeight="1">
      <c r="B86" s="285"/>
      <c r="C86" s="286" t="s">
        <v>1047</v>
      </c>
      <c r="D86" s="286"/>
      <c r="E86" s="286"/>
      <c r="F86" s="287" t="s">
        <v>1036</v>
      </c>
      <c r="G86" s="286"/>
      <c r="H86" s="286" t="s">
        <v>1048</v>
      </c>
      <c r="I86" s="286" t="s">
        <v>1032</v>
      </c>
      <c r="J86" s="286">
        <v>20</v>
      </c>
      <c r="K86" s="276"/>
    </row>
    <row r="87" spans="2:11" s="1" customFormat="1" ht="15" customHeight="1">
      <c r="B87" s="285"/>
      <c r="C87" s="264" t="s">
        <v>1049</v>
      </c>
      <c r="D87" s="264"/>
      <c r="E87" s="264"/>
      <c r="F87" s="284" t="s">
        <v>1036</v>
      </c>
      <c r="G87" s="283"/>
      <c r="H87" s="264" t="s">
        <v>1050</v>
      </c>
      <c r="I87" s="264" t="s">
        <v>1032</v>
      </c>
      <c r="J87" s="264">
        <v>50</v>
      </c>
      <c r="K87" s="276"/>
    </row>
    <row r="88" spans="2:11" s="1" customFormat="1" ht="15" customHeight="1">
      <c r="B88" s="285"/>
      <c r="C88" s="264" t="s">
        <v>1051</v>
      </c>
      <c r="D88" s="264"/>
      <c r="E88" s="264"/>
      <c r="F88" s="284" t="s">
        <v>1036</v>
      </c>
      <c r="G88" s="283"/>
      <c r="H88" s="264" t="s">
        <v>1052</v>
      </c>
      <c r="I88" s="264" t="s">
        <v>1032</v>
      </c>
      <c r="J88" s="264">
        <v>20</v>
      </c>
      <c r="K88" s="276"/>
    </row>
    <row r="89" spans="2:11" s="1" customFormat="1" ht="15" customHeight="1">
      <c r="B89" s="285"/>
      <c r="C89" s="264" t="s">
        <v>1053</v>
      </c>
      <c r="D89" s="264"/>
      <c r="E89" s="264"/>
      <c r="F89" s="284" t="s">
        <v>1036</v>
      </c>
      <c r="G89" s="283"/>
      <c r="H89" s="264" t="s">
        <v>1054</v>
      </c>
      <c r="I89" s="264" t="s">
        <v>1032</v>
      </c>
      <c r="J89" s="264">
        <v>20</v>
      </c>
      <c r="K89" s="276"/>
    </row>
    <row r="90" spans="2:11" s="1" customFormat="1" ht="15" customHeight="1">
      <c r="B90" s="285"/>
      <c r="C90" s="264" t="s">
        <v>1055</v>
      </c>
      <c r="D90" s="264"/>
      <c r="E90" s="264"/>
      <c r="F90" s="284" t="s">
        <v>1036</v>
      </c>
      <c r="G90" s="283"/>
      <c r="H90" s="264" t="s">
        <v>1056</v>
      </c>
      <c r="I90" s="264" t="s">
        <v>1032</v>
      </c>
      <c r="J90" s="264">
        <v>50</v>
      </c>
      <c r="K90" s="276"/>
    </row>
    <row r="91" spans="2:11" s="1" customFormat="1" ht="15" customHeight="1">
      <c r="B91" s="285"/>
      <c r="C91" s="264" t="s">
        <v>1057</v>
      </c>
      <c r="D91" s="264"/>
      <c r="E91" s="264"/>
      <c r="F91" s="284" t="s">
        <v>1036</v>
      </c>
      <c r="G91" s="283"/>
      <c r="H91" s="264" t="s">
        <v>1057</v>
      </c>
      <c r="I91" s="264" t="s">
        <v>1032</v>
      </c>
      <c r="J91" s="264">
        <v>50</v>
      </c>
      <c r="K91" s="276"/>
    </row>
    <row r="92" spans="2:11" s="1" customFormat="1" ht="15" customHeight="1">
      <c r="B92" s="285"/>
      <c r="C92" s="264" t="s">
        <v>1058</v>
      </c>
      <c r="D92" s="264"/>
      <c r="E92" s="264"/>
      <c r="F92" s="284" t="s">
        <v>1036</v>
      </c>
      <c r="G92" s="283"/>
      <c r="H92" s="264" t="s">
        <v>1059</v>
      </c>
      <c r="I92" s="264" t="s">
        <v>1032</v>
      </c>
      <c r="J92" s="264">
        <v>255</v>
      </c>
      <c r="K92" s="276"/>
    </row>
    <row r="93" spans="2:11" s="1" customFormat="1" ht="15" customHeight="1">
      <c r="B93" s="285"/>
      <c r="C93" s="264" t="s">
        <v>1060</v>
      </c>
      <c r="D93" s="264"/>
      <c r="E93" s="264"/>
      <c r="F93" s="284" t="s">
        <v>1030</v>
      </c>
      <c r="G93" s="283"/>
      <c r="H93" s="264" t="s">
        <v>1061</v>
      </c>
      <c r="I93" s="264" t="s">
        <v>1062</v>
      </c>
      <c r="J93" s="264"/>
      <c r="K93" s="276"/>
    </row>
    <row r="94" spans="2:11" s="1" customFormat="1" ht="15" customHeight="1">
      <c r="B94" s="285"/>
      <c r="C94" s="264" t="s">
        <v>1063</v>
      </c>
      <c r="D94" s="264"/>
      <c r="E94" s="264"/>
      <c r="F94" s="284" t="s">
        <v>1030</v>
      </c>
      <c r="G94" s="283"/>
      <c r="H94" s="264" t="s">
        <v>1064</v>
      </c>
      <c r="I94" s="264" t="s">
        <v>1065</v>
      </c>
      <c r="J94" s="264"/>
      <c r="K94" s="276"/>
    </row>
    <row r="95" spans="2:11" s="1" customFormat="1" ht="15" customHeight="1">
      <c r="B95" s="285"/>
      <c r="C95" s="264" t="s">
        <v>1066</v>
      </c>
      <c r="D95" s="264"/>
      <c r="E95" s="264"/>
      <c r="F95" s="284" t="s">
        <v>1030</v>
      </c>
      <c r="G95" s="283"/>
      <c r="H95" s="264" t="s">
        <v>1066</v>
      </c>
      <c r="I95" s="264" t="s">
        <v>1065</v>
      </c>
      <c r="J95" s="264"/>
      <c r="K95" s="276"/>
    </row>
    <row r="96" spans="2:11" s="1" customFormat="1" ht="15" customHeight="1">
      <c r="B96" s="285"/>
      <c r="C96" s="264" t="s">
        <v>38</v>
      </c>
      <c r="D96" s="264"/>
      <c r="E96" s="264"/>
      <c r="F96" s="284" t="s">
        <v>1030</v>
      </c>
      <c r="G96" s="283"/>
      <c r="H96" s="264" t="s">
        <v>1067</v>
      </c>
      <c r="I96" s="264" t="s">
        <v>1065</v>
      </c>
      <c r="J96" s="264"/>
      <c r="K96" s="276"/>
    </row>
    <row r="97" spans="2:11" s="1" customFormat="1" ht="15" customHeight="1">
      <c r="B97" s="285"/>
      <c r="C97" s="264" t="s">
        <v>48</v>
      </c>
      <c r="D97" s="264"/>
      <c r="E97" s="264"/>
      <c r="F97" s="284" t="s">
        <v>1030</v>
      </c>
      <c r="G97" s="283"/>
      <c r="H97" s="264" t="s">
        <v>1068</v>
      </c>
      <c r="I97" s="264" t="s">
        <v>1065</v>
      </c>
      <c r="J97" s="264"/>
      <c r="K97" s="276"/>
    </row>
    <row r="98" spans="2:11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pans="2:11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pans="2:11" s="1" customFormat="1" ht="18.75" customHeight="1"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</row>
    <row r="101" spans="2:11" s="1" customFormat="1" ht="7.5" customHeight="1">
      <c r="B101" s="272"/>
      <c r="C101" s="273"/>
      <c r="D101" s="273"/>
      <c r="E101" s="273"/>
      <c r="F101" s="273"/>
      <c r="G101" s="273"/>
      <c r="H101" s="273"/>
      <c r="I101" s="273"/>
      <c r="J101" s="273"/>
      <c r="K101" s="274"/>
    </row>
    <row r="102" spans="2:11" s="1" customFormat="1" ht="45" customHeight="1">
      <c r="B102" s="275"/>
      <c r="C102" s="380" t="s">
        <v>1069</v>
      </c>
      <c r="D102" s="380"/>
      <c r="E102" s="380"/>
      <c r="F102" s="380"/>
      <c r="G102" s="380"/>
      <c r="H102" s="380"/>
      <c r="I102" s="380"/>
      <c r="J102" s="380"/>
      <c r="K102" s="276"/>
    </row>
    <row r="103" spans="2:11" s="1" customFormat="1" ht="17.25" customHeight="1">
      <c r="B103" s="275"/>
      <c r="C103" s="277" t="s">
        <v>1024</v>
      </c>
      <c r="D103" s="277"/>
      <c r="E103" s="277"/>
      <c r="F103" s="277" t="s">
        <v>1025</v>
      </c>
      <c r="G103" s="278"/>
      <c r="H103" s="277" t="s">
        <v>54</v>
      </c>
      <c r="I103" s="277" t="s">
        <v>57</v>
      </c>
      <c r="J103" s="277" t="s">
        <v>1026</v>
      </c>
      <c r="K103" s="276"/>
    </row>
    <row r="104" spans="2:11" s="1" customFormat="1" ht="17.25" customHeight="1">
      <c r="B104" s="275"/>
      <c r="C104" s="279" t="s">
        <v>1027</v>
      </c>
      <c r="D104" s="279"/>
      <c r="E104" s="279"/>
      <c r="F104" s="280" t="s">
        <v>1028</v>
      </c>
      <c r="G104" s="281"/>
      <c r="H104" s="279"/>
      <c r="I104" s="279"/>
      <c r="J104" s="279" t="s">
        <v>1029</v>
      </c>
      <c r="K104" s="276"/>
    </row>
    <row r="105" spans="2:11" s="1" customFormat="1" ht="5.25" customHeight="1">
      <c r="B105" s="275"/>
      <c r="C105" s="277"/>
      <c r="D105" s="277"/>
      <c r="E105" s="277"/>
      <c r="F105" s="277"/>
      <c r="G105" s="293"/>
      <c r="H105" s="277"/>
      <c r="I105" s="277"/>
      <c r="J105" s="277"/>
      <c r="K105" s="276"/>
    </row>
    <row r="106" spans="2:11" s="1" customFormat="1" ht="15" customHeight="1">
      <c r="B106" s="275"/>
      <c r="C106" s="264" t="s">
        <v>53</v>
      </c>
      <c r="D106" s="282"/>
      <c r="E106" s="282"/>
      <c r="F106" s="284" t="s">
        <v>1030</v>
      </c>
      <c r="G106" s="293"/>
      <c r="H106" s="264" t="s">
        <v>1070</v>
      </c>
      <c r="I106" s="264" t="s">
        <v>1032</v>
      </c>
      <c r="J106" s="264">
        <v>20</v>
      </c>
      <c r="K106" s="276"/>
    </row>
    <row r="107" spans="2:11" s="1" customFormat="1" ht="15" customHeight="1">
      <c r="B107" s="275"/>
      <c r="C107" s="264" t="s">
        <v>1033</v>
      </c>
      <c r="D107" s="264"/>
      <c r="E107" s="264"/>
      <c r="F107" s="284" t="s">
        <v>1030</v>
      </c>
      <c r="G107" s="264"/>
      <c r="H107" s="264" t="s">
        <v>1070</v>
      </c>
      <c r="I107" s="264" t="s">
        <v>1032</v>
      </c>
      <c r="J107" s="264">
        <v>120</v>
      </c>
      <c r="K107" s="276"/>
    </row>
    <row r="108" spans="2:11" s="1" customFormat="1" ht="15" customHeight="1">
      <c r="B108" s="285"/>
      <c r="C108" s="264" t="s">
        <v>1035</v>
      </c>
      <c r="D108" s="264"/>
      <c r="E108" s="264"/>
      <c r="F108" s="284" t="s">
        <v>1036</v>
      </c>
      <c r="G108" s="264"/>
      <c r="H108" s="264" t="s">
        <v>1070</v>
      </c>
      <c r="I108" s="264" t="s">
        <v>1032</v>
      </c>
      <c r="J108" s="264">
        <v>50</v>
      </c>
      <c r="K108" s="276"/>
    </row>
    <row r="109" spans="2:11" s="1" customFormat="1" ht="15" customHeight="1">
      <c r="B109" s="285"/>
      <c r="C109" s="264" t="s">
        <v>1038</v>
      </c>
      <c r="D109" s="264"/>
      <c r="E109" s="264"/>
      <c r="F109" s="284" t="s">
        <v>1030</v>
      </c>
      <c r="G109" s="264"/>
      <c r="H109" s="264" t="s">
        <v>1070</v>
      </c>
      <c r="I109" s="264" t="s">
        <v>1040</v>
      </c>
      <c r="J109" s="264"/>
      <c r="K109" s="276"/>
    </row>
    <row r="110" spans="2:11" s="1" customFormat="1" ht="15" customHeight="1">
      <c r="B110" s="285"/>
      <c r="C110" s="264" t="s">
        <v>1049</v>
      </c>
      <c r="D110" s="264"/>
      <c r="E110" s="264"/>
      <c r="F110" s="284" t="s">
        <v>1036</v>
      </c>
      <c r="G110" s="264"/>
      <c r="H110" s="264" t="s">
        <v>1070</v>
      </c>
      <c r="I110" s="264" t="s">
        <v>1032</v>
      </c>
      <c r="J110" s="264">
        <v>50</v>
      </c>
      <c r="K110" s="276"/>
    </row>
    <row r="111" spans="2:11" s="1" customFormat="1" ht="15" customHeight="1">
      <c r="B111" s="285"/>
      <c r="C111" s="264" t="s">
        <v>1057</v>
      </c>
      <c r="D111" s="264"/>
      <c r="E111" s="264"/>
      <c r="F111" s="284" t="s">
        <v>1036</v>
      </c>
      <c r="G111" s="264"/>
      <c r="H111" s="264" t="s">
        <v>1070</v>
      </c>
      <c r="I111" s="264" t="s">
        <v>1032</v>
      </c>
      <c r="J111" s="264">
        <v>50</v>
      </c>
      <c r="K111" s="276"/>
    </row>
    <row r="112" spans="2:11" s="1" customFormat="1" ht="15" customHeight="1">
      <c r="B112" s="285"/>
      <c r="C112" s="264" t="s">
        <v>1055</v>
      </c>
      <c r="D112" s="264"/>
      <c r="E112" s="264"/>
      <c r="F112" s="284" t="s">
        <v>1036</v>
      </c>
      <c r="G112" s="264"/>
      <c r="H112" s="264" t="s">
        <v>1070</v>
      </c>
      <c r="I112" s="264" t="s">
        <v>1032</v>
      </c>
      <c r="J112" s="264">
        <v>50</v>
      </c>
      <c r="K112" s="276"/>
    </row>
    <row r="113" spans="2:11" s="1" customFormat="1" ht="15" customHeight="1">
      <c r="B113" s="285"/>
      <c r="C113" s="264" t="s">
        <v>53</v>
      </c>
      <c r="D113" s="264"/>
      <c r="E113" s="264"/>
      <c r="F113" s="284" t="s">
        <v>1030</v>
      </c>
      <c r="G113" s="264"/>
      <c r="H113" s="264" t="s">
        <v>1071</v>
      </c>
      <c r="I113" s="264" t="s">
        <v>1032</v>
      </c>
      <c r="J113" s="264">
        <v>20</v>
      </c>
      <c r="K113" s="276"/>
    </row>
    <row r="114" spans="2:11" s="1" customFormat="1" ht="15" customHeight="1">
      <c r="B114" s="285"/>
      <c r="C114" s="264" t="s">
        <v>1072</v>
      </c>
      <c r="D114" s="264"/>
      <c r="E114" s="264"/>
      <c r="F114" s="284" t="s">
        <v>1030</v>
      </c>
      <c r="G114" s="264"/>
      <c r="H114" s="264" t="s">
        <v>1073</v>
      </c>
      <c r="I114" s="264" t="s">
        <v>1032</v>
      </c>
      <c r="J114" s="264">
        <v>120</v>
      </c>
      <c r="K114" s="276"/>
    </row>
    <row r="115" spans="2:11" s="1" customFormat="1" ht="15" customHeight="1">
      <c r="B115" s="285"/>
      <c r="C115" s="264" t="s">
        <v>38</v>
      </c>
      <c r="D115" s="264"/>
      <c r="E115" s="264"/>
      <c r="F115" s="284" t="s">
        <v>1030</v>
      </c>
      <c r="G115" s="264"/>
      <c r="H115" s="264" t="s">
        <v>1074</v>
      </c>
      <c r="I115" s="264" t="s">
        <v>1065</v>
      </c>
      <c r="J115" s="264"/>
      <c r="K115" s="276"/>
    </row>
    <row r="116" spans="2:11" s="1" customFormat="1" ht="15" customHeight="1">
      <c r="B116" s="285"/>
      <c r="C116" s="264" t="s">
        <v>48</v>
      </c>
      <c r="D116" s="264"/>
      <c r="E116" s="264"/>
      <c r="F116" s="284" t="s">
        <v>1030</v>
      </c>
      <c r="G116" s="264"/>
      <c r="H116" s="264" t="s">
        <v>1075</v>
      </c>
      <c r="I116" s="264" t="s">
        <v>1065</v>
      </c>
      <c r="J116" s="264"/>
      <c r="K116" s="276"/>
    </row>
    <row r="117" spans="2:11" s="1" customFormat="1" ht="15" customHeight="1">
      <c r="B117" s="285"/>
      <c r="C117" s="264" t="s">
        <v>57</v>
      </c>
      <c r="D117" s="264"/>
      <c r="E117" s="264"/>
      <c r="F117" s="284" t="s">
        <v>1030</v>
      </c>
      <c r="G117" s="264"/>
      <c r="H117" s="264" t="s">
        <v>1076</v>
      </c>
      <c r="I117" s="264" t="s">
        <v>1077</v>
      </c>
      <c r="J117" s="264"/>
      <c r="K117" s="276"/>
    </row>
    <row r="118" spans="2:11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pans="2:11" s="1" customFormat="1" ht="18.75" customHeight="1">
      <c r="B119" s="295"/>
      <c r="C119" s="261"/>
      <c r="D119" s="261"/>
      <c r="E119" s="261"/>
      <c r="F119" s="296"/>
      <c r="G119" s="261"/>
      <c r="H119" s="261"/>
      <c r="I119" s="261"/>
      <c r="J119" s="261"/>
      <c r="K119" s="295"/>
    </row>
    <row r="120" spans="2:11" s="1" customFormat="1" ht="18.75" customHeight="1">
      <c r="B120" s="271"/>
      <c r="C120" s="271"/>
      <c r="D120" s="271"/>
      <c r="E120" s="271"/>
      <c r="F120" s="271"/>
      <c r="G120" s="271"/>
      <c r="H120" s="271"/>
      <c r="I120" s="271"/>
      <c r="J120" s="271"/>
      <c r="K120" s="271"/>
    </row>
    <row r="121" spans="2:1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pans="2:11" s="1" customFormat="1" ht="45" customHeight="1">
      <c r="B122" s="300"/>
      <c r="C122" s="381" t="s">
        <v>1078</v>
      </c>
      <c r="D122" s="381"/>
      <c r="E122" s="381"/>
      <c r="F122" s="381"/>
      <c r="G122" s="381"/>
      <c r="H122" s="381"/>
      <c r="I122" s="381"/>
      <c r="J122" s="381"/>
      <c r="K122" s="301"/>
    </row>
    <row r="123" spans="2:11" s="1" customFormat="1" ht="17.25" customHeight="1">
      <c r="B123" s="302"/>
      <c r="C123" s="277" t="s">
        <v>1024</v>
      </c>
      <c r="D123" s="277"/>
      <c r="E123" s="277"/>
      <c r="F123" s="277" t="s">
        <v>1025</v>
      </c>
      <c r="G123" s="278"/>
      <c r="H123" s="277" t="s">
        <v>54</v>
      </c>
      <c r="I123" s="277" t="s">
        <v>57</v>
      </c>
      <c r="J123" s="277" t="s">
        <v>1026</v>
      </c>
      <c r="K123" s="303"/>
    </row>
    <row r="124" spans="2:11" s="1" customFormat="1" ht="17.25" customHeight="1">
      <c r="B124" s="302"/>
      <c r="C124" s="279" t="s">
        <v>1027</v>
      </c>
      <c r="D124" s="279"/>
      <c r="E124" s="279"/>
      <c r="F124" s="280" t="s">
        <v>1028</v>
      </c>
      <c r="G124" s="281"/>
      <c r="H124" s="279"/>
      <c r="I124" s="279"/>
      <c r="J124" s="279" t="s">
        <v>1029</v>
      </c>
      <c r="K124" s="303"/>
    </row>
    <row r="125" spans="2:11" s="1" customFormat="1" ht="5.25" customHeight="1">
      <c r="B125" s="304"/>
      <c r="C125" s="282"/>
      <c r="D125" s="282"/>
      <c r="E125" s="282"/>
      <c r="F125" s="282"/>
      <c r="G125" s="264"/>
      <c r="H125" s="282"/>
      <c r="I125" s="282"/>
      <c r="J125" s="282"/>
      <c r="K125" s="305"/>
    </row>
    <row r="126" spans="2:11" s="1" customFormat="1" ht="15" customHeight="1">
      <c r="B126" s="304"/>
      <c r="C126" s="264" t="s">
        <v>1033</v>
      </c>
      <c r="D126" s="282"/>
      <c r="E126" s="282"/>
      <c r="F126" s="284" t="s">
        <v>1030</v>
      </c>
      <c r="G126" s="264"/>
      <c r="H126" s="264" t="s">
        <v>1070</v>
      </c>
      <c r="I126" s="264" t="s">
        <v>1032</v>
      </c>
      <c r="J126" s="264">
        <v>120</v>
      </c>
      <c r="K126" s="306"/>
    </row>
    <row r="127" spans="2:11" s="1" customFormat="1" ht="15" customHeight="1">
      <c r="B127" s="304"/>
      <c r="C127" s="264" t="s">
        <v>1079</v>
      </c>
      <c r="D127" s="264"/>
      <c r="E127" s="264"/>
      <c r="F127" s="284" t="s">
        <v>1030</v>
      </c>
      <c r="G127" s="264"/>
      <c r="H127" s="264" t="s">
        <v>1080</v>
      </c>
      <c r="I127" s="264" t="s">
        <v>1032</v>
      </c>
      <c r="J127" s="264" t="s">
        <v>1081</v>
      </c>
      <c r="K127" s="306"/>
    </row>
    <row r="128" spans="2:11" s="1" customFormat="1" ht="15" customHeight="1">
      <c r="B128" s="304"/>
      <c r="C128" s="264" t="s">
        <v>978</v>
      </c>
      <c r="D128" s="264"/>
      <c r="E128" s="264"/>
      <c r="F128" s="284" t="s">
        <v>1030</v>
      </c>
      <c r="G128" s="264"/>
      <c r="H128" s="264" t="s">
        <v>1082</v>
      </c>
      <c r="I128" s="264" t="s">
        <v>1032</v>
      </c>
      <c r="J128" s="264" t="s">
        <v>1081</v>
      </c>
      <c r="K128" s="306"/>
    </row>
    <row r="129" spans="2:11" s="1" customFormat="1" ht="15" customHeight="1">
      <c r="B129" s="304"/>
      <c r="C129" s="264" t="s">
        <v>1041</v>
      </c>
      <c r="D129" s="264"/>
      <c r="E129" s="264"/>
      <c r="F129" s="284" t="s">
        <v>1036</v>
      </c>
      <c r="G129" s="264"/>
      <c r="H129" s="264" t="s">
        <v>1042</v>
      </c>
      <c r="I129" s="264" t="s">
        <v>1032</v>
      </c>
      <c r="J129" s="264">
        <v>15</v>
      </c>
      <c r="K129" s="306"/>
    </row>
    <row r="130" spans="2:11" s="1" customFormat="1" ht="15" customHeight="1">
      <c r="B130" s="304"/>
      <c r="C130" s="286" t="s">
        <v>1043</v>
      </c>
      <c r="D130" s="286"/>
      <c r="E130" s="286"/>
      <c r="F130" s="287" t="s">
        <v>1036</v>
      </c>
      <c r="G130" s="286"/>
      <c r="H130" s="286" t="s">
        <v>1044</v>
      </c>
      <c r="I130" s="286" t="s">
        <v>1032</v>
      </c>
      <c r="J130" s="286">
        <v>15</v>
      </c>
      <c r="K130" s="306"/>
    </row>
    <row r="131" spans="2:11" s="1" customFormat="1" ht="15" customHeight="1">
      <c r="B131" s="304"/>
      <c r="C131" s="286" t="s">
        <v>1045</v>
      </c>
      <c r="D131" s="286"/>
      <c r="E131" s="286"/>
      <c r="F131" s="287" t="s">
        <v>1036</v>
      </c>
      <c r="G131" s="286"/>
      <c r="H131" s="286" t="s">
        <v>1046</v>
      </c>
      <c r="I131" s="286" t="s">
        <v>1032</v>
      </c>
      <c r="J131" s="286">
        <v>20</v>
      </c>
      <c r="K131" s="306"/>
    </row>
    <row r="132" spans="2:11" s="1" customFormat="1" ht="15" customHeight="1">
      <c r="B132" s="304"/>
      <c r="C132" s="286" t="s">
        <v>1047</v>
      </c>
      <c r="D132" s="286"/>
      <c r="E132" s="286"/>
      <c r="F132" s="287" t="s">
        <v>1036</v>
      </c>
      <c r="G132" s="286"/>
      <c r="H132" s="286" t="s">
        <v>1048</v>
      </c>
      <c r="I132" s="286" t="s">
        <v>1032</v>
      </c>
      <c r="J132" s="286">
        <v>20</v>
      </c>
      <c r="K132" s="306"/>
    </row>
    <row r="133" spans="2:11" s="1" customFormat="1" ht="15" customHeight="1">
      <c r="B133" s="304"/>
      <c r="C133" s="264" t="s">
        <v>1035</v>
      </c>
      <c r="D133" s="264"/>
      <c r="E133" s="264"/>
      <c r="F133" s="284" t="s">
        <v>1036</v>
      </c>
      <c r="G133" s="264"/>
      <c r="H133" s="264" t="s">
        <v>1070</v>
      </c>
      <c r="I133" s="264" t="s">
        <v>1032</v>
      </c>
      <c r="J133" s="264">
        <v>50</v>
      </c>
      <c r="K133" s="306"/>
    </row>
    <row r="134" spans="2:11" s="1" customFormat="1" ht="15" customHeight="1">
      <c r="B134" s="304"/>
      <c r="C134" s="264" t="s">
        <v>1049</v>
      </c>
      <c r="D134" s="264"/>
      <c r="E134" s="264"/>
      <c r="F134" s="284" t="s">
        <v>1036</v>
      </c>
      <c r="G134" s="264"/>
      <c r="H134" s="264" t="s">
        <v>1070</v>
      </c>
      <c r="I134" s="264" t="s">
        <v>1032</v>
      </c>
      <c r="J134" s="264">
        <v>50</v>
      </c>
      <c r="K134" s="306"/>
    </row>
    <row r="135" spans="2:11" s="1" customFormat="1" ht="15" customHeight="1">
      <c r="B135" s="304"/>
      <c r="C135" s="264" t="s">
        <v>1055</v>
      </c>
      <c r="D135" s="264"/>
      <c r="E135" s="264"/>
      <c r="F135" s="284" t="s">
        <v>1036</v>
      </c>
      <c r="G135" s="264"/>
      <c r="H135" s="264" t="s">
        <v>1070</v>
      </c>
      <c r="I135" s="264" t="s">
        <v>1032</v>
      </c>
      <c r="J135" s="264">
        <v>50</v>
      </c>
      <c r="K135" s="306"/>
    </row>
    <row r="136" spans="2:11" s="1" customFormat="1" ht="15" customHeight="1">
      <c r="B136" s="304"/>
      <c r="C136" s="264" t="s">
        <v>1057</v>
      </c>
      <c r="D136" s="264"/>
      <c r="E136" s="264"/>
      <c r="F136" s="284" t="s">
        <v>1036</v>
      </c>
      <c r="G136" s="264"/>
      <c r="H136" s="264" t="s">
        <v>1070</v>
      </c>
      <c r="I136" s="264" t="s">
        <v>1032</v>
      </c>
      <c r="J136" s="264">
        <v>50</v>
      </c>
      <c r="K136" s="306"/>
    </row>
    <row r="137" spans="2:11" s="1" customFormat="1" ht="15" customHeight="1">
      <c r="B137" s="304"/>
      <c r="C137" s="264" t="s">
        <v>1058</v>
      </c>
      <c r="D137" s="264"/>
      <c r="E137" s="264"/>
      <c r="F137" s="284" t="s">
        <v>1036</v>
      </c>
      <c r="G137" s="264"/>
      <c r="H137" s="264" t="s">
        <v>1083</v>
      </c>
      <c r="I137" s="264" t="s">
        <v>1032</v>
      </c>
      <c r="J137" s="264">
        <v>255</v>
      </c>
      <c r="K137" s="306"/>
    </row>
    <row r="138" spans="2:11" s="1" customFormat="1" ht="15" customHeight="1">
      <c r="B138" s="304"/>
      <c r="C138" s="264" t="s">
        <v>1060</v>
      </c>
      <c r="D138" s="264"/>
      <c r="E138" s="264"/>
      <c r="F138" s="284" t="s">
        <v>1030</v>
      </c>
      <c r="G138" s="264"/>
      <c r="H138" s="264" t="s">
        <v>1084</v>
      </c>
      <c r="I138" s="264" t="s">
        <v>1062</v>
      </c>
      <c r="J138" s="264"/>
      <c r="K138" s="306"/>
    </row>
    <row r="139" spans="2:11" s="1" customFormat="1" ht="15" customHeight="1">
      <c r="B139" s="304"/>
      <c r="C139" s="264" t="s">
        <v>1063</v>
      </c>
      <c r="D139" s="264"/>
      <c r="E139" s="264"/>
      <c r="F139" s="284" t="s">
        <v>1030</v>
      </c>
      <c r="G139" s="264"/>
      <c r="H139" s="264" t="s">
        <v>1085</v>
      </c>
      <c r="I139" s="264" t="s">
        <v>1065</v>
      </c>
      <c r="J139" s="264"/>
      <c r="K139" s="306"/>
    </row>
    <row r="140" spans="2:11" s="1" customFormat="1" ht="15" customHeight="1">
      <c r="B140" s="304"/>
      <c r="C140" s="264" t="s">
        <v>1066</v>
      </c>
      <c r="D140" s="264"/>
      <c r="E140" s="264"/>
      <c r="F140" s="284" t="s">
        <v>1030</v>
      </c>
      <c r="G140" s="264"/>
      <c r="H140" s="264" t="s">
        <v>1066</v>
      </c>
      <c r="I140" s="264" t="s">
        <v>1065</v>
      </c>
      <c r="J140" s="264"/>
      <c r="K140" s="306"/>
    </row>
    <row r="141" spans="2:11" s="1" customFormat="1" ht="15" customHeight="1">
      <c r="B141" s="304"/>
      <c r="C141" s="264" t="s">
        <v>38</v>
      </c>
      <c r="D141" s="264"/>
      <c r="E141" s="264"/>
      <c r="F141" s="284" t="s">
        <v>1030</v>
      </c>
      <c r="G141" s="264"/>
      <c r="H141" s="264" t="s">
        <v>1086</v>
      </c>
      <c r="I141" s="264" t="s">
        <v>1065</v>
      </c>
      <c r="J141" s="264"/>
      <c r="K141" s="306"/>
    </row>
    <row r="142" spans="2:11" s="1" customFormat="1" ht="15" customHeight="1">
      <c r="B142" s="304"/>
      <c r="C142" s="264" t="s">
        <v>1087</v>
      </c>
      <c r="D142" s="264"/>
      <c r="E142" s="264"/>
      <c r="F142" s="284" t="s">
        <v>1030</v>
      </c>
      <c r="G142" s="264"/>
      <c r="H142" s="264" t="s">
        <v>1088</v>
      </c>
      <c r="I142" s="264" t="s">
        <v>1065</v>
      </c>
      <c r="J142" s="264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61"/>
      <c r="C144" s="261"/>
      <c r="D144" s="261"/>
      <c r="E144" s="261"/>
      <c r="F144" s="296"/>
      <c r="G144" s="261"/>
      <c r="H144" s="261"/>
      <c r="I144" s="261"/>
      <c r="J144" s="261"/>
      <c r="K144" s="261"/>
    </row>
    <row r="145" spans="2:11" s="1" customFormat="1" ht="18.75" customHeight="1"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</row>
    <row r="146" spans="2:11" s="1" customFormat="1" ht="7.5" customHeight="1">
      <c r="B146" s="272"/>
      <c r="C146" s="273"/>
      <c r="D146" s="273"/>
      <c r="E146" s="273"/>
      <c r="F146" s="273"/>
      <c r="G146" s="273"/>
      <c r="H146" s="273"/>
      <c r="I146" s="273"/>
      <c r="J146" s="273"/>
      <c r="K146" s="274"/>
    </row>
    <row r="147" spans="2:11" s="1" customFormat="1" ht="45" customHeight="1">
      <c r="B147" s="275"/>
      <c r="C147" s="380" t="s">
        <v>1089</v>
      </c>
      <c r="D147" s="380"/>
      <c r="E147" s="380"/>
      <c r="F147" s="380"/>
      <c r="G147" s="380"/>
      <c r="H147" s="380"/>
      <c r="I147" s="380"/>
      <c r="J147" s="380"/>
      <c r="K147" s="276"/>
    </row>
    <row r="148" spans="2:11" s="1" customFormat="1" ht="17.25" customHeight="1">
      <c r="B148" s="275"/>
      <c r="C148" s="277" t="s">
        <v>1024</v>
      </c>
      <c r="D148" s="277"/>
      <c r="E148" s="277"/>
      <c r="F148" s="277" t="s">
        <v>1025</v>
      </c>
      <c r="G148" s="278"/>
      <c r="H148" s="277" t="s">
        <v>54</v>
      </c>
      <c r="I148" s="277" t="s">
        <v>57</v>
      </c>
      <c r="J148" s="277" t="s">
        <v>1026</v>
      </c>
      <c r="K148" s="276"/>
    </row>
    <row r="149" spans="2:11" s="1" customFormat="1" ht="17.25" customHeight="1">
      <c r="B149" s="275"/>
      <c r="C149" s="279" t="s">
        <v>1027</v>
      </c>
      <c r="D149" s="279"/>
      <c r="E149" s="279"/>
      <c r="F149" s="280" t="s">
        <v>1028</v>
      </c>
      <c r="G149" s="281"/>
      <c r="H149" s="279"/>
      <c r="I149" s="279"/>
      <c r="J149" s="279" t="s">
        <v>1029</v>
      </c>
      <c r="K149" s="276"/>
    </row>
    <row r="150" spans="2:11" s="1" customFormat="1" ht="5.25" customHeight="1">
      <c r="B150" s="285"/>
      <c r="C150" s="282"/>
      <c r="D150" s="282"/>
      <c r="E150" s="282"/>
      <c r="F150" s="282"/>
      <c r="G150" s="283"/>
      <c r="H150" s="282"/>
      <c r="I150" s="282"/>
      <c r="J150" s="282"/>
      <c r="K150" s="306"/>
    </row>
    <row r="151" spans="2:11" s="1" customFormat="1" ht="15" customHeight="1">
      <c r="B151" s="285"/>
      <c r="C151" s="310" t="s">
        <v>1033</v>
      </c>
      <c r="D151" s="264"/>
      <c r="E151" s="264"/>
      <c r="F151" s="311" t="s">
        <v>1030</v>
      </c>
      <c r="G151" s="264"/>
      <c r="H151" s="310" t="s">
        <v>1070</v>
      </c>
      <c r="I151" s="310" t="s">
        <v>1032</v>
      </c>
      <c r="J151" s="310">
        <v>120</v>
      </c>
      <c r="K151" s="306"/>
    </row>
    <row r="152" spans="2:11" s="1" customFormat="1" ht="15" customHeight="1">
      <c r="B152" s="285"/>
      <c r="C152" s="310" t="s">
        <v>1079</v>
      </c>
      <c r="D152" s="264"/>
      <c r="E152" s="264"/>
      <c r="F152" s="311" t="s">
        <v>1030</v>
      </c>
      <c r="G152" s="264"/>
      <c r="H152" s="310" t="s">
        <v>1090</v>
      </c>
      <c r="I152" s="310" t="s">
        <v>1032</v>
      </c>
      <c r="J152" s="310" t="s">
        <v>1081</v>
      </c>
      <c r="K152" s="306"/>
    </row>
    <row r="153" spans="2:11" s="1" customFormat="1" ht="15" customHeight="1">
      <c r="B153" s="285"/>
      <c r="C153" s="310" t="s">
        <v>978</v>
      </c>
      <c r="D153" s="264"/>
      <c r="E153" s="264"/>
      <c r="F153" s="311" t="s">
        <v>1030</v>
      </c>
      <c r="G153" s="264"/>
      <c r="H153" s="310" t="s">
        <v>1091</v>
      </c>
      <c r="I153" s="310" t="s">
        <v>1032</v>
      </c>
      <c r="J153" s="310" t="s">
        <v>1081</v>
      </c>
      <c r="K153" s="306"/>
    </row>
    <row r="154" spans="2:11" s="1" customFormat="1" ht="15" customHeight="1">
      <c r="B154" s="285"/>
      <c r="C154" s="310" t="s">
        <v>1035</v>
      </c>
      <c r="D154" s="264"/>
      <c r="E154" s="264"/>
      <c r="F154" s="311" t="s">
        <v>1036</v>
      </c>
      <c r="G154" s="264"/>
      <c r="H154" s="310" t="s">
        <v>1070</v>
      </c>
      <c r="I154" s="310" t="s">
        <v>1032</v>
      </c>
      <c r="J154" s="310">
        <v>50</v>
      </c>
      <c r="K154" s="306"/>
    </row>
    <row r="155" spans="2:11" s="1" customFormat="1" ht="15" customHeight="1">
      <c r="B155" s="285"/>
      <c r="C155" s="310" t="s">
        <v>1038</v>
      </c>
      <c r="D155" s="264"/>
      <c r="E155" s="264"/>
      <c r="F155" s="311" t="s">
        <v>1030</v>
      </c>
      <c r="G155" s="264"/>
      <c r="H155" s="310" t="s">
        <v>1070</v>
      </c>
      <c r="I155" s="310" t="s">
        <v>1040</v>
      </c>
      <c r="J155" s="310"/>
      <c r="K155" s="306"/>
    </row>
    <row r="156" spans="2:11" s="1" customFormat="1" ht="15" customHeight="1">
      <c r="B156" s="285"/>
      <c r="C156" s="310" t="s">
        <v>1049</v>
      </c>
      <c r="D156" s="264"/>
      <c r="E156" s="264"/>
      <c r="F156" s="311" t="s">
        <v>1036</v>
      </c>
      <c r="G156" s="264"/>
      <c r="H156" s="310" t="s">
        <v>1070</v>
      </c>
      <c r="I156" s="310" t="s">
        <v>1032</v>
      </c>
      <c r="J156" s="310">
        <v>50</v>
      </c>
      <c r="K156" s="306"/>
    </row>
    <row r="157" spans="2:11" s="1" customFormat="1" ht="15" customHeight="1">
      <c r="B157" s="285"/>
      <c r="C157" s="310" t="s">
        <v>1057</v>
      </c>
      <c r="D157" s="264"/>
      <c r="E157" s="264"/>
      <c r="F157" s="311" t="s">
        <v>1036</v>
      </c>
      <c r="G157" s="264"/>
      <c r="H157" s="310" t="s">
        <v>1070</v>
      </c>
      <c r="I157" s="310" t="s">
        <v>1032</v>
      </c>
      <c r="J157" s="310">
        <v>50</v>
      </c>
      <c r="K157" s="306"/>
    </row>
    <row r="158" spans="2:11" s="1" customFormat="1" ht="15" customHeight="1">
      <c r="B158" s="285"/>
      <c r="C158" s="310" t="s">
        <v>1055</v>
      </c>
      <c r="D158" s="264"/>
      <c r="E158" s="264"/>
      <c r="F158" s="311" t="s">
        <v>1036</v>
      </c>
      <c r="G158" s="264"/>
      <c r="H158" s="310" t="s">
        <v>1070</v>
      </c>
      <c r="I158" s="310" t="s">
        <v>1032</v>
      </c>
      <c r="J158" s="310">
        <v>50</v>
      </c>
      <c r="K158" s="306"/>
    </row>
    <row r="159" spans="2:11" s="1" customFormat="1" ht="15" customHeight="1">
      <c r="B159" s="285"/>
      <c r="C159" s="310" t="s">
        <v>93</v>
      </c>
      <c r="D159" s="264"/>
      <c r="E159" s="264"/>
      <c r="F159" s="311" t="s">
        <v>1030</v>
      </c>
      <c r="G159" s="264"/>
      <c r="H159" s="310" t="s">
        <v>1092</v>
      </c>
      <c r="I159" s="310" t="s">
        <v>1032</v>
      </c>
      <c r="J159" s="310" t="s">
        <v>1093</v>
      </c>
      <c r="K159" s="306"/>
    </row>
    <row r="160" spans="2:11" s="1" customFormat="1" ht="15" customHeight="1">
      <c r="B160" s="285"/>
      <c r="C160" s="310" t="s">
        <v>1094</v>
      </c>
      <c r="D160" s="264"/>
      <c r="E160" s="264"/>
      <c r="F160" s="311" t="s">
        <v>1030</v>
      </c>
      <c r="G160" s="264"/>
      <c r="H160" s="310" t="s">
        <v>1095</v>
      </c>
      <c r="I160" s="310" t="s">
        <v>1065</v>
      </c>
      <c r="J160" s="310"/>
      <c r="K160" s="306"/>
    </row>
    <row r="161" spans="2:11" s="1" customFormat="1" ht="15" customHeight="1">
      <c r="B161" s="312"/>
      <c r="C161" s="294"/>
      <c r="D161" s="294"/>
      <c r="E161" s="294"/>
      <c r="F161" s="294"/>
      <c r="G161" s="294"/>
      <c r="H161" s="294"/>
      <c r="I161" s="294"/>
      <c r="J161" s="294"/>
      <c r="K161" s="313"/>
    </row>
    <row r="162" spans="2:11" s="1" customFormat="1" ht="18.75" customHeight="1">
      <c r="B162" s="261"/>
      <c r="C162" s="264"/>
      <c r="D162" s="264"/>
      <c r="E162" s="264"/>
      <c r="F162" s="284"/>
      <c r="G162" s="264"/>
      <c r="H162" s="264"/>
      <c r="I162" s="264"/>
      <c r="J162" s="264"/>
      <c r="K162" s="261"/>
    </row>
    <row r="163" spans="2:11" s="1" customFormat="1" ht="18.75" customHeight="1">
      <c r="B163" s="271"/>
      <c r="C163" s="271"/>
      <c r="D163" s="271"/>
      <c r="E163" s="271"/>
      <c r="F163" s="271"/>
      <c r="G163" s="271"/>
      <c r="H163" s="271"/>
      <c r="I163" s="271"/>
      <c r="J163" s="271"/>
      <c r="K163" s="271"/>
    </row>
    <row r="164" spans="2:11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pans="2:11" s="1" customFormat="1" ht="45" customHeight="1">
      <c r="B165" s="256"/>
      <c r="C165" s="381" t="s">
        <v>1096</v>
      </c>
      <c r="D165" s="381"/>
      <c r="E165" s="381"/>
      <c r="F165" s="381"/>
      <c r="G165" s="381"/>
      <c r="H165" s="381"/>
      <c r="I165" s="381"/>
      <c r="J165" s="381"/>
      <c r="K165" s="257"/>
    </row>
    <row r="166" spans="2:11" s="1" customFormat="1" ht="17.25" customHeight="1">
      <c r="B166" s="256"/>
      <c r="C166" s="277" t="s">
        <v>1024</v>
      </c>
      <c r="D166" s="277"/>
      <c r="E166" s="277"/>
      <c r="F166" s="277" t="s">
        <v>1025</v>
      </c>
      <c r="G166" s="314"/>
      <c r="H166" s="315" t="s">
        <v>54</v>
      </c>
      <c r="I166" s="315" t="s">
        <v>57</v>
      </c>
      <c r="J166" s="277" t="s">
        <v>1026</v>
      </c>
      <c r="K166" s="257"/>
    </row>
    <row r="167" spans="2:11" s="1" customFormat="1" ht="17.25" customHeight="1">
      <c r="B167" s="258"/>
      <c r="C167" s="279" t="s">
        <v>1027</v>
      </c>
      <c r="D167" s="279"/>
      <c r="E167" s="279"/>
      <c r="F167" s="280" t="s">
        <v>1028</v>
      </c>
      <c r="G167" s="316"/>
      <c r="H167" s="317"/>
      <c r="I167" s="317"/>
      <c r="J167" s="279" t="s">
        <v>1029</v>
      </c>
      <c r="K167" s="259"/>
    </row>
    <row r="168" spans="2:11" s="1" customFormat="1" ht="5.25" customHeight="1">
      <c r="B168" s="285"/>
      <c r="C168" s="282"/>
      <c r="D168" s="282"/>
      <c r="E168" s="282"/>
      <c r="F168" s="282"/>
      <c r="G168" s="283"/>
      <c r="H168" s="282"/>
      <c r="I168" s="282"/>
      <c r="J168" s="282"/>
      <c r="K168" s="306"/>
    </row>
    <row r="169" spans="2:11" s="1" customFormat="1" ht="15" customHeight="1">
      <c r="B169" s="285"/>
      <c r="C169" s="264" t="s">
        <v>1033</v>
      </c>
      <c r="D169" s="264"/>
      <c r="E169" s="264"/>
      <c r="F169" s="284" t="s">
        <v>1030</v>
      </c>
      <c r="G169" s="264"/>
      <c r="H169" s="264" t="s">
        <v>1070</v>
      </c>
      <c r="I169" s="264" t="s">
        <v>1032</v>
      </c>
      <c r="J169" s="264">
        <v>120</v>
      </c>
      <c r="K169" s="306"/>
    </row>
    <row r="170" spans="2:11" s="1" customFormat="1" ht="15" customHeight="1">
      <c r="B170" s="285"/>
      <c r="C170" s="264" t="s">
        <v>1079</v>
      </c>
      <c r="D170" s="264"/>
      <c r="E170" s="264"/>
      <c r="F170" s="284" t="s">
        <v>1030</v>
      </c>
      <c r="G170" s="264"/>
      <c r="H170" s="264" t="s">
        <v>1080</v>
      </c>
      <c r="I170" s="264" t="s">
        <v>1032</v>
      </c>
      <c r="J170" s="264" t="s">
        <v>1081</v>
      </c>
      <c r="K170" s="306"/>
    </row>
    <row r="171" spans="2:11" s="1" customFormat="1" ht="15" customHeight="1">
      <c r="B171" s="285"/>
      <c r="C171" s="264" t="s">
        <v>978</v>
      </c>
      <c r="D171" s="264"/>
      <c r="E171" s="264"/>
      <c r="F171" s="284" t="s">
        <v>1030</v>
      </c>
      <c r="G171" s="264"/>
      <c r="H171" s="264" t="s">
        <v>1097</v>
      </c>
      <c r="I171" s="264" t="s">
        <v>1032</v>
      </c>
      <c r="J171" s="264" t="s">
        <v>1081</v>
      </c>
      <c r="K171" s="306"/>
    </row>
    <row r="172" spans="2:11" s="1" customFormat="1" ht="15" customHeight="1">
      <c r="B172" s="285"/>
      <c r="C172" s="264" t="s">
        <v>1035</v>
      </c>
      <c r="D172" s="264"/>
      <c r="E172" s="264"/>
      <c r="F172" s="284" t="s">
        <v>1036</v>
      </c>
      <c r="G172" s="264"/>
      <c r="H172" s="264" t="s">
        <v>1097</v>
      </c>
      <c r="I172" s="264" t="s">
        <v>1032</v>
      </c>
      <c r="J172" s="264">
        <v>50</v>
      </c>
      <c r="K172" s="306"/>
    </row>
    <row r="173" spans="2:11" s="1" customFormat="1" ht="15" customHeight="1">
      <c r="B173" s="285"/>
      <c r="C173" s="264" t="s">
        <v>1038</v>
      </c>
      <c r="D173" s="264"/>
      <c r="E173" s="264"/>
      <c r="F173" s="284" t="s">
        <v>1030</v>
      </c>
      <c r="G173" s="264"/>
      <c r="H173" s="264" t="s">
        <v>1097</v>
      </c>
      <c r="I173" s="264" t="s">
        <v>1040</v>
      </c>
      <c r="J173" s="264"/>
      <c r="K173" s="306"/>
    </row>
    <row r="174" spans="2:11" s="1" customFormat="1" ht="15" customHeight="1">
      <c r="B174" s="285"/>
      <c r="C174" s="264" t="s">
        <v>1049</v>
      </c>
      <c r="D174" s="264"/>
      <c r="E174" s="264"/>
      <c r="F174" s="284" t="s">
        <v>1036</v>
      </c>
      <c r="G174" s="264"/>
      <c r="H174" s="264" t="s">
        <v>1097</v>
      </c>
      <c r="I174" s="264" t="s">
        <v>1032</v>
      </c>
      <c r="J174" s="264">
        <v>50</v>
      </c>
      <c r="K174" s="306"/>
    </row>
    <row r="175" spans="2:11" s="1" customFormat="1" ht="15" customHeight="1">
      <c r="B175" s="285"/>
      <c r="C175" s="264" t="s">
        <v>1057</v>
      </c>
      <c r="D175" s="264"/>
      <c r="E175" s="264"/>
      <c r="F175" s="284" t="s">
        <v>1036</v>
      </c>
      <c r="G175" s="264"/>
      <c r="H175" s="264" t="s">
        <v>1097</v>
      </c>
      <c r="I175" s="264" t="s">
        <v>1032</v>
      </c>
      <c r="J175" s="264">
        <v>50</v>
      </c>
      <c r="K175" s="306"/>
    </row>
    <row r="176" spans="2:11" s="1" customFormat="1" ht="15" customHeight="1">
      <c r="B176" s="285"/>
      <c r="C176" s="264" t="s">
        <v>1055</v>
      </c>
      <c r="D176" s="264"/>
      <c r="E176" s="264"/>
      <c r="F176" s="284" t="s">
        <v>1036</v>
      </c>
      <c r="G176" s="264"/>
      <c r="H176" s="264" t="s">
        <v>1097</v>
      </c>
      <c r="I176" s="264" t="s">
        <v>1032</v>
      </c>
      <c r="J176" s="264">
        <v>50</v>
      </c>
      <c r="K176" s="306"/>
    </row>
    <row r="177" spans="2:11" s="1" customFormat="1" ht="15" customHeight="1">
      <c r="B177" s="285"/>
      <c r="C177" s="264" t="s">
        <v>100</v>
      </c>
      <c r="D177" s="264"/>
      <c r="E177" s="264"/>
      <c r="F177" s="284" t="s">
        <v>1030</v>
      </c>
      <c r="G177" s="264"/>
      <c r="H177" s="264" t="s">
        <v>1098</v>
      </c>
      <c r="I177" s="264" t="s">
        <v>1099</v>
      </c>
      <c r="J177" s="264"/>
      <c r="K177" s="306"/>
    </row>
    <row r="178" spans="2:11" s="1" customFormat="1" ht="15" customHeight="1">
      <c r="B178" s="285"/>
      <c r="C178" s="264" t="s">
        <v>57</v>
      </c>
      <c r="D178" s="264"/>
      <c r="E178" s="264"/>
      <c r="F178" s="284" t="s">
        <v>1030</v>
      </c>
      <c r="G178" s="264"/>
      <c r="H178" s="264" t="s">
        <v>1100</v>
      </c>
      <c r="I178" s="264" t="s">
        <v>1101</v>
      </c>
      <c r="J178" s="264">
        <v>1</v>
      </c>
      <c r="K178" s="306"/>
    </row>
    <row r="179" spans="2:11" s="1" customFormat="1" ht="15" customHeight="1">
      <c r="B179" s="285"/>
      <c r="C179" s="264" t="s">
        <v>53</v>
      </c>
      <c r="D179" s="264"/>
      <c r="E179" s="264"/>
      <c r="F179" s="284" t="s">
        <v>1030</v>
      </c>
      <c r="G179" s="264"/>
      <c r="H179" s="264" t="s">
        <v>1102</v>
      </c>
      <c r="I179" s="264" t="s">
        <v>1032</v>
      </c>
      <c r="J179" s="264">
        <v>20</v>
      </c>
      <c r="K179" s="306"/>
    </row>
    <row r="180" spans="2:11" s="1" customFormat="1" ht="15" customHeight="1">
      <c r="B180" s="285"/>
      <c r="C180" s="264" t="s">
        <v>54</v>
      </c>
      <c r="D180" s="264"/>
      <c r="E180" s="264"/>
      <c r="F180" s="284" t="s">
        <v>1030</v>
      </c>
      <c r="G180" s="264"/>
      <c r="H180" s="264" t="s">
        <v>1103</v>
      </c>
      <c r="I180" s="264" t="s">
        <v>1032</v>
      </c>
      <c r="J180" s="264">
        <v>255</v>
      </c>
      <c r="K180" s="306"/>
    </row>
    <row r="181" spans="2:11" s="1" customFormat="1" ht="15" customHeight="1">
      <c r="B181" s="285"/>
      <c r="C181" s="264" t="s">
        <v>101</v>
      </c>
      <c r="D181" s="264"/>
      <c r="E181" s="264"/>
      <c r="F181" s="284" t="s">
        <v>1030</v>
      </c>
      <c r="G181" s="264"/>
      <c r="H181" s="264" t="s">
        <v>994</v>
      </c>
      <c r="I181" s="264" t="s">
        <v>1032</v>
      </c>
      <c r="J181" s="264">
        <v>10</v>
      </c>
      <c r="K181" s="306"/>
    </row>
    <row r="182" spans="2:11" s="1" customFormat="1" ht="15" customHeight="1">
      <c r="B182" s="285"/>
      <c r="C182" s="264" t="s">
        <v>102</v>
      </c>
      <c r="D182" s="264"/>
      <c r="E182" s="264"/>
      <c r="F182" s="284" t="s">
        <v>1030</v>
      </c>
      <c r="G182" s="264"/>
      <c r="H182" s="264" t="s">
        <v>1104</v>
      </c>
      <c r="I182" s="264" t="s">
        <v>1065</v>
      </c>
      <c r="J182" s="264"/>
      <c r="K182" s="306"/>
    </row>
    <row r="183" spans="2:11" s="1" customFormat="1" ht="15" customHeight="1">
      <c r="B183" s="285"/>
      <c r="C183" s="264" t="s">
        <v>1105</v>
      </c>
      <c r="D183" s="264"/>
      <c r="E183" s="264"/>
      <c r="F183" s="284" t="s">
        <v>1030</v>
      </c>
      <c r="G183" s="264"/>
      <c r="H183" s="264" t="s">
        <v>1106</v>
      </c>
      <c r="I183" s="264" t="s">
        <v>1065</v>
      </c>
      <c r="J183" s="264"/>
      <c r="K183" s="306"/>
    </row>
    <row r="184" spans="2:11" s="1" customFormat="1" ht="15" customHeight="1">
      <c r="B184" s="285"/>
      <c r="C184" s="264" t="s">
        <v>1094</v>
      </c>
      <c r="D184" s="264"/>
      <c r="E184" s="264"/>
      <c r="F184" s="284" t="s">
        <v>1030</v>
      </c>
      <c r="G184" s="264"/>
      <c r="H184" s="264" t="s">
        <v>1107</v>
      </c>
      <c r="I184" s="264" t="s">
        <v>1065</v>
      </c>
      <c r="J184" s="264"/>
      <c r="K184" s="306"/>
    </row>
    <row r="185" spans="2:11" s="1" customFormat="1" ht="15" customHeight="1">
      <c r="B185" s="285"/>
      <c r="C185" s="264" t="s">
        <v>104</v>
      </c>
      <c r="D185" s="264"/>
      <c r="E185" s="264"/>
      <c r="F185" s="284" t="s">
        <v>1036</v>
      </c>
      <c r="G185" s="264"/>
      <c r="H185" s="264" t="s">
        <v>1108</v>
      </c>
      <c r="I185" s="264" t="s">
        <v>1032</v>
      </c>
      <c r="J185" s="264">
        <v>50</v>
      </c>
      <c r="K185" s="306"/>
    </row>
    <row r="186" spans="2:11" s="1" customFormat="1" ht="15" customHeight="1">
      <c r="B186" s="285"/>
      <c r="C186" s="264" t="s">
        <v>1109</v>
      </c>
      <c r="D186" s="264"/>
      <c r="E186" s="264"/>
      <c r="F186" s="284" t="s">
        <v>1036</v>
      </c>
      <c r="G186" s="264"/>
      <c r="H186" s="264" t="s">
        <v>1110</v>
      </c>
      <c r="I186" s="264" t="s">
        <v>1111</v>
      </c>
      <c r="J186" s="264"/>
      <c r="K186" s="306"/>
    </row>
    <row r="187" spans="2:11" s="1" customFormat="1" ht="15" customHeight="1">
      <c r="B187" s="285"/>
      <c r="C187" s="264" t="s">
        <v>1112</v>
      </c>
      <c r="D187" s="264"/>
      <c r="E187" s="264"/>
      <c r="F187" s="284" t="s">
        <v>1036</v>
      </c>
      <c r="G187" s="264"/>
      <c r="H187" s="264" t="s">
        <v>1113</v>
      </c>
      <c r="I187" s="264" t="s">
        <v>1111</v>
      </c>
      <c r="J187" s="264"/>
      <c r="K187" s="306"/>
    </row>
    <row r="188" spans="2:11" s="1" customFormat="1" ht="15" customHeight="1">
      <c r="B188" s="285"/>
      <c r="C188" s="264" t="s">
        <v>1114</v>
      </c>
      <c r="D188" s="264"/>
      <c r="E188" s="264"/>
      <c r="F188" s="284" t="s">
        <v>1036</v>
      </c>
      <c r="G188" s="264"/>
      <c r="H188" s="264" t="s">
        <v>1115</v>
      </c>
      <c r="I188" s="264" t="s">
        <v>1111</v>
      </c>
      <c r="J188" s="264"/>
      <c r="K188" s="306"/>
    </row>
    <row r="189" spans="2:11" s="1" customFormat="1" ht="15" customHeight="1">
      <c r="B189" s="285"/>
      <c r="C189" s="318" t="s">
        <v>1116</v>
      </c>
      <c r="D189" s="264"/>
      <c r="E189" s="264"/>
      <c r="F189" s="284" t="s">
        <v>1036</v>
      </c>
      <c r="G189" s="264"/>
      <c r="H189" s="264" t="s">
        <v>1117</v>
      </c>
      <c r="I189" s="264" t="s">
        <v>1118</v>
      </c>
      <c r="J189" s="319" t="s">
        <v>1119</v>
      </c>
      <c r="K189" s="306"/>
    </row>
    <row r="190" spans="2:11" s="1" customFormat="1" ht="15" customHeight="1">
      <c r="B190" s="285"/>
      <c r="C190" s="270" t="s">
        <v>42</v>
      </c>
      <c r="D190" s="264"/>
      <c r="E190" s="264"/>
      <c r="F190" s="284" t="s">
        <v>1030</v>
      </c>
      <c r="G190" s="264"/>
      <c r="H190" s="261" t="s">
        <v>1120</v>
      </c>
      <c r="I190" s="264" t="s">
        <v>1121</v>
      </c>
      <c r="J190" s="264"/>
      <c r="K190" s="306"/>
    </row>
    <row r="191" spans="2:11" s="1" customFormat="1" ht="15" customHeight="1">
      <c r="B191" s="285"/>
      <c r="C191" s="270" t="s">
        <v>1122</v>
      </c>
      <c r="D191" s="264"/>
      <c r="E191" s="264"/>
      <c r="F191" s="284" t="s">
        <v>1030</v>
      </c>
      <c r="G191" s="264"/>
      <c r="H191" s="264" t="s">
        <v>1123</v>
      </c>
      <c r="I191" s="264" t="s">
        <v>1065</v>
      </c>
      <c r="J191" s="264"/>
      <c r="K191" s="306"/>
    </row>
    <row r="192" spans="2:11" s="1" customFormat="1" ht="15" customHeight="1">
      <c r="B192" s="285"/>
      <c r="C192" s="270" t="s">
        <v>1124</v>
      </c>
      <c r="D192" s="264"/>
      <c r="E192" s="264"/>
      <c r="F192" s="284" t="s">
        <v>1030</v>
      </c>
      <c r="G192" s="264"/>
      <c r="H192" s="264" t="s">
        <v>1125</v>
      </c>
      <c r="I192" s="264" t="s">
        <v>1065</v>
      </c>
      <c r="J192" s="264"/>
      <c r="K192" s="306"/>
    </row>
    <row r="193" spans="2:11" s="1" customFormat="1" ht="15" customHeight="1">
      <c r="B193" s="285"/>
      <c r="C193" s="270" t="s">
        <v>1126</v>
      </c>
      <c r="D193" s="264"/>
      <c r="E193" s="264"/>
      <c r="F193" s="284" t="s">
        <v>1036</v>
      </c>
      <c r="G193" s="264"/>
      <c r="H193" s="264" t="s">
        <v>1127</v>
      </c>
      <c r="I193" s="264" t="s">
        <v>1065</v>
      </c>
      <c r="J193" s="264"/>
      <c r="K193" s="306"/>
    </row>
    <row r="194" spans="2:11" s="1" customFormat="1" ht="15" customHeight="1">
      <c r="B194" s="312"/>
      <c r="C194" s="320"/>
      <c r="D194" s="294"/>
      <c r="E194" s="294"/>
      <c r="F194" s="294"/>
      <c r="G194" s="294"/>
      <c r="H194" s="294"/>
      <c r="I194" s="294"/>
      <c r="J194" s="294"/>
      <c r="K194" s="313"/>
    </row>
    <row r="195" spans="2:11" s="1" customFormat="1" ht="18.75" customHeight="1">
      <c r="B195" s="261"/>
      <c r="C195" s="264"/>
      <c r="D195" s="264"/>
      <c r="E195" s="264"/>
      <c r="F195" s="284"/>
      <c r="G195" s="264"/>
      <c r="H195" s="264"/>
      <c r="I195" s="264"/>
      <c r="J195" s="264"/>
      <c r="K195" s="261"/>
    </row>
    <row r="196" spans="2:11" s="1" customFormat="1" ht="18.75" customHeight="1">
      <c r="B196" s="261"/>
      <c r="C196" s="264"/>
      <c r="D196" s="264"/>
      <c r="E196" s="264"/>
      <c r="F196" s="284"/>
      <c r="G196" s="264"/>
      <c r="H196" s="264"/>
      <c r="I196" s="264"/>
      <c r="J196" s="264"/>
      <c r="K196" s="261"/>
    </row>
    <row r="197" spans="2:11" s="1" customFormat="1" ht="18.75" customHeight="1">
      <c r="B197" s="271"/>
      <c r="C197" s="271"/>
      <c r="D197" s="271"/>
      <c r="E197" s="271"/>
      <c r="F197" s="271"/>
      <c r="G197" s="271"/>
      <c r="H197" s="271"/>
      <c r="I197" s="271"/>
      <c r="J197" s="271"/>
      <c r="K197" s="271"/>
    </row>
    <row r="198" spans="2:11" s="1" customFormat="1" ht="13.5">
      <c r="B198" s="253"/>
      <c r="C198" s="254"/>
      <c r="D198" s="254"/>
      <c r="E198" s="254"/>
      <c r="F198" s="254"/>
      <c r="G198" s="254"/>
      <c r="H198" s="254"/>
      <c r="I198" s="254"/>
      <c r="J198" s="254"/>
      <c r="K198" s="255"/>
    </row>
    <row r="199" spans="2:11" s="1" customFormat="1" ht="21">
      <c r="B199" s="256"/>
      <c r="C199" s="381" t="s">
        <v>1128</v>
      </c>
      <c r="D199" s="381"/>
      <c r="E199" s="381"/>
      <c r="F199" s="381"/>
      <c r="G199" s="381"/>
      <c r="H199" s="381"/>
      <c r="I199" s="381"/>
      <c r="J199" s="381"/>
      <c r="K199" s="257"/>
    </row>
    <row r="200" spans="2:11" s="1" customFormat="1" ht="25.5" customHeight="1">
      <c r="B200" s="256"/>
      <c r="C200" s="321" t="s">
        <v>1129</v>
      </c>
      <c r="D200" s="321"/>
      <c r="E200" s="321"/>
      <c r="F200" s="321" t="s">
        <v>1130</v>
      </c>
      <c r="G200" s="322"/>
      <c r="H200" s="382" t="s">
        <v>1131</v>
      </c>
      <c r="I200" s="382"/>
      <c r="J200" s="382"/>
      <c r="K200" s="257"/>
    </row>
    <row r="201" spans="2:11" s="1" customFormat="1" ht="5.25" customHeight="1">
      <c r="B201" s="285"/>
      <c r="C201" s="282"/>
      <c r="D201" s="282"/>
      <c r="E201" s="282"/>
      <c r="F201" s="282"/>
      <c r="G201" s="264"/>
      <c r="H201" s="282"/>
      <c r="I201" s="282"/>
      <c r="J201" s="282"/>
      <c r="K201" s="306"/>
    </row>
    <row r="202" spans="2:11" s="1" customFormat="1" ht="15" customHeight="1">
      <c r="B202" s="285"/>
      <c r="C202" s="264" t="s">
        <v>1121</v>
      </c>
      <c r="D202" s="264"/>
      <c r="E202" s="264"/>
      <c r="F202" s="284" t="s">
        <v>43</v>
      </c>
      <c r="G202" s="264"/>
      <c r="H202" s="383" t="s">
        <v>1132</v>
      </c>
      <c r="I202" s="383"/>
      <c r="J202" s="383"/>
      <c r="K202" s="306"/>
    </row>
    <row r="203" spans="2:11" s="1" customFormat="1" ht="15" customHeight="1">
      <c r="B203" s="285"/>
      <c r="C203" s="291"/>
      <c r="D203" s="264"/>
      <c r="E203" s="264"/>
      <c r="F203" s="284" t="s">
        <v>44</v>
      </c>
      <c r="G203" s="264"/>
      <c r="H203" s="383" t="s">
        <v>1133</v>
      </c>
      <c r="I203" s="383"/>
      <c r="J203" s="383"/>
      <c r="K203" s="306"/>
    </row>
    <row r="204" spans="2:11" s="1" customFormat="1" ht="15" customHeight="1">
      <c r="B204" s="285"/>
      <c r="C204" s="291"/>
      <c r="D204" s="264"/>
      <c r="E204" s="264"/>
      <c r="F204" s="284" t="s">
        <v>47</v>
      </c>
      <c r="G204" s="264"/>
      <c r="H204" s="383" t="s">
        <v>1134</v>
      </c>
      <c r="I204" s="383"/>
      <c r="J204" s="383"/>
      <c r="K204" s="306"/>
    </row>
    <row r="205" spans="2:11" s="1" customFormat="1" ht="15" customHeight="1">
      <c r="B205" s="285"/>
      <c r="C205" s="264"/>
      <c r="D205" s="264"/>
      <c r="E205" s="264"/>
      <c r="F205" s="284" t="s">
        <v>45</v>
      </c>
      <c r="G205" s="264"/>
      <c r="H205" s="383" t="s">
        <v>1135</v>
      </c>
      <c r="I205" s="383"/>
      <c r="J205" s="383"/>
      <c r="K205" s="306"/>
    </row>
    <row r="206" spans="2:11" s="1" customFormat="1" ht="15" customHeight="1">
      <c r="B206" s="285"/>
      <c r="C206" s="264"/>
      <c r="D206" s="264"/>
      <c r="E206" s="264"/>
      <c r="F206" s="284" t="s">
        <v>46</v>
      </c>
      <c r="G206" s="264"/>
      <c r="H206" s="383" t="s">
        <v>1136</v>
      </c>
      <c r="I206" s="383"/>
      <c r="J206" s="383"/>
      <c r="K206" s="306"/>
    </row>
    <row r="207" spans="2:11" s="1" customFormat="1" ht="15" customHeight="1">
      <c r="B207" s="285"/>
      <c r="C207" s="264"/>
      <c r="D207" s="264"/>
      <c r="E207" s="264"/>
      <c r="F207" s="284"/>
      <c r="G207" s="264"/>
      <c r="H207" s="264"/>
      <c r="I207" s="264"/>
      <c r="J207" s="264"/>
      <c r="K207" s="306"/>
    </row>
    <row r="208" spans="2:11" s="1" customFormat="1" ht="15" customHeight="1">
      <c r="B208" s="285"/>
      <c r="C208" s="264" t="s">
        <v>1077</v>
      </c>
      <c r="D208" s="264"/>
      <c r="E208" s="264"/>
      <c r="F208" s="284" t="s">
        <v>79</v>
      </c>
      <c r="G208" s="264"/>
      <c r="H208" s="383" t="s">
        <v>1137</v>
      </c>
      <c r="I208" s="383"/>
      <c r="J208" s="383"/>
      <c r="K208" s="306"/>
    </row>
    <row r="209" spans="2:11" s="1" customFormat="1" ht="15" customHeight="1">
      <c r="B209" s="285"/>
      <c r="C209" s="291"/>
      <c r="D209" s="264"/>
      <c r="E209" s="264"/>
      <c r="F209" s="284" t="s">
        <v>974</v>
      </c>
      <c r="G209" s="264"/>
      <c r="H209" s="383" t="s">
        <v>975</v>
      </c>
      <c r="I209" s="383"/>
      <c r="J209" s="383"/>
      <c r="K209" s="306"/>
    </row>
    <row r="210" spans="2:11" s="1" customFormat="1" ht="15" customHeight="1">
      <c r="B210" s="285"/>
      <c r="C210" s="264"/>
      <c r="D210" s="264"/>
      <c r="E210" s="264"/>
      <c r="F210" s="284" t="s">
        <v>972</v>
      </c>
      <c r="G210" s="264"/>
      <c r="H210" s="383" t="s">
        <v>1138</v>
      </c>
      <c r="I210" s="383"/>
      <c r="J210" s="383"/>
      <c r="K210" s="306"/>
    </row>
    <row r="211" spans="2:11" s="1" customFormat="1" ht="15" customHeight="1">
      <c r="B211" s="323"/>
      <c r="C211" s="291"/>
      <c r="D211" s="291"/>
      <c r="E211" s="291"/>
      <c r="F211" s="284" t="s">
        <v>976</v>
      </c>
      <c r="G211" s="270"/>
      <c r="H211" s="384" t="s">
        <v>977</v>
      </c>
      <c r="I211" s="384"/>
      <c r="J211" s="384"/>
      <c r="K211" s="324"/>
    </row>
    <row r="212" spans="2:11" s="1" customFormat="1" ht="15" customHeight="1">
      <c r="B212" s="323"/>
      <c r="C212" s="291"/>
      <c r="D212" s="291"/>
      <c r="E212" s="291"/>
      <c r="F212" s="284" t="s">
        <v>235</v>
      </c>
      <c r="G212" s="270"/>
      <c r="H212" s="384" t="s">
        <v>946</v>
      </c>
      <c r="I212" s="384"/>
      <c r="J212" s="384"/>
      <c r="K212" s="324"/>
    </row>
    <row r="213" spans="2:11" s="1" customFormat="1" ht="15" customHeight="1">
      <c r="B213" s="323"/>
      <c r="C213" s="291"/>
      <c r="D213" s="291"/>
      <c r="E213" s="291"/>
      <c r="F213" s="325"/>
      <c r="G213" s="270"/>
      <c r="H213" s="326"/>
      <c r="I213" s="326"/>
      <c r="J213" s="326"/>
      <c r="K213" s="324"/>
    </row>
    <row r="214" spans="2:11" s="1" customFormat="1" ht="15" customHeight="1">
      <c r="B214" s="323"/>
      <c r="C214" s="264" t="s">
        <v>1101</v>
      </c>
      <c r="D214" s="291"/>
      <c r="E214" s="291"/>
      <c r="F214" s="284">
        <v>1</v>
      </c>
      <c r="G214" s="270"/>
      <c r="H214" s="384" t="s">
        <v>1139</v>
      </c>
      <c r="I214" s="384"/>
      <c r="J214" s="384"/>
      <c r="K214" s="324"/>
    </row>
    <row r="215" spans="2:11" s="1" customFormat="1" ht="15" customHeight="1">
      <c r="B215" s="323"/>
      <c r="C215" s="291"/>
      <c r="D215" s="291"/>
      <c r="E215" s="291"/>
      <c r="F215" s="284">
        <v>2</v>
      </c>
      <c r="G215" s="270"/>
      <c r="H215" s="384" t="s">
        <v>1140</v>
      </c>
      <c r="I215" s="384"/>
      <c r="J215" s="384"/>
      <c r="K215" s="324"/>
    </row>
    <row r="216" spans="2:11" s="1" customFormat="1" ht="15" customHeight="1">
      <c r="B216" s="323"/>
      <c r="C216" s="291"/>
      <c r="D216" s="291"/>
      <c r="E216" s="291"/>
      <c r="F216" s="284">
        <v>3</v>
      </c>
      <c r="G216" s="270"/>
      <c r="H216" s="384" t="s">
        <v>1141</v>
      </c>
      <c r="I216" s="384"/>
      <c r="J216" s="384"/>
      <c r="K216" s="324"/>
    </row>
    <row r="217" spans="2:11" s="1" customFormat="1" ht="15" customHeight="1">
      <c r="B217" s="323"/>
      <c r="C217" s="291"/>
      <c r="D217" s="291"/>
      <c r="E217" s="291"/>
      <c r="F217" s="284">
        <v>4</v>
      </c>
      <c r="G217" s="270"/>
      <c r="H217" s="384" t="s">
        <v>1142</v>
      </c>
      <c r="I217" s="384"/>
      <c r="J217" s="384"/>
      <c r="K217" s="324"/>
    </row>
    <row r="218" spans="2:11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- 01 - železniční svršek</vt:lpstr>
      <vt:lpstr>SO - 02 - most</vt:lpstr>
      <vt:lpstr>VRN - Vedlejší rozpočtové...</vt:lpstr>
      <vt:lpstr>Pokyny pro vyplnění</vt:lpstr>
      <vt:lpstr>'Rekapitulace stavby'!Názvy_tisku</vt:lpstr>
      <vt:lpstr>'SO - 01 - železniční svršek'!Názvy_tisku</vt:lpstr>
      <vt:lpstr>'SO - 02 - most'!Názvy_tisku</vt:lpstr>
      <vt:lpstr>'VRN - Vedlejší rozpočtové...'!Názvy_tisku</vt:lpstr>
      <vt:lpstr>'Pokyny pro vyplnění'!Oblast_tisku</vt:lpstr>
      <vt:lpstr>'Rekapitulace stavby'!Oblast_tisku</vt:lpstr>
      <vt:lpstr>'SO - 01 - železniční svršek'!Oblast_tisku</vt:lpstr>
      <vt:lpstr>'SO - 02 - most'!Oblast_tisku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Dobiáš Lumír, Ing.</cp:lastModifiedBy>
  <dcterms:created xsi:type="dcterms:W3CDTF">2020-06-23T04:56:53Z</dcterms:created>
  <dcterms:modified xsi:type="dcterms:W3CDTF">2020-06-23T04:59:16Z</dcterms:modified>
</cp:coreProperties>
</file>